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19\Kommun\Utdata\Slutlig\"/>
    </mc:Choice>
  </mc:AlternateContent>
  <bookViews>
    <workbookView xWindow="360" yWindow="630" windowWidth="11355" windowHeight="5040" tabRatio="918"/>
  </bookViews>
  <sheets>
    <sheet name="Innehåll" sheetId="6" r:id="rId1"/>
    <sheet name="Tabell 1" sheetId="16" r:id="rId2"/>
    <sheet name="Tabell 2" sheetId="4" r:id="rId3"/>
    <sheet name="Tabell 3" sheetId="17" r:id="rId4"/>
    <sheet name="Tabell 4" sheetId="7" r:id="rId5"/>
    <sheet name="Tabell 5" sheetId="8" r:id="rId6"/>
    <sheet name="Tabell 6" sheetId="9" r:id="rId7"/>
    <sheet name="Tabell 6.1" sheetId="10" r:id="rId8"/>
    <sheet name="Tabell 7" sheetId="11" r:id="rId9"/>
    <sheet name="Tabell 8" sheetId="18" r:id="rId10"/>
    <sheet name="Tabell 9" sheetId="13" r:id="rId11"/>
    <sheet name="Tabell 10" sheetId="12" r:id="rId12"/>
    <sheet name="Tabell 11" sheetId="15" r:id="rId13"/>
    <sheet name="Tabell 12" sheetId="14" r:id="rId14"/>
    <sheet name="Tabell 13" sheetId="19" r:id="rId15"/>
    <sheet name="Tabell 14" sheetId="20" r:id="rId16"/>
    <sheet name="Tabell 15" sheetId="21" r:id="rId17"/>
    <sheet name="Tabell 16" sheetId="22" r:id="rId18"/>
    <sheet name="Tabell 17" sheetId="23" r:id="rId19"/>
    <sheet name="Tabell 18" sheetId="2" r:id="rId20"/>
    <sheet name="Tabell 19" sheetId="24" r:id="rId21"/>
    <sheet name="Tabell 20" sheetId="31" r:id="rId22"/>
    <sheet name="Tabell 21" sheetId="32" r:id="rId23"/>
    <sheet name="Tabell 22" sheetId="33" r:id="rId24"/>
    <sheet name="Data (2)" sheetId="34" state="hidden" r:id="rId25"/>
    <sheet name="Data20 (2)" sheetId="35" state="hidden" r:id="rId26"/>
    <sheet name="Data21" sheetId="36" state="hidden" r:id="rId27"/>
    <sheet name="Data22" sheetId="37" state="hidden" r:id="rId28"/>
  </sheets>
  <externalReferences>
    <externalReference r:id="rId29"/>
  </externalReferences>
  <definedNames>
    <definedName name="_xlnm._FilterDatabase" localSheetId="25" hidden="1">'Data20 (2)'!$O$9:$P$9</definedName>
    <definedName name="A" localSheetId="24">#REF!</definedName>
    <definedName name="A" localSheetId="25">#REF!</definedName>
    <definedName name="A" localSheetId="26">#REF!</definedName>
    <definedName name="A" localSheetId="27">#REF!</definedName>
    <definedName name="A" localSheetId="18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>#REF!</definedName>
    <definedName name="AndSthlm" localSheetId="24">#REF!</definedName>
    <definedName name="AndSthlm" localSheetId="25">#REF!</definedName>
    <definedName name="AndSthlm" localSheetId="26">#REF!</definedName>
    <definedName name="AndSthlm" localSheetId="27">#REF!</definedName>
    <definedName name="AndSthlm" localSheetId="18">#REF!</definedName>
    <definedName name="AndSthlm" localSheetId="20">#REF!</definedName>
    <definedName name="AndSthlm" localSheetId="21">#REF!</definedName>
    <definedName name="AndSthlm" localSheetId="22">#REF!</definedName>
    <definedName name="AndSthlm" localSheetId="23">#REF!</definedName>
    <definedName name="AndSthlm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18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18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18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>#REF!</definedName>
    <definedName name="Fråga_från_QryXL_1" localSheetId="26">Data21!$P$8:$Q$298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18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18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>#REF!</definedName>
    <definedName name="I" localSheetId="24">#REF!</definedName>
    <definedName name="I" localSheetId="25">#REF!</definedName>
    <definedName name="I" localSheetId="26">#REF!</definedName>
    <definedName name="I" localSheetId="27">#REF!</definedName>
    <definedName name="I" localSheetId="18">#REF!</definedName>
    <definedName name="I" localSheetId="20">#REF!</definedName>
    <definedName name="I" localSheetId="21">#REF!</definedName>
    <definedName name="I" localSheetId="22">#REF!</definedName>
    <definedName name="I" localSheetId="23">#REF!</definedName>
    <definedName name="I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18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18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>#REF!</definedName>
    <definedName name="K_AndTät11" localSheetId="24">#REF!</definedName>
    <definedName name="K_AndTät11" localSheetId="25">#REF!</definedName>
    <definedName name="K_AndTät11" localSheetId="26">#REF!</definedName>
    <definedName name="K_AndTät11" localSheetId="27">#REF!</definedName>
    <definedName name="K_AndTät11" localSheetId="18">#REF!</definedName>
    <definedName name="K_AndTät11" localSheetId="20">#REF!</definedName>
    <definedName name="K_AndTät11" localSheetId="21">#REF!</definedName>
    <definedName name="K_AndTät11" localSheetId="22">#REF!</definedName>
    <definedName name="K_AndTät11" localSheetId="23">#REF!</definedName>
    <definedName name="K_AndTät11">#REF!</definedName>
    <definedName name="K_AndUtP" localSheetId="24">#REF!</definedName>
    <definedName name="K_AndUtP" localSheetId="25">#REF!</definedName>
    <definedName name="K_AndUtP" localSheetId="26">#REF!</definedName>
    <definedName name="K_AndUtP" localSheetId="27">#REF!</definedName>
    <definedName name="K_AndUtP" localSheetId="18">#REF!</definedName>
    <definedName name="K_AndUtP" localSheetId="20">#REF!</definedName>
    <definedName name="K_AndUtP" localSheetId="21">#REF!</definedName>
    <definedName name="K_AndUtP" localSheetId="22">#REF!</definedName>
    <definedName name="K_AndUtP" localSheetId="23">#REF!</definedName>
    <definedName name="K_AndUtP">#REF!</definedName>
    <definedName name="K_IcKoll" localSheetId="24">#REF!</definedName>
    <definedName name="K_IcKoll" localSheetId="25">#REF!</definedName>
    <definedName name="K_IcKoll" localSheetId="26">#REF!</definedName>
    <definedName name="K_IcKoll" localSheetId="27">#REF!</definedName>
    <definedName name="K_IcKoll" localSheetId="18">#REF!</definedName>
    <definedName name="K_IcKoll" localSheetId="20">#REF!</definedName>
    <definedName name="K_IcKoll" localSheetId="21">#REF!</definedName>
    <definedName name="K_IcKoll" localSheetId="22">#REF!</definedName>
    <definedName name="K_IcKoll" localSheetId="23">#REF!</definedName>
    <definedName name="K_IcKoll">#REF!</definedName>
    <definedName name="K_Rotgles" localSheetId="24">#REF!</definedName>
    <definedName name="K_Rotgles" localSheetId="25">#REF!</definedName>
    <definedName name="K_Rotgles" localSheetId="26">#REF!</definedName>
    <definedName name="K_Rotgles" localSheetId="27">#REF!</definedName>
    <definedName name="K_Rotgles" localSheetId="18">#REF!</definedName>
    <definedName name="K_Rotgles" localSheetId="20">#REF!</definedName>
    <definedName name="K_Rotgles" localSheetId="21">#REF!</definedName>
    <definedName name="K_Rotgles" localSheetId="22">#REF!</definedName>
    <definedName name="K_Rotgles" localSheetId="23">#REF!</definedName>
    <definedName name="K_Rotgles">#REF!</definedName>
    <definedName name="Korr_HoS" localSheetId="24">#REF!</definedName>
    <definedName name="Korr_HoS" localSheetId="25">#REF!</definedName>
    <definedName name="Korr_HoS" localSheetId="26">#REF!</definedName>
    <definedName name="Korr_HoS" localSheetId="27">#REF!</definedName>
    <definedName name="Korr_HoS" localSheetId="18">#REF!</definedName>
    <definedName name="Korr_HoS" localSheetId="20">#REF!</definedName>
    <definedName name="Korr_HoS" localSheetId="21">#REF!</definedName>
    <definedName name="Korr_HoS" localSheetId="22">#REF!</definedName>
    <definedName name="Korr_HoS" localSheetId="23">#REF!</definedName>
    <definedName name="Korr_HoS">#REF!</definedName>
    <definedName name="KorrFaktKoll" localSheetId="24">#REF!</definedName>
    <definedName name="KorrFaktKoll" localSheetId="25">#REF!</definedName>
    <definedName name="KorrFaktKoll" localSheetId="26">#REF!</definedName>
    <definedName name="KorrFaktKoll" localSheetId="27">#REF!</definedName>
    <definedName name="KorrFaktKoll" localSheetId="18">#REF!</definedName>
    <definedName name="KorrFaktKoll" localSheetId="20">#REF!</definedName>
    <definedName name="KorrFaktKoll" localSheetId="21">#REF!</definedName>
    <definedName name="KorrFaktKoll" localSheetId="22">#REF!</definedName>
    <definedName name="KorrFaktKoll" localSheetId="23">#REF!</definedName>
    <definedName name="KorrFaktKoll">#REF!</definedName>
    <definedName name="Kost16_18" localSheetId="24">#REF!</definedName>
    <definedName name="Kost16_18" localSheetId="25">#REF!</definedName>
    <definedName name="Kost16_18" localSheetId="26">#REF!</definedName>
    <definedName name="Kost16_18" localSheetId="27">#REF!</definedName>
    <definedName name="Kost16_18" localSheetId="18">#REF!</definedName>
    <definedName name="Kost16_18" localSheetId="20">#REF!</definedName>
    <definedName name="Kost16_18" localSheetId="21">#REF!</definedName>
    <definedName name="Kost16_18" localSheetId="22">#REF!</definedName>
    <definedName name="Kost16_18" localSheetId="23">#REF!</definedName>
    <definedName name="Kost16_18">#REF!</definedName>
    <definedName name="L" localSheetId="24">#REF!</definedName>
    <definedName name="L" localSheetId="25">#REF!</definedName>
    <definedName name="L" localSheetId="26">#REF!</definedName>
    <definedName name="L" localSheetId="27">#REF!</definedName>
    <definedName name="L" localSheetId="18">#REF!</definedName>
    <definedName name="L" localSheetId="20">#REF!</definedName>
    <definedName name="L" localSheetId="21">#REF!</definedName>
    <definedName name="L" localSheetId="22">#REF!</definedName>
    <definedName name="L" localSheetId="23">#REF!</definedName>
    <definedName name="L">#REF!</definedName>
    <definedName name="M" localSheetId="24">#REF!</definedName>
    <definedName name="M" localSheetId="25">#REF!</definedName>
    <definedName name="M" localSheetId="26">#REF!</definedName>
    <definedName name="M" localSheetId="27">#REF!</definedName>
    <definedName name="M" localSheetId="18">#REF!</definedName>
    <definedName name="M" localSheetId="20">#REF!</definedName>
    <definedName name="M" localSheetId="21">#REF!</definedName>
    <definedName name="M" localSheetId="22">#REF!</definedName>
    <definedName name="M" localSheetId="23">#REF!</definedName>
    <definedName name="M">#REF!</definedName>
    <definedName name="RS_Gymn" localSheetId="24">#REF!</definedName>
    <definedName name="RS_Gymn" localSheetId="25">#REF!</definedName>
    <definedName name="RS_Gymn" localSheetId="26">#REF!</definedName>
    <definedName name="RS_Gymn" localSheetId="27">#REF!</definedName>
    <definedName name="RS_Gymn" localSheetId="18">#REF!</definedName>
    <definedName name="RS_Gymn" localSheetId="20">#REF!</definedName>
    <definedName name="RS_Gymn" localSheetId="21">#REF!</definedName>
    <definedName name="RS_Gymn" localSheetId="22">#REF!</definedName>
    <definedName name="RS_Gymn" localSheetId="23">#REF!</definedName>
    <definedName name="RS_Gymn">#REF!</definedName>
    <definedName name="SnittAmb" localSheetId="24">#REF!</definedName>
    <definedName name="SnittAmb" localSheetId="25">#REF!</definedName>
    <definedName name="SnittAmb" localSheetId="26">#REF!</definedName>
    <definedName name="SnittAmb" localSheetId="27">#REF!</definedName>
    <definedName name="SnittAmb" localSheetId="18">#REF!</definedName>
    <definedName name="SnittAmb" localSheetId="20">#REF!</definedName>
    <definedName name="SnittAmb" localSheetId="21">#REF!</definedName>
    <definedName name="SnittAmb" localSheetId="22">#REF!</definedName>
    <definedName name="SnittAmb" localSheetId="23">#REF!</definedName>
    <definedName name="SnittAmb">#REF!</definedName>
    <definedName name="SnittKostPrg" localSheetId="24">#REF!</definedName>
    <definedName name="SnittKostPrg" localSheetId="25">#REF!</definedName>
    <definedName name="SnittKostPrg" localSheetId="26">#REF!</definedName>
    <definedName name="SnittKostPrg" localSheetId="27">#REF!</definedName>
    <definedName name="SnittKostPrg" localSheetId="18">#REF!</definedName>
    <definedName name="SnittKostPrg" localSheetId="20">#REF!</definedName>
    <definedName name="SnittKostPrg" localSheetId="21">#REF!</definedName>
    <definedName name="SnittKostPrg" localSheetId="22">#REF!</definedName>
    <definedName name="SnittKostPrg" localSheetId="23">#REF!</definedName>
    <definedName name="SnittKostPrg">#REF!</definedName>
    <definedName name="SnittKostTot" localSheetId="24">#REF!</definedName>
    <definedName name="SnittKostTot" localSheetId="25">#REF!</definedName>
    <definedName name="SnittKostTot" localSheetId="26">#REF!</definedName>
    <definedName name="SnittKostTot" localSheetId="27">#REF!</definedName>
    <definedName name="SnittKostTot" localSheetId="18">#REF!</definedName>
    <definedName name="SnittKostTot" localSheetId="20">#REF!</definedName>
    <definedName name="SnittKostTot" localSheetId="21">#REF!</definedName>
    <definedName name="SnittKostTot" localSheetId="22">#REF!</definedName>
    <definedName name="SnittKostTot" localSheetId="23">#REF!</definedName>
    <definedName name="SnittKostTot">#REF!</definedName>
    <definedName name="SnittMerk" localSheetId="24">#REF!</definedName>
    <definedName name="SnittMerk" localSheetId="25">#REF!</definedName>
    <definedName name="SnittMerk" localSheetId="26">#REF!</definedName>
    <definedName name="SnittMerk" localSheetId="27">#REF!</definedName>
    <definedName name="SnittMerk" localSheetId="18">#REF!</definedName>
    <definedName name="SnittMerk" localSheetId="20">#REF!</definedName>
    <definedName name="SnittMerk" localSheetId="21">#REF!</definedName>
    <definedName name="SnittMerk" localSheetId="22">#REF!</definedName>
    <definedName name="SnittMerk" localSheetId="23">#REF!</definedName>
    <definedName name="SnittMerk">#REF!</definedName>
    <definedName name="SnittPrgV" localSheetId="24">#REF!</definedName>
    <definedName name="SnittPrgV" localSheetId="25">#REF!</definedName>
    <definedName name="SnittPrgV" localSheetId="26">#REF!</definedName>
    <definedName name="SnittPrgV" localSheetId="27">#REF!</definedName>
    <definedName name="SnittPrgV" localSheetId="18">#REF!</definedName>
    <definedName name="SnittPrgV" localSheetId="20">#REF!</definedName>
    <definedName name="SnittPrgV" localSheetId="21">#REF!</definedName>
    <definedName name="SnittPrgV" localSheetId="22">#REF!</definedName>
    <definedName name="SnittPrgV" localSheetId="23">#REF!</definedName>
    <definedName name="SnittPrgV">#REF!</definedName>
    <definedName name="SnittPrgV_1" localSheetId="24">#REF!</definedName>
    <definedName name="SnittPrgV_1" localSheetId="25">#REF!</definedName>
    <definedName name="SnittPrgV_1" localSheetId="26">#REF!</definedName>
    <definedName name="SnittPrgV_1" localSheetId="27">#REF!</definedName>
    <definedName name="SnittPrgV_1" localSheetId="18">#REF!</definedName>
    <definedName name="SnittPrgV_1" localSheetId="20">#REF!</definedName>
    <definedName name="SnittPrgV_1" localSheetId="21">#REF!</definedName>
    <definedName name="SnittPrgV_1" localSheetId="22">#REF!</definedName>
    <definedName name="SnittPrgV_1" localSheetId="23">#REF!</definedName>
    <definedName name="SnittPrgV_1">#REF!</definedName>
    <definedName name="SnittPrimV" localSheetId="24">#REF!</definedName>
    <definedName name="SnittPrimV" localSheetId="25">#REF!</definedName>
    <definedName name="SnittPrimV" localSheetId="26">#REF!</definedName>
    <definedName name="SnittPrimV" localSheetId="27">#REF!</definedName>
    <definedName name="SnittPrimV" localSheetId="18">#REF!</definedName>
    <definedName name="SnittPrimV" localSheetId="20">#REF!</definedName>
    <definedName name="SnittPrimV" localSheetId="21">#REF!</definedName>
    <definedName name="SnittPrimV" localSheetId="22">#REF!</definedName>
    <definedName name="SnittPrimV" localSheetId="23">#REF!</definedName>
    <definedName name="SnittPrimV">#REF!</definedName>
    <definedName name="SnittSjukR" localSheetId="24">#REF!</definedName>
    <definedName name="SnittSjukR" localSheetId="25">#REF!</definedName>
    <definedName name="SnittSjukR" localSheetId="26">#REF!</definedName>
    <definedName name="SnittSjukR" localSheetId="27">#REF!</definedName>
    <definedName name="SnittSjukR" localSheetId="18">#REF!</definedName>
    <definedName name="SnittSjukR" localSheetId="20">#REF!</definedName>
    <definedName name="SnittSjukR" localSheetId="21">#REF!</definedName>
    <definedName name="SnittSjukR" localSheetId="22">#REF!</definedName>
    <definedName name="SnittSjukR" localSheetId="23">#REF!</definedName>
    <definedName name="SnittSjukR">#REF!</definedName>
    <definedName name="SnittSmåSjH" localSheetId="24">#REF!</definedName>
    <definedName name="SnittSmåSjH" localSheetId="25">#REF!</definedName>
    <definedName name="SnittSmåSjH" localSheetId="26">#REF!</definedName>
    <definedName name="SnittSmåSjH" localSheetId="27">#REF!</definedName>
    <definedName name="SnittSmåSjH" localSheetId="18">#REF!</definedName>
    <definedName name="SnittSmåSjH" localSheetId="20">#REF!</definedName>
    <definedName name="SnittSmåSjH" localSheetId="21">#REF!</definedName>
    <definedName name="SnittSmåSjH" localSheetId="22">#REF!</definedName>
    <definedName name="SnittSmåSjH" localSheetId="23">#REF!</definedName>
    <definedName name="SnittSmåSjH">#REF!</definedName>
    <definedName name="SnittÖverN" localSheetId="24">#REF!</definedName>
    <definedName name="SnittÖverN" localSheetId="25">#REF!</definedName>
    <definedName name="SnittÖverN" localSheetId="26">#REF!</definedName>
    <definedName name="SnittÖverN" localSheetId="27">#REF!</definedName>
    <definedName name="SnittÖverN" localSheetId="18">#REF!</definedName>
    <definedName name="SnittÖverN" localSheetId="20">#REF!</definedName>
    <definedName name="SnittÖverN" localSheetId="21">#REF!</definedName>
    <definedName name="SnittÖverN" localSheetId="22">#REF!</definedName>
    <definedName name="SnittÖverN" localSheetId="23">#REF!</definedName>
    <definedName name="SnittÖverN">#REF!</definedName>
    <definedName name="TillInstGles" localSheetId="24">#REF!</definedName>
    <definedName name="TillInstGles" localSheetId="25">#REF!</definedName>
    <definedName name="TillInstGles" localSheetId="26">#REF!</definedName>
    <definedName name="TillInstGles" localSheetId="27">#REF!</definedName>
    <definedName name="TillInstGles" localSheetId="18">#REF!</definedName>
    <definedName name="TillInstGles" localSheetId="20">#REF!</definedName>
    <definedName name="TillInstGles" localSheetId="21">#REF!</definedName>
    <definedName name="TillInstGles" localSheetId="22">#REF!</definedName>
    <definedName name="TillInstGles" localSheetId="23">#REF!</definedName>
    <definedName name="TillInstGles">#REF!</definedName>
    <definedName name="TotKostLT" localSheetId="24">#REF!</definedName>
    <definedName name="TotKostLT" localSheetId="25">#REF!</definedName>
    <definedName name="TotKostLT" localSheetId="26">#REF!</definedName>
    <definedName name="TotKostLT" localSheetId="27">#REF!</definedName>
    <definedName name="TotKostLT" localSheetId="18">#REF!</definedName>
    <definedName name="TotKostLT" localSheetId="20">#REF!</definedName>
    <definedName name="TotKostLT" localSheetId="21">#REF!</definedName>
    <definedName name="TotKostLT" localSheetId="22">#REF!</definedName>
    <definedName name="TotKostLT" localSheetId="23">#REF!</definedName>
    <definedName name="TotKostLT">#REF!</definedName>
    <definedName name="_xlnm.Print_Area" localSheetId="25">'Data20 (2)'!$D$1:$M$301</definedName>
    <definedName name="_xlnm.Print_Area" localSheetId="26">Data21!$D$1:$N$299</definedName>
    <definedName name="_xlnm.Print_Area" localSheetId="27">Data22!$D$1:$P$301</definedName>
    <definedName name="_xlnm.Print_Area" localSheetId="15">'Tabell 14'!$A$1:$I$300</definedName>
    <definedName name="_xlnm.Print_Area" localSheetId="16">'Tabell 15'!$A$1:$I$301</definedName>
    <definedName name="_xlnm.Print_Area" localSheetId="17">'Tabell 16'!$A$1:$H$301</definedName>
    <definedName name="_xlnm.Print_Area" localSheetId="21">'Tabell 20'!$A$6:$C$21</definedName>
    <definedName name="_xlnm.Print_Area" localSheetId="22">'Tabell 21'!$A$6:$D$29</definedName>
    <definedName name="_xlnm.Print_Area" localSheetId="23">'Tabell 22'!$A$6:$E$32</definedName>
    <definedName name="_xlnm.Print_Titles" localSheetId="25">'Data20 (2)'!$1:$9</definedName>
    <definedName name="_xlnm.Print_Titles" localSheetId="26">Data21!$1:$8</definedName>
    <definedName name="_xlnm.Print_Titles" localSheetId="27">Data22!$1:$9</definedName>
    <definedName name="_xlnm.Print_Titles" localSheetId="1">'Tabell 1'!$1:$8</definedName>
    <definedName name="_xlnm.Print_Titles" localSheetId="11">'Tabell 10'!$1:$8</definedName>
    <definedName name="_xlnm.Print_Titles" localSheetId="12">'Tabell 11'!$1:$7</definedName>
    <definedName name="_xlnm.Print_Titles" localSheetId="13">'Tabell 12'!$1:$6</definedName>
    <definedName name="_xlnm.Print_Titles" localSheetId="14">'Tabell 13'!$1:$6</definedName>
    <definedName name="_xlnm.Print_Titles" localSheetId="15">'Tabell 14'!$1:$8</definedName>
    <definedName name="_xlnm.Print_Titles" localSheetId="16">'Tabell 15'!$1:$8</definedName>
    <definedName name="_xlnm.Print_Titles" localSheetId="17">'Tabell 16'!$1:$8</definedName>
    <definedName name="_xlnm.Print_Titles" localSheetId="2">'Tabell 2'!$1:$8</definedName>
    <definedName name="_xlnm.Print_Titles" localSheetId="3">'Tabell 3'!$1:$10</definedName>
    <definedName name="_xlnm.Print_Titles" localSheetId="4">'Tabell 4'!$1:$8</definedName>
    <definedName name="_xlnm.Print_Titles" localSheetId="5">'Tabell 5'!$1:$6</definedName>
    <definedName name="_xlnm.Print_Titles" localSheetId="6">'Tabell 6'!$1:$6</definedName>
    <definedName name="_xlnm.Print_Titles" localSheetId="7">'Tabell 6.1'!$1:$5</definedName>
    <definedName name="_xlnm.Print_Titles" localSheetId="8">'Tabell 7'!$1:$6</definedName>
    <definedName name="_xlnm.Print_Titles" localSheetId="9">'Tabell 8'!$1:$6</definedName>
    <definedName name="_xlnm.Print_Titles" localSheetId="10">'Tabell 9'!$1:$8</definedName>
  </definedNames>
  <calcPr calcId="162913"/>
</workbook>
</file>

<file path=xl/calcChain.xml><?xml version="1.0" encoding="utf-8"?>
<calcChain xmlns="http://schemas.openxmlformats.org/spreadsheetml/2006/main">
  <c r="A34" i="2" l="1"/>
  <c r="A33" i="2"/>
  <c r="A2" i="19" l="1"/>
  <c r="A322" i="4"/>
  <c r="C25" i="33"/>
  <c r="D22" i="33"/>
  <c r="D21" i="33"/>
  <c r="D20" i="33"/>
  <c r="D19" i="33"/>
  <c r="D18" i="33"/>
  <c r="D17" i="33"/>
  <c r="D16" i="33"/>
  <c r="D15" i="33"/>
  <c r="D14" i="33"/>
  <c r="D13" i="33"/>
  <c r="C22" i="33"/>
  <c r="C21" i="33"/>
  <c r="C20" i="33"/>
  <c r="C19" i="33"/>
  <c r="C18" i="33"/>
  <c r="C17" i="33"/>
  <c r="C16" i="33"/>
  <c r="C15" i="33"/>
  <c r="C14" i="33"/>
  <c r="C13" i="33"/>
  <c r="A6" i="33"/>
  <c r="C16" i="31"/>
  <c r="B16" i="31" s="1"/>
  <c r="C15" i="31"/>
  <c r="C14" i="31"/>
  <c r="C13" i="31"/>
  <c r="C12" i="31"/>
  <c r="C10" i="31"/>
  <c r="A7" i="31" s="1"/>
  <c r="C9" i="31"/>
  <c r="B15" i="31"/>
  <c r="A6" i="31"/>
  <c r="V299" i="37"/>
  <c r="T299" i="37"/>
  <c r="S299" i="37"/>
  <c r="R299" i="37"/>
  <c r="Q299" i="37"/>
  <c r="V298" i="37"/>
  <c r="T298" i="37"/>
  <c r="S298" i="37"/>
  <c r="R298" i="37"/>
  <c r="Q298" i="37"/>
  <c r="V297" i="37"/>
  <c r="T297" i="37"/>
  <c r="S297" i="37"/>
  <c r="R297" i="37"/>
  <c r="Q297" i="37"/>
  <c r="V296" i="37"/>
  <c r="T296" i="37"/>
  <c r="S296" i="37"/>
  <c r="R296" i="37"/>
  <c r="Q296" i="37"/>
  <c r="V295" i="37"/>
  <c r="T295" i="37"/>
  <c r="S295" i="37"/>
  <c r="R295" i="37"/>
  <c r="Q295" i="37"/>
  <c r="V294" i="37"/>
  <c r="T294" i="37"/>
  <c r="S294" i="37"/>
  <c r="R294" i="37"/>
  <c r="Q294" i="37"/>
  <c r="V293" i="37"/>
  <c r="T293" i="37"/>
  <c r="S293" i="37"/>
  <c r="R293" i="37"/>
  <c r="Q293" i="37"/>
  <c r="V292" i="37"/>
  <c r="T292" i="37"/>
  <c r="S292" i="37"/>
  <c r="R292" i="37"/>
  <c r="Q292" i="37"/>
  <c r="V291" i="37"/>
  <c r="T291" i="37"/>
  <c r="S291" i="37"/>
  <c r="R291" i="37"/>
  <c r="Q291" i="37"/>
  <c r="V290" i="37"/>
  <c r="T290" i="37"/>
  <c r="S290" i="37"/>
  <c r="R290" i="37"/>
  <c r="Q290" i="37"/>
  <c r="V289" i="37"/>
  <c r="T289" i="37"/>
  <c r="S289" i="37"/>
  <c r="R289" i="37"/>
  <c r="Q289" i="37"/>
  <c r="V288" i="37"/>
  <c r="T288" i="37"/>
  <c r="S288" i="37"/>
  <c r="R288" i="37"/>
  <c r="Q288" i="37"/>
  <c r="V287" i="37"/>
  <c r="T287" i="37"/>
  <c r="S287" i="37"/>
  <c r="R287" i="37"/>
  <c r="Q287" i="37"/>
  <c r="V286" i="37"/>
  <c r="T286" i="37"/>
  <c r="S286" i="37"/>
  <c r="R286" i="37"/>
  <c r="Q286" i="37"/>
  <c r="V285" i="37"/>
  <c r="T285" i="37"/>
  <c r="S285" i="37"/>
  <c r="R285" i="37"/>
  <c r="Q285" i="37"/>
  <c r="V284" i="37"/>
  <c r="T284" i="37"/>
  <c r="S284" i="37"/>
  <c r="R284" i="37"/>
  <c r="Q284" i="37"/>
  <c r="V283" i="37"/>
  <c r="T283" i="37"/>
  <c r="S283" i="37"/>
  <c r="R283" i="37"/>
  <c r="Q283" i="37"/>
  <c r="V282" i="37"/>
  <c r="T282" i="37"/>
  <c r="S282" i="37"/>
  <c r="R282" i="37"/>
  <c r="Q282" i="37"/>
  <c r="V281" i="37"/>
  <c r="T281" i="37"/>
  <c r="S281" i="37"/>
  <c r="R281" i="37"/>
  <c r="Q281" i="37"/>
  <c r="V280" i="37"/>
  <c r="T280" i="37"/>
  <c r="S280" i="37"/>
  <c r="R280" i="37"/>
  <c r="Q280" i="37"/>
  <c r="V279" i="37"/>
  <c r="T279" i="37"/>
  <c r="S279" i="37"/>
  <c r="R279" i="37"/>
  <c r="Q279" i="37"/>
  <c r="V278" i="37"/>
  <c r="T278" i="37"/>
  <c r="S278" i="37"/>
  <c r="R278" i="37"/>
  <c r="Q278" i="37"/>
  <c r="V277" i="37"/>
  <c r="T277" i="37"/>
  <c r="S277" i="37"/>
  <c r="R277" i="37"/>
  <c r="Q277" i="37"/>
  <c r="V276" i="37"/>
  <c r="T276" i="37"/>
  <c r="S276" i="37"/>
  <c r="R276" i="37"/>
  <c r="Q276" i="37"/>
  <c r="V275" i="37"/>
  <c r="T275" i="37"/>
  <c r="S275" i="37"/>
  <c r="R275" i="37"/>
  <c r="Q275" i="37"/>
  <c r="V274" i="37"/>
  <c r="T274" i="37"/>
  <c r="S274" i="37"/>
  <c r="R274" i="37"/>
  <c r="Q274" i="37"/>
  <c r="V273" i="37"/>
  <c r="T273" i="37"/>
  <c r="S273" i="37"/>
  <c r="R273" i="37"/>
  <c r="Q273" i="37"/>
  <c r="V272" i="37"/>
  <c r="T272" i="37"/>
  <c r="S272" i="37"/>
  <c r="R272" i="37"/>
  <c r="Q272" i="37"/>
  <c r="V271" i="37"/>
  <c r="T271" i="37"/>
  <c r="S271" i="37"/>
  <c r="R271" i="37"/>
  <c r="Q271" i="37"/>
  <c r="V270" i="37"/>
  <c r="T270" i="37"/>
  <c r="S270" i="37"/>
  <c r="R270" i="37"/>
  <c r="Q270" i="37"/>
  <c r="V269" i="37"/>
  <c r="T269" i="37"/>
  <c r="S269" i="37"/>
  <c r="R269" i="37"/>
  <c r="Q269" i="37"/>
  <c r="V268" i="37"/>
  <c r="T268" i="37"/>
  <c r="S268" i="37"/>
  <c r="R268" i="37"/>
  <c r="Q268" i="37"/>
  <c r="V267" i="37"/>
  <c r="T267" i="37"/>
  <c r="S267" i="37"/>
  <c r="R267" i="37"/>
  <c r="Q267" i="37"/>
  <c r="V266" i="37"/>
  <c r="T266" i="37"/>
  <c r="S266" i="37"/>
  <c r="R266" i="37"/>
  <c r="Q266" i="37"/>
  <c r="V265" i="37"/>
  <c r="T265" i="37"/>
  <c r="S265" i="37"/>
  <c r="R265" i="37"/>
  <c r="Q265" i="37"/>
  <c r="V264" i="37"/>
  <c r="T264" i="37"/>
  <c r="S264" i="37"/>
  <c r="R264" i="37"/>
  <c r="Q264" i="37"/>
  <c r="V263" i="37"/>
  <c r="T263" i="37"/>
  <c r="S263" i="37"/>
  <c r="R263" i="37"/>
  <c r="Q263" i="37"/>
  <c r="V262" i="37"/>
  <c r="T262" i="37"/>
  <c r="S262" i="37"/>
  <c r="R262" i="37"/>
  <c r="Q262" i="37"/>
  <c r="V261" i="37"/>
  <c r="T261" i="37"/>
  <c r="S261" i="37"/>
  <c r="R261" i="37"/>
  <c r="Q261" i="37"/>
  <c r="V260" i="37"/>
  <c r="T260" i="37"/>
  <c r="S260" i="37"/>
  <c r="R260" i="37"/>
  <c r="Q260" i="37"/>
  <c r="V259" i="37"/>
  <c r="T259" i="37"/>
  <c r="S259" i="37"/>
  <c r="R259" i="37"/>
  <c r="Q259" i="37"/>
  <c r="V258" i="37"/>
  <c r="T258" i="37"/>
  <c r="S258" i="37"/>
  <c r="R258" i="37"/>
  <c r="Q258" i="37"/>
  <c r="V257" i="37"/>
  <c r="T257" i="37"/>
  <c r="S257" i="37"/>
  <c r="R257" i="37"/>
  <c r="Q257" i="37"/>
  <c r="V256" i="37"/>
  <c r="T256" i="37"/>
  <c r="S256" i="37"/>
  <c r="R256" i="37"/>
  <c r="Q256" i="37"/>
  <c r="V255" i="37"/>
  <c r="T255" i="37"/>
  <c r="S255" i="37"/>
  <c r="R255" i="37"/>
  <c r="Q255" i="37"/>
  <c r="V254" i="37"/>
  <c r="T254" i="37"/>
  <c r="S254" i="37"/>
  <c r="R254" i="37"/>
  <c r="Q254" i="37"/>
  <c r="V253" i="37"/>
  <c r="T253" i="37"/>
  <c r="S253" i="37"/>
  <c r="R253" i="37"/>
  <c r="Q253" i="37"/>
  <c r="V252" i="37"/>
  <c r="T252" i="37"/>
  <c r="S252" i="37"/>
  <c r="R252" i="37"/>
  <c r="Q252" i="37"/>
  <c r="V251" i="37"/>
  <c r="T251" i="37"/>
  <c r="S251" i="37"/>
  <c r="R251" i="37"/>
  <c r="Q251" i="37"/>
  <c r="V250" i="37"/>
  <c r="T250" i="37"/>
  <c r="S250" i="37"/>
  <c r="R250" i="37"/>
  <c r="Q250" i="37"/>
  <c r="V249" i="37"/>
  <c r="T249" i="37"/>
  <c r="S249" i="37"/>
  <c r="R249" i="37"/>
  <c r="Q249" i="37"/>
  <c r="V248" i="37"/>
  <c r="T248" i="37"/>
  <c r="S248" i="37"/>
  <c r="R248" i="37"/>
  <c r="Q248" i="37"/>
  <c r="V247" i="37"/>
  <c r="T247" i="37"/>
  <c r="S247" i="37"/>
  <c r="R247" i="37"/>
  <c r="Q247" i="37"/>
  <c r="V246" i="37"/>
  <c r="T246" i="37"/>
  <c r="S246" i="37"/>
  <c r="R246" i="37"/>
  <c r="Q246" i="37"/>
  <c r="V245" i="37"/>
  <c r="T245" i="37"/>
  <c r="S245" i="37"/>
  <c r="R245" i="37"/>
  <c r="Q245" i="37"/>
  <c r="V244" i="37"/>
  <c r="T244" i="37"/>
  <c r="S244" i="37"/>
  <c r="R244" i="37"/>
  <c r="Q244" i="37"/>
  <c r="V243" i="37"/>
  <c r="T243" i="37"/>
  <c r="S243" i="37"/>
  <c r="R243" i="37"/>
  <c r="Q243" i="37"/>
  <c r="V242" i="37"/>
  <c r="T242" i="37"/>
  <c r="S242" i="37"/>
  <c r="R242" i="37"/>
  <c r="Q242" i="37"/>
  <c r="V241" i="37"/>
  <c r="T241" i="37"/>
  <c r="S241" i="37"/>
  <c r="R241" i="37"/>
  <c r="Q241" i="37"/>
  <c r="V240" i="37"/>
  <c r="T240" i="37"/>
  <c r="S240" i="37"/>
  <c r="R240" i="37"/>
  <c r="Q240" i="37"/>
  <c r="V239" i="37"/>
  <c r="T239" i="37"/>
  <c r="S239" i="37"/>
  <c r="R239" i="37"/>
  <c r="Q239" i="37"/>
  <c r="V238" i="37"/>
  <c r="T238" i="37"/>
  <c r="S238" i="37"/>
  <c r="R238" i="37"/>
  <c r="Q238" i="37"/>
  <c r="V237" i="37"/>
  <c r="T237" i="37"/>
  <c r="S237" i="37"/>
  <c r="R237" i="37"/>
  <c r="Q237" i="37"/>
  <c r="V236" i="37"/>
  <c r="T236" i="37"/>
  <c r="S236" i="37"/>
  <c r="R236" i="37"/>
  <c r="Q236" i="37"/>
  <c r="V235" i="37"/>
  <c r="T235" i="37"/>
  <c r="S235" i="37"/>
  <c r="R235" i="37"/>
  <c r="Q235" i="37"/>
  <c r="V234" i="37"/>
  <c r="T234" i="37"/>
  <c r="S234" i="37"/>
  <c r="R234" i="37"/>
  <c r="Q234" i="37"/>
  <c r="V233" i="37"/>
  <c r="T233" i="37"/>
  <c r="S233" i="37"/>
  <c r="R233" i="37"/>
  <c r="Q233" i="37"/>
  <c r="V232" i="37"/>
  <c r="T232" i="37"/>
  <c r="S232" i="37"/>
  <c r="R232" i="37"/>
  <c r="Q232" i="37"/>
  <c r="V231" i="37"/>
  <c r="T231" i="37"/>
  <c r="S231" i="37"/>
  <c r="R231" i="37"/>
  <c r="Q231" i="37"/>
  <c r="V230" i="37"/>
  <c r="T230" i="37"/>
  <c r="S230" i="37"/>
  <c r="R230" i="37"/>
  <c r="Q230" i="37"/>
  <c r="V229" i="37"/>
  <c r="T229" i="37"/>
  <c r="S229" i="37"/>
  <c r="R229" i="37"/>
  <c r="Q229" i="37"/>
  <c r="V228" i="37"/>
  <c r="T228" i="37"/>
  <c r="S228" i="37"/>
  <c r="R228" i="37"/>
  <c r="Q228" i="37"/>
  <c r="V227" i="37"/>
  <c r="T227" i="37"/>
  <c r="S227" i="37"/>
  <c r="R227" i="37"/>
  <c r="Q227" i="37"/>
  <c r="V226" i="37"/>
  <c r="T226" i="37"/>
  <c r="S226" i="37"/>
  <c r="R226" i="37"/>
  <c r="Q226" i="37"/>
  <c r="V225" i="37"/>
  <c r="T225" i="37"/>
  <c r="S225" i="37"/>
  <c r="R225" i="37"/>
  <c r="Q225" i="37"/>
  <c r="V224" i="37"/>
  <c r="T224" i="37"/>
  <c r="S224" i="37"/>
  <c r="R224" i="37"/>
  <c r="Q224" i="37"/>
  <c r="V223" i="37"/>
  <c r="T223" i="37"/>
  <c r="S223" i="37"/>
  <c r="R223" i="37"/>
  <c r="Q223" i="37"/>
  <c r="V222" i="37"/>
  <c r="T222" i="37"/>
  <c r="S222" i="37"/>
  <c r="R222" i="37"/>
  <c r="Q222" i="37"/>
  <c r="V221" i="37"/>
  <c r="T221" i="37"/>
  <c r="S221" i="37"/>
  <c r="R221" i="37"/>
  <c r="Q221" i="37"/>
  <c r="V220" i="37"/>
  <c r="T220" i="37"/>
  <c r="S220" i="37"/>
  <c r="R220" i="37"/>
  <c r="Q220" i="37"/>
  <c r="V219" i="37"/>
  <c r="T219" i="37"/>
  <c r="S219" i="37"/>
  <c r="R219" i="37"/>
  <c r="Q219" i="37"/>
  <c r="V218" i="37"/>
  <c r="T218" i="37"/>
  <c r="S218" i="37"/>
  <c r="R218" i="37"/>
  <c r="Q218" i="37"/>
  <c r="V217" i="37"/>
  <c r="T217" i="37"/>
  <c r="S217" i="37"/>
  <c r="R217" i="37"/>
  <c r="Q217" i="37"/>
  <c r="V216" i="37"/>
  <c r="T216" i="37"/>
  <c r="S216" i="37"/>
  <c r="R216" i="37"/>
  <c r="Q216" i="37"/>
  <c r="V215" i="37"/>
  <c r="T215" i="37"/>
  <c r="S215" i="37"/>
  <c r="R215" i="37"/>
  <c r="Q215" i="37"/>
  <c r="V214" i="37"/>
  <c r="T214" i="37"/>
  <c r="S214" i="37"/>
  <c r="R214" i="37"/>
  <c r="Q214" i="37"/>
  <c r="V213" i="37"/>
  <c r="T213" i="37"/>
  <c r="S213" i="37"/>
  <c r="R213" i="37"/>
  <c r="Q213" i="37"/>
  <c r="V212" i="37"/>
  <c r="T212" i="37"/>
  <c r="S212" i="37"/>
  <c r="R212" i="37"/>
  <c r="Q212" i="37"/>
  <c r="V211" i="37"/>
  <c r="T211" i="37"/>
  <c r="S211" i="37"/>
  <c r="R211" i="37"/>
  <c r="Q211" i="37"/>
  <c r="V210" i="37"/>
  <c r="T210" i="37"/>
  <c r="S210" i="37"/>
  <c r="R210" i="37"/>
  <c r="Q210" i="37"/>
  <c r="V209" i="37"/>
  <c r="T209" i="37"/>
  <c r="S209" i="37"/>
  <c r="R209" i="37"/>
  <c r="Q209" i="37"/>
  <c r="V208" i="37"/>
  <c r="T208" i="37"/>
  <c r="S208" i="37"/>
  <c r="R208" i="37"/>
  <c r="Q208" i="37"/>
  <c r="V207" i="37"/>
  <c r="T207" i="37"/>
  <c r="S207" i="37"/>
  <c r="R207" i="37"/>
  <c r="Q207" i="37"/>
  <c r="V206" i="37"/>
  <c r="T206" i="37"/>
  <c r="S206" i="37"/>
  <c r="R206" i="37"/>
  <c r="Q206" i="37"/>
  <c r="V205" i="37"/>
  <c r="T205" i="37"/>
  <c r="S205" i="37"/>
  <c r="R205" i="37"/>
  <c r="Q205" i="37"/>
  <c r="V204" i="37"/>
  <c r="T204" i="37"/>
  <c r="S204" i="37"/>
  <c r="R204" i="37"/>
  <c r="Q204" i="37"/>
  <c r="V203" i="37"/>
  <c r="T203" i="37"/>
  <c r="S203" i="37"/>
  <c r="R203" i="37"/>
  <c r="Q203" i="37"/>
  <c r="V202" i="37"/>
  <c r="T202" i="37"/>
  <c r="S202" i="37"/>
  <c r="R202" i="37"/>
  <c r="Q202" i="37"/>
  <c r="V201" i="37"/>
  <c r="T201" i="37"/>
  <c r="S201" i="37"/>
  <c r="R201" i="37"/>
  <c r="Q201" i="37"/>
  <c r="V200" i="37"/>
  <c r="T200" i="37"/>
  <c r="S200" i="37"/>
  <c r="R200" i="37"/>
  <c r="Q200" i="37"/>
  <c r="V199" i="37"/>
  <c r="T199" i="37"/>
  <c r="S199" i="37"/>
  <c r="R199" i="37"/>
  <c r="Q199" i="37"/>
  <c r="V198" i="37"/>
  <c r="T198" i="37"/>
  <c r="S198" i="37"/>
  <c r="R198" i="37"/>
  <c r="Q198" i="37"/>
  <c r="V197" i="37"/>
  <c r="T197" i="37"/>
  <c r="S197" i="37"/>
  <c r="R197" i="37"/>
  <c r="Q197" i="37"/>
  <c r="V196" i="37"/>
  <c r="T196" i="37"/>
  <c r="S196" i="37"/>
  <c r="R196" i="37"/>
  <c r="Q196" i="37"/>
  <c r="V195" i="37"/>
  <c r="T195" i="37"/>
  <c r="S195" i="37"/>
  <c r="R195" i="37"/>
  <c r="Q195" i="37"/>
  <c r="V194" i="37"/>
  <c r="T194" i="37"/>
  <c r="S194" i="37"/>
  <c r="R194" i="37"/>
  <c r="Q194" i="37"/>
  <c r="V193" i="37"/>
  <c r="T193" i="37"/>
  <c r="S193" i="37"/>
  <c r="R193" i="37"/>
  <c r="Q193" i="37"/>
  <c r="V192" i="37"/>
  <c r="T192" i="37"/>
  <c r="S192" i="37"/>
  <c r="R192" i="37"/>
  <c r="Q192" i="37"/>
  <c r="V191" i="37"/>
  <c r="T191" i="37"/>
  <c r="S191" i="37"/>
  <c r="R191" i="37"/>
  <c r="Q191" i="37"/>
  <c r="V190" i="37"/>
  <c r="T190" i="37"/>
  <c r="S190" i="37"/>
  <c r="R190" i="37"/>
  <c r="Q190" i="37"/>
  <c r="V189" i="37"/>
  <c r="T189" i="37"/>
  <c r="S189" i="37"/>
  <c r="R189" i="37"/>
  <c r="Q189" i="37"/>
  <c r="V188" i="37"/>
  <c r="T188" i="37"/>
  <c r="S188" i="37"/>
  <c r="R188" i="37"/>
  <c r="Q188" i="37"/>
  <c r="V187" i="37"/>
  <c r="T187" i="37"/>
  <c r="S187" i="37"/>
  <c r="R187" i="37"/>
  <c r="Q187" i="37"/>
  <c r="V186" i="37"/>
  <c r="T186" i="37"/>
  <c r="S186" i="37"/>
  <c r="R186" i="37"/>
  <c r="Q186" i="37"/>
  <c r="V185" i="37"/>
  <c r="T185" i="37"/>
  <c r="S185" i="37"/>
  <c r="R185" i="37"/>
  <c r="Q185" i="37"/>
  <c r="V184" i="37"/>
  <c r="T184" i="37"/>
  <c r="S184" i="37"/>
  <c r="R184" i="37"/>
  <c r="Q184" i="37"/>
  <c r="V183" i="37"/>
  <c r="T183" i="37"/>
  <c r="S183" i="37"/>
  <c r="R183" i="37"/>
  <c r="Q183" i="37"/>
  <c r="V182" i="37"/>
  <c r="T182" i="37"/>
  <c r="S182" i="37"/>
  <c r="R182" i="37"/>
  <c r="Q182" i="37"/>
  <c r="V181" i="37"/>
  <c r="T181" i="37"/>
  <c r="S181" i="37"/>
  <c r="R181" i="37"/>
  <c r="Q181" i="37"/>
  <c r="V180" i="37"/>
  <c r="T180" i="37"/>
  <c r="S180" i="37"/>
  <c r="R180" i="37"/>
  <c r="Q180" i="37"/>
  <c r="V179" i="37"/>
  <c r="T179" i="37"/>
  <c r="S179" i="37"/>
  <c r="R179" i="37"/>
  <c r="Q179" i="37"/>
  <c r="V178" i="37"/>
  <c r="T178" i="37"/>
  <c r="S178" i="37"/>
  <c r="R178" i="37"/>
  <c r="Q178" i="37"/>
  <c r="V177" i="37"/>
  <c r="T177" i="37"/>
  <c r="S177" i="37"/>
  <c r="R177" i="37"/>
  <c r="Q177" i="37"/>
  <c r="V176" i="37"/>
  <c r="T176" i="37"/>
  <c r="S176" i="37"/>
  <c r="R176" i="37"/>
  <c r="Q176" i="37"/>
  <c r="V175" i="37"/>
  <c r="T175" i="37"/>
  <c r="S175" i="37"/>
  <c r="R175" i="37"/>
  <c r="Q175" i="37"/>
  <c r="V174" i="37"/>
  <c r="T174" i="37"/>
  <c r="S174" i="37"/>
  <c r="R174" i="37"/>
  <c r="Q174" i="37"/>
  <c r="V173" i="37"/>
  <c r="T173" i="37"/>
  <c r="S173" i="37"/>
  <c r="R173" i="37"/>
  <c r="Q173" i="37"/>
  <c r="V172" i="37"/>
  <c r="T172" i="37"/>
  <c r="S172" i="37"/>
  <c r="R172" i="37"/>
  <c r="Q172" i="37"/>
  <c r="V171" i="37"/>
  <c r="T171" i="37"/>
  <c r="S171" i="37"/>
  <c r="R171" i="37"/>
  <c r="Q171" i="37"/>
  <c r="V170" i="37"/>
  <c r="T170" i="37"/>
  <c r="S170" i="37"/>
  <c r="R170" i="37"/>
  <c r="Q170" i="37"/>
  <c r="V169" i="37"/>
  <c r="T169" i="37"/>
  <c r="S169" i="37"/>
  <c r="R169" i="37"/>
  <c r="Q169" i="37"/>
  <c r="V168" i="37"/>
  <c r="T168" i="37"/>
  <c r="S168" i="37"/>
  <c r="R168" i="37"/>
  <c r="Q168" i="37"/>
  <c r="V167" i="37"/>
  <c r="T167" i="37"/>
  <c r="S167" i="37"/>
  <c r="R167" i="37"/>
  <c r="Q167" i="37"/>
  <c r="V166" i="37"/>
  <c r="T166" i="37"/>
  <c r="S166" i="37"/>
  <c r="R166" i="37"/>
  <c r="Q166" i="37"/>
  <c r="V165" i="37"/>
  <c r="T165" i="37"/>
  <c r="S165" i="37"/>
  <c r="R165" i="37"/>
  <c r="Q165" i="37"/>
  <c r="V164" i="37"/>
  <c r="T164" i="37"/>
  <c r="S164" i="37"/>
  <c r="R164" i="37"/>
  <c r="Q164" i="37"/>
  <c r="V163" i="37"/>
  <c r="T163" i="37"/>
  <c r="S163" i="37"/>
  <c r="R163" i="37"/>
  <c r="Q163" i="37"/>
  <c r="V162" i="37"/>
  <c r="T162" i="37"/>
  <c r="S162" i="37"/>
  <c r="R162" i="37"/>
  <c r="Q162" i="37"/>
  <c r="V161" i="37"/>
  <c r="T161" i="37"/>
  <c r="S161" i="37"/>
  <c r="R161" i="37"/>
  <c r="Q161" i="37"/>
  <c r="V160" i="37"/>
  <c r="T160" i="37"/>
  <c r="S160" i="37"/>
  <c r="R160" i="37"/>
  <c r="Q160" i="37"/>
  <c r="V159" i="37"/>
  <c r="T159" i="37"/>
  <c r="S159" i="37"/>
  <c r="R159" i="37"/>
  <c r="Q159" i="37"/>
  <c r="V158" i="37"/>
  <c r="T158" i="37"/>
  <c r="S158" i="37"/>
  <c r="R158" i="37"/>
  <c r="Q158" i="37"/>
  <c r="V157" i="37"/>
  <c r="T157" i="37"/>
  <c r="S157" i="37"/>
  <c r="R157" i="37"/>
  <c r="Q157" i="37"/>
  <c r="V156" i="37"/>
  <c r="T156" i="37"/>
  <c r="S156" i="37"/>
  <c r="R156" i="37"/>
  <c r="Q156" i="37"/>
  <c r="V155" i="37"/>
  <c r="T155" i="37"/>
  <c r="S155" i="37"/>
  <c r="R155" i="37"/>
  <c r="Q155" i="37"/>
  <c r="V154" i="37"/>
  <c r="T154" i="37"/>
  <c r="S154" i="37"/>
  <c r="R154" i="37"/>
  <c r="Q154" i="37"/>
  <c r="V153" i="37"/>
  <c r="T153" i="37"/>
  <c r="S153" i="37"/>
  <c r="R153" i="37"/>
  <c r="Q153" i="37"/>
  <c r="V152" i="37"/>
  <c r="T152" i="37"/>
  <c r="S152" i="37"/>
  <c r="R152" i="37"/>
  <c r="Q152" i="37"/>
  <c r="V151" i="37"/>
  <c r="T151" i="37"/>
  <c r="S151" i="37"/>
  <c r="R151" i="37"/>
  <c r="Q151" i="37"/>
  <c r="V150" i="37"/>
  <c r="T150" i="37"/>
  <c r="S150" i="37"/>
  <c r="R150" i="37"/>
  <c r="Q150" i="37"/>
  <c r="V149" i="37"/>
  <c r="T149" i="37"/>
  <c r="S149" i="37"/>
  <c r="R149" i="37"/>
  <c r="Q149" i="37"/>
  <c r="V148" i="37"/>
  <c r="T148" i="37"/>
  <c r="S148" i="37"/>
  <c r="R148" i="37"/>
  <c r="Q148" i="37"/>
  <c r="V147" i="37"/>
  <c r="T147" i="37"/>
  <c r="S147" i="37"/>
  <c r="R147" i="37"/>
  <c r="Q147" i="37"/>
  <c r="V146" i="37"/>
  <c r="T146" i="37"/>
  <c r="S146" i="37"/>
  <c r="R146" i="37"/>
  <c r="Q146" i="37"/>
  <c r="V145" i="37"/>
  <c r="T145" i="37"/>
  <c r="S145" i="37"/>
  <c r="R145" i="37"/>
  <c r="Q145" i="37"/>
  <c r="V144" i="37"/>
  <c r="T144" i="37"/>
  <c r="S144" i="37"/>
  <c r="R144" i="37"/>
  <c r="Q144" i="37"/>
  <c r="V143" i="37"/>
  <c r="T143" i="37"/>
  <c r="S143" i="37"/>
  <c r="R143" i="37"/>
  <c r="Q143" i="37"/>
  <c r="V142" i="37"/>
  <c r="T142" i="37"/>
  <c r="S142" i="37"/>
  <c r="R142" i="37"/>
  <c r="Q142" i="37"/>
  <c r="V141" i="37"/>
  <c r="T141" i="37"/>
  <c r="S141" i="37"/>
  <c r="R141" i="37"/>
  <c r="Q141" i="37"/>
  <c r="V140" i="37"/>
  <c r="T140" i="37"/>
  <c r="S140" i="37"/>
  <c r="R140" i="37"/>
  <c r="Q140" i="37"/>
  <c r="V139" i="37"/>
  <c r="T139" i="37"/>
  <c r="S139" i="37"/>
  <c r="R139" i="37"/>
  <c r="Q139" i="37"/>
  <c r="V138" i="37"/>
  <c r="T138" i="37"/>
  <c r="S138" i="37"/>
  <c r="R138" i="37"/>
  <c r="Q138" i="37"/>
  <c r="V137" i="37"/>
  <c r="T137" i="37"/>
  <c r="S137" i="37"/>
  <c r="R137" i="37"/>
  <c r="Q137" i="37"/>
  <c r="V136" i="37"/>
  <c r="T136" i="37"/>
  <c r="S136" i="37"/>
  <c r="R136" i="37"/>
  <c r="Q136" i="37"/>
  <c r="V135" i="37"/>
  <c r="T135" i="37"/>
  <c r="S135" i="37"/>
  <c r="R135" i="37"/>
  <c r="Q135" i="37"/>
  <c r="V134" i="37"/>
  <c r="T134" i="37"/>
  <c r="S134" i="37"/>
  <c r="R134" i="37"/>
  <c r="Q134" i="37"/>
  <c r="V133" i="37"/>
  <c r="T133" i="37"/>
  <c r="S133" i="37"/>
  <c r="R133" i="37"/>
  <c r="Q133" i="37"/>
  <c r="V132" i="37"/>
  <c r="T132" i="37"/>
  <c r="S132" i="37"/>
  <c r="R132" i="37"/>
  <c r="Q132" i="37"/>
  <c r="V131" i="37"/>
  <c r="T131" i="37"/>
  <c r="S131" i="37"/>
  <c r="R131" i="37"/>
  <c r="Q131" i="37"/>
  <c r="V130" i="37"/>
  <c r="T130" i="37"/>
  <c r="S130" i="37"/>
  <c r="R130" i="37"/>
  <c r="Q130" i="37"/>
  <c r="V129" i="37"/>
  <c r="T129" i="37"/>
  <c r="S129" i="37"/>
  <c r="R129" i="37"/>
  <c r="Q129" i="37"/>
  <c r="V128" i="37"/>
  <c r="T128" i="37"/>
  <c r="S128" i="37"/>
  <c r="R128" i="37"/>
  <c r="Q128" i="37"/>
  <c r="V127" i="37"/>
  <c r="T127" i="37"/>
  <c r="S127" i="37"/>
  <c r="R127" i="37"/>
  <c r="Q127" i="37"/>
  <c r="V126" i="37"/>
  <c r="T126" i="37"/>
  <c r="S126" i="37"/>
  <c r="R126" i="37"/>
  <c r="Q126" i="37"/>
  <c r="V125" i="37"/>
  <c r="T125" i="37"/>
  <c r="S125" i="37"/>
  <c r="R125" i="37"/>
  <c r="Q125" i="37"/>
  <c r="V124" i="37"/>
  <c r="T124" i="37"/>
  <c r="S124" i="37"/>
  <c r="R124" i="37"/>
  <c r="Q124" i="37"/>
  <c r="V123" i="37"/>
  <c r="T123" i="37"/>
  <c r="S123" i="37"/>
  <c r="R123" i="37"/>
  <c r="Q123" i="37"/>
  <c r="V122" i="37"/>
  <c r="T122" i="37"/>
  <c r="S122" i="37"/>
  <c r="R122" i="37"/>
  <c r="Q122" i="37"/>
  <c r="V121" i="37"/>
  <c r="T121" i="37"/>
  <c r="S121" i="37"/>
  <c r="R121" i="37"/>
  <c r="Q121" i="37"/>
  <c r="V120" i="37"/>
  <c r="T120" i="37"/>
  <c r="S120" i="37"/>
  <c r="R120" i="37"/>
  <c r="Q120" i="37"/>
  <c r="V119" i="37"/>
  <c r="T119" i="37"/>
  <c r="S119" i="37"/>
  <c r="R119" i="37"/>
  <c r="Q119" i="37"/>
  <c r="V118" i="37"/>
  <c r="T118" i="37"/>
  <c r="S118" i="37"/>
  <c r="R118" i="37"/>
  <c r="Q118" i="37"/>
  <c r="V117" i="37"/>
  <c r="T117" i="37"/>
  <c r="S117" i="37"/>
  <c r="R117" i="37"/>
  <c r="Q117" i="37"/>
  <c r="V116" i="37"/>
  <c r="T116" i="37"/>
  <c r="S116" i="37"/>
  <c r="R116" i="37"/>
  <c r="Q116" i="37"/>
  <c r="V115" i="37"/>
  <c r="T115" i="37"/>
  <c r="S115" i="37"/>
  <c r="R115" i="37"/>
  <c r="Q115" i="37"/>
  <c r="V114" i="37"/>
  <c r="T114" i="37"/>
  <c r="S114" i="37"/>
  <c r="R114" i="37"/>
  <c r="Q114" i="37"/>
  <c r="V113" i="37"/>
  <c r="T113" i="37"/>
  <c r="S113" i="37"/>
  <c r="R113" i="37"/>
  <c r="Q113" i="37"/>
  <c r="V112" i="37"/>
  <c r="T112" i="37"/>
  <c r="S112" i="37"/>
  <c r="R112" i="37"/>
  <c r="Q112" i="37"/>
  <c r="V111" i="37"/>
  <c r="T111" i="37"/>
  <c r="S111" i="37"/>
  <c r="R111" i="37"/>
  <c r="Q111" i="37"/>
  <c r="V110" i="37"/>
  <c r="T110" i="37"/>
  <c r="S110" i="37"/>
  <c r="R110" i="37"/>
  <c r="Q110" i="37"/>
  <c r="V109" i="37"/>
  <c r="T109" i="37"/>
  <c r="S109" i="37"/>
  <c r="R109" i="37"/>
  <c r="Q109" i="37"/>
  <c r="V108" i="37"/>
  <c r="T108" i="37"/>
  <c r="S108" i="37"/>
  <c r="R108" i="37"/>
  <c r="Q108" i="37"/>
  <c r="V107" i="37"/>
  <c r="T107" i="37"/>
  <c r="S107" i="37"/>
  <c r="R107" i="37"/>
  <c r="Q107" i="37"/>
  <c r="V106" i="37"/>
  <c r="T106" i="37"/>
  <c r="S106" i="37"/>
  <c r="R106" i="37"/>
  <c r="Q106" i="37"/>
  <c r="V105" i="37"/>
  <c r="T105" i="37"/>
  <c r="S105" i="37"/>
  <c r="R105" i="37"/>
  <c r="Q105" i="37"/>
  <c r="V104" i="37"/>
  <c r="T104" i="37"/>
  <c r="S104" i="37"/>
  <c r="R104" i="37"/>
  <c r="Q104" i="37"/>
  <c r="V103" i="37"/>
  <c r="T103" i="37"/>
  <c r="S103" i="37"/>
  <c r="R103" i="37"/>
  <c r="Q103" i="37"/>
  <c r="V102" i="37"/>
  <c r="T102" i="37"/>
  <c r="S102" i="37"/>
  <c r="R102" i="37"/>
  <c r="Q102" i="37"/>
  <c r="V101" i="37"/>
  <c r="T101" i="37"/>
  <c r="S101" i="37"/>
  <c r="R101" i="37"/>
  <c r="Q101" i="37"/>
  <c r="V100" i="37"/>
  <c r="T100" i="37"/>
  <c r="S100" i="37"/>
  <c r="R100" i="37"/>
  <c r="Q100" i="37"/>
  <c r="V99" i="37"/>
  <c r="T99" i="37"/>
  <c r="S99" i="37"/>
  <c r="R99" i="37"/>
  <c r="Q99" i="37"/>
  <c r="V98" i="37"/>
  <c r="T98" i="37"/>
  <c r="S98" i="37"/>
  <c r="R98" i="37"/>
  <c r="Q98" i="37"/>
  <c r="V97" i="37"/>
  <c r="T97" i="37"/>
  <c r="S97" i="37"/>
  <c r="R97" i="37"/>
  <c r="Q97" i="37"/>
  <c r="V96" i="37"/>
  <c r="T96" i="37"/>
  <c r="S96" i="37"/>
  <c r="R96" i="37"/>
  <c r="Q96" i="37"/>
  <c r="V95" i="37"/>
  <c r="T95" i="37"/>
  <c r="S95" i="37"/>
  <c r="R95" i="37"/>
  <c r="Q95" i="37"/>
  <c r="V94" i="37"/>
  <c r="T94" i="37"/>
  <c r="S94" i="37"/>
  <c r="R94" i="37"/>
  <c r="Q94" i="37"/>
  <c r="V93" i="37"/>
  <c r="T93" i="37"/>
  <c r="S93" i="37"/>
  <c r="R93" i="37"/>
  <c r="Q93" i="37"/>
  <c r="V92" i="37"/>
  <c r="T92" i="37"/>
  <c r="S92" i="37"/>
  <c r="R92" i="37"/>
  <c r="Q92" i="37"/>
  <c r="V91" i="37"/>
  <c r="T91" i="37"/>
  <c r="S91" i="37"/>
  <c r="R91" i="37"/>
  <c r="Q91" i="37"/>
  <c r="V90" i="37"/>
  <c r="T90" i="37"/>
  <c r="S90" i="37"/>
  <c r="R90" i="37"/>
  <c r="Q90" i="37"/>
  <c r="V89" i="37"/>
  <c r="T89" i="37"/>
  <c r="S89" i="37"/>
  <c r="R89" i="37"/>
  <c r="Q89" i="37"/>
  <c r="V88" i="37"/>
  <c r="T88" i="37"/>
  <c r="S88" i="37"/>
  <c r="R88" i="37"/>
  <c r="Q88" i="37"/>
  <c r="V87" i="37"/>
  <c r="T87" i="37"/>
  <c r="S87" i="37"/>
  <c r="R87" i="37"/>
  <c r="Q87" i="37"/>
  <c r="V86" i="37"/>
  <c r="T86" i="37"/>
  <c r="S86" i="37"/>
  <c r="R86" i="37"/>
  <c r="Q86" i="37"/>
  <c r="V85" i="37"/>
  <c r="T85" i="37"/>
  <c r="S85" i="37"/>
  <c r="R85" i="37"/>
  <c r="Q85" i="37"/>
  <c r="V84" i="37"/>
  <c r="T84" i="37"/>
  <c r="S84" i="37"/>
  <c r="R84" i="37"/>
  <c r="Q84" i="37"/>
  <c r="V83" i="37"/>
  <c r="T83" i="37"/>
  <c r="S83" i="37"/>
  <c r="R83" i="37"/>
  <c r="Q83" i="37"/>
  <c r="V82" i="37"/>
  <c r="T82" i="37"/>
  <c r="S82" i="37"/>
  <c r="R82" i="37"/>
  <c r="Q82" i="37"/>
  <c r="V81" i="37"/>
  <c r="T81" i="37"/>
  <c r="S81" i="37"/>
  <c r="R81" i="37"/>
  <c r="Q81" i="37"/>
  <c r="V80" i="37"/>
  <c r="T80" i="37"/>
  <c r="S80" i="37"/>
  <c r="R80" i="37"/>
  <c r="Q80" i="37"/>
  <c r="V79" i="37"/>
  <c r="T79" i="37"/>
  <c r="S79" i="37"/>
  <c r="R79" i="37"/>
  <c r="Q79" i="37"/>
  <c r="V78" i="37"/>
  <c r="T78" i="37"/>
  <c r="S78" i="37"/>
  <c r="R78" i="37"/>
  <c r="Q78" i="37"/>
  <c r="V77" i="37"/>
  <c r="T77" i="37"/>
  <c r="S77" i="37"/>
  <c r="R77" i="37"/>
  <c r="Q77" i="37"/>
  <c r="V76" i="37"/>
  <c r="T76" i="37"/>
  <c r="S76" i="37"/>
  <c r="R76" i="37"/>
  <c r="Q76" i="37"/>
  <c r="V75" i="37"/>
  <c r="T75" i="37"/>
  <c r="S75" i="37"/>
  <c r="R75" i="37"/>
  <c r="Q75" i="37"/>
  <c r="V74" i="37"/>
  <c r="T74" i="37"/>
  <c r="S74" i="37"/>
  <c r="R74" i="37"/>
  <c r="Q74" i="37"/>
  <c r="V73" i="37"/>
  <c r="T73" i="37"/>
  <c r="S73" i="37"/>
  <c r="R73" i="37"/>
  <c r="Q73" i="37"/>
  <c r="V72" i="37"/>
  <c r="T72" i="37"/>
  <c r="S72" i="37"/>
  <c r="R72" i="37"/>
  <c r="Q72" i="37"/>
  <c r="V71" i="37"/>
  <c r="T71" i="37"/>
  <c r="S71" i="37"/>
  <c r="R71" i="37"/>
  <c r="Q71" i="37"/>
  <c r="V70" i="37"/>
  <c r="T70" i="37"/>
  <c r="S70" i="37"/>
  <c r="R70" i="37"/>
  <c r="Q70" i="37"/>
  <c r="V69" i="37"/>
  <c r="T69" i="37"/>
  <c r="S69" i="37"/>
  <c r="R69" i="37"/>
  <c r="Q69" i="37"/>
  <c r="V68" i="37"/>
  <c r="T68" i="37"/>
  <c r="S68" i="37"/>
  <c r="R68" i="37"/>
  <c r="Q68" i="37"/>
  <c r="V67" i="37"/>
  <c r="T67" i="37"/>
  <c r="S67" i="37"/>
  <c r="R67" i="37"/>
  <c r="Q67" i="37"/>
  <c r="V66" i="37"/>
  <c r="T66" i="37"/>
  <c r="S66" i="37"/>
  <c r="R66" i="37"/>
  <c r="Q66" i="37"/>
  <c r="V65" i="37"/>
  <c r="T65" i="37"/>
  <c r="S65" i="37"/>
  <c r="R65" i="37"/>
  <c r="Q65" i="37"/>
  <c r="V64" i="37"/>
  <c r="T64" i="37"/>
  <c r="S64" i="37"/>
  <c r="R64" i="37"/>
  <c r="Q64" i="37"/>
  <c r="V63" i="37"/>
  <c r="T63" i="37"/>
  <c r="S63" i="37"/>
  <c r="R63" i="37"/>
  <c r="Q63" i="37"/>
  <c r="V62" i="37"/>
  <c r="T62" i="37"/>
  <c r="S62" i="37"/>
  <c r="R62" i="37"/>
  <c r="Q62" i="37"/>
  <c r="V61" i="37"/>
  <c r="T61" i="37"/>
  <c r="S61" i="37"/>
  <c r="R61" i="37"/>
  <c r="Q61" i="37"/>
  <c r="V60" i="37"/>
  <c r="T60" i="37"/>
  <c r="S60" i="37"/>
  <c r="R60" i="37"/>
  <c r="Q60" i="37"/>
  <c r="V59" i="37"/>
  <c r="T59" i="37"/>
  <c r="S59" i="37"/>
  <c r="R59" i="37"/>
  <c r="Q59" i="37"/>
  <c r="V58" i="37"/>
  <c r="T58" i="37"/>
  <c r="S58" i="37"/>
  <c r="R58" i="37"/>
  <c r="Q58" i="37"/>
  <c r="V57" i="37"/>
  <c r="T57" i="37"/>
  <c r="S57" i="37"/>
  <c r="R57" i="37"/>
  <c r="Q57" i="37"/>
  <c r="V56" i="37"/>
  <c r="T56" i="37"/>
  <c r="S56" i="37"/>
  <c r="R56" i="37"/>
  <c r="Q56" i="37"/>
  <c r="V55" i="37"/>
  <c r="T55" i="37"/>
  <c r="S55" i="37"/>
  <c r="R55" i="37"/>
  <c r="Q55" i="37"/>
  <c r="V54" i="37"/>
  <c r="T54" i="37"/>
  <c r="S54" i="37"/>
  <c r="R54" i="37"/>
  <c r="Q54" i="37"/>
  <c r="V53" i="37"/>
  <c r="T53" i="37"/>
  <c r="S53" i="37"/>
  <c r="R53" i="37"/>
  <c r="Q53" i="37"/>
  <c r="V52" i="37"/>
  <c r="T52" i="37"/>
  <c r="S52" i="37"/>
  <c r="R52" i="37"/>
  <c r="Q52" i="37"/>
  <c r="V51" i="37"/>
  <c r="T51" i="37"/>
  <c r="S51" i="37"/>
  <c r="R51" i="37"/>
  <c r="Q51" i="37"/>
  <c r="V50" i="37"/>
  <c r="T50" i="37"/>
  <c r="S50" i="37"/>
  <c r="R50" i="37"/>
  <c r="Q50" i="37"/>
  <c r="V49" i="37"/>
  <c r="T49" i="37"/>
  <c r="S49" i="37"/>
  <c r="R49" i="37"/>
  <c r="Q49" i="37"/>
  <c r="V48" i="37"/>
  <c r="T48" i="37"/>
  <c r="S48" i="37"/>
  <c r="R48" i="37"/>
  <c r="Q48" i="37"/>
  <c r="V47" i="37"/>
  <c r="T47" i="37"/>
  <c r="S47" i="37"/>
  <c r="R47" i="37"/>
  <c r="Q47" i="37"/>
  <c r="V46" i="37"/>
  <c r="T46" i="37"/>
  <c r="S46" i="37"/>
  <c r="R46" i="37"/>
  <c r="Q46" i="37"/>
  <c r="V45" i="37"/>
  <c r="T45" i="37"/>
  <c r="S45" i="37"/>
  <c r="R45" i="37"/>
  <c r="Q45" i="37"/>
  <c r="V44" i="37"/>
  <c r="T44" i="37"/>
  <c r="S44" i="37"/>
  <c r="R44" i="37"/>
  <c r="Q44" i="37"/>
  <c r="V43" i="37"/>
  <c r="T43" i="37"/>
  <c r="S43" i="37"/>
  <c r="R43" i="37"/>
  <c r="Q43" i="37"/>
  <c r="V42" i="37"/>
  <c r="T42" i="37"/>
  <c r="S42" i="37"/>
  <c r="R42" i="37"/>
  <c r="Q42" i="37"/>
  <c r="V41" i="37"/>
  <c r="T41" i="37"/>
  <c r="S41" i="37"/>
  <c r="R41" i="37"/>
  <c r="Q41" i="37"/>
  <c r="V40" i="37"/>
  <c r="T40" i="37"/>
  <c r="S40" i="37"/>
  <c r="R40" i="37"/>
  <c r="Q40" i="37"/>
  <c r="V39" i="37"/>
  <c r="T39" i="37"/>
  <c r="S39" i="37"/>
  <c r="R39" i="37"/>
  <c r="Q39" i="37"/>
  <c r="V38" i="37"/>
  <c r="T38" i="37"/>
  <c r="S38" i="37"/>
  <c r="R38" i="37"/>
  <c r="Q38" i="37"/>
  <c r="V37" i="37"/>
  <c r="T37" i="37"/>
  <c r="S37" i="37"/>
  <c r="R37" i="37"/>
  <c r="Q37" i="37"/>
  <c r="V36" i="37"/>
  <c r="T36" i="37"/>
  <c r="S36" i="37"/>
  <c r="R36" i="37"/>
  <c r="Q36" i="37"/>
  <c r="V35" i="37"/>
  <c r="T35" i="37"/>
  <c r="S35" i="37"/>
  <c r="R35" i="37"/>
  <c r="Q35" i="37"/>
  <c r="V34" i="37"/>
  <c r="T34" i="37"/>
  <c r="S34" i="37"/>
  <c r="R34" i="37"/>
  <c r="Q34" i="37"/>
  <c r="V33" i="37"/>
  <c r="T33" i="37"/>
  <c r="S33" i="37"/>
  <c r="R33" i="37"/>
  <c r="Q33" i="37"/>
  <c r="V32" i="37"/>
  <c r="T32" i="37"/>
  <c r="S32" i="37"/>
  <c r="R32" i="37"/>
  <c r="Q32" i="37"/>
  <c r="V31" i="37"/>
  <c r="T31" i="37"/>
  <c r="S31" i="37"/>
  <c r="R31" i="37"/>
  <c r="Q31" i="37"/>
  <c r="V30" i="37"/>
  <c r="T30" i="37"/>
  <c r="S30" i="37"/>
  <c r="R30" i="37"/>
  <c r="Q30" i="37"/>
  <c r="V29" i="37"/>
  <c r="T29" i="37"/>
  <c r="S29" i="37"/>
  <c r="R29" i="37"/>
  <c r="Q29" i="37"/>
  <c r="V28" i="37"/>
  <c r="T28" i="37"/>
  <c r="S28" i="37"/>
  <c r="R28" i="37"/>
  <c r="Q28" i="37"/>
  <c r="V27" i="37"/>
  <c r="T27" i="37"/>
  <c r="S27" i="37"/>
  <c r="R27" i="37"/>
  <c r="Q27" i="37"/>
  <c r="V26" i="37"/>
  <c r="T26" i="37"/>
  <c r="S26" i="37"/>
  <c r="R26" i="37"/>
  <c r="Q26" i="37"/>
  <c r="V25" i="37"/>
  <c r="T25" i="37"/>
  <c r="S25" i="37"/>
  <c r="R25" i="37"/>
  <c r="Q25" i="37"/>
  <c r="V24" i="37"/>
  <c r="T24" i="37"/>
  <c r="S24" i="37"/>
  <c r="R24" i="37"/>
  <c r="Q24" i="37"/>
  <c r="V23" i="37"/>
  <c r="T23" i="37"/>
  <c r="S23" i="37"/>
  <c r="R23" i="37"/>
  <c r="Q23" i="37"/>
  <c r="V22" i="37"/>
  <c r="T22" i="37"/>
  <c r="S22" i="37"/>
  <c r="R22" i="37"/>
  <c r="Q22" i="37"/>
  <c r="V21" i="37"/>
  <c r="T21" i="37"/>
  <c r="S21" i="37"/>
  <c r="R21" i="37"/>
  <c r="Q21" i="37"/>
  <c r="V20" i="37"/>
  <c r="T20" i="37"/>
  <c r="S20" i="37"/>
  <c r="R20" i="37"/>
  <c r="Q20" i="37"/>
  <c r="V19" i="37"/>
  <c r="T19" i="37"/>
  <c r="S19" i="37"/>
  <c r="R19" i="37"/>
  <c r="Q19" i="37"/>
  <c r="V18" i="37"/>
  <c r="T18" i="37"/>
  <c r="S18" i="37"/>
  <c r="R18" i="37"/>
  <c r="Q18" i="37"/>
  <c r="V17" i="37"/>
  <c r="T17" i="37"/>
  <c r="S17" i="37"/>
  <c r="R17" i="37"/>
  <c r="Q17" i="37"/>
  <c r="V16" i="37"/>
  <c r="T16" i="37"/>
  <c r="S16" i="37"/>
  <c r="R16" i="37"/>
  <c r="Q16" i="37"/>
  <c r="V15" i="37"/>
  <c r="T15" i="37"/>
  <c r="S15" i="37"/>
  <c r="R15" i="37"/>
  <c r="Q15" i="37"/>
  <c r="V14" i="37"/>
  <c r="T14" i="37"/>
  <c r="S14" i="37"/>
  <c r="R14" i="37"/>
  <c r="Q14" i="37"/>
  <c r="V13" i="37"/>
  <c r="T13" i="37"/>
  <c r="S13" i="37"/>
  <c r="R13" i="37"/>
  <c r="Q13" i="37"/>
  <c r="V12" i="37"/>
  <c r="T12" i="37"/>
  <c r="S12" i="37"/>
  <c r="R12" i="37"/>
  <c r="Q12" i="37"/>
  <c r="V11" i="37"/>
  <c r="T11" i="37"/>
  <c r="S11" i="37"/>
  <c r="R11" i="37"/>
  <c r="Q11" i="37"/>
  <c r="V10" i="37"/>
  <c r="T10" i="37"/>
  <c r="S10" i="37"/>
  <c r="R10" i="37"/>
  <c r="Q10" i="37"/>
  <c r="C4" i="36" l="1"/>
  <c r="B15" i="32" s="1"/>
  <c r="O9" i="36"/>
  <c r="P9" i="36"/>
  <c r="Q9" i="36"/>
  <c r="O10" i="36"/>
  <c r="P10" i="36"/>
  <c r="Q10" i="36"/>
  <c r="O11" i="36"/>
  <c r="P11" i="36"/>
  <c r="Q11" i="36"/>
  <c r="O12" i="36"/>
  <c r="P12" i="36"/>
  <c r="Q12" i="36"/>
  <c r="O13" i="36"/>
  <c r="P13" i="36"/>
  <c r="Q13" i="36"/>
  <c r="O14" i="36"/>
  <c r="P14" i="36"/>
  <c r="Q14" i="36"/>
  <c r="O15" i="36"/>
  <c r="P15" i="36"/>
  <c r="Q15" i="36"/>
  <c r="O16" i="36"/>
  <c r="P16" i="36"/>
  <c r="Q16" i="36"/>
  <c r="O17" i="36"/>
  <c r="P17" i="36"/>
  <c r="Q17" i="36"/>
  <c r="O18" i="36"/>
  <c r="P18" i="36"/>
  <c r="Q18" i="36"/>
  <c r="O19" i="36"/>
  <c r="P19" i="36"/>
  <c r="Q19" i="36"/>
  <c r="O20" i="36"/>
  <c r="P20" i="36"/>
  <c r="Q20" i="36"/>
  <c r="O21" i="36"/>
  <c r="P21" i="36"/>
  <c r="Q21" i="36"/>
  <c r="O22" i="36"/>
  <c r="P22" i="36"/>
  <c r="Q22" i="36"/>
  <c r="O23" i="36"/>
  <c r="P23" i="36"/>
  <c r="Q23" i="36"/>
  <c r="O24" i="36"/>
  <c r="P24" i="36"/>
  <c r="Q24" i="36"/>
  <c r="O25" i="36"/>
  <c r="P25" i="36"/>
  <c r="Q25" i="36"/>
  <c r="O26" i="36"/>
  <c r="P26" i="36"/>
  <c r="Q26" i="36"/>
  <c r="O27" i="36"/>
  <c r="P27" i="36"/>
  <c r="Q27" i="36"/>
  <c r="O28" i="36"/>
  <c r="P28" i="36"/>
  <c r="Q28" i="36"/>
  <c r="O29" i="36"/>
  <c r="P29" i="36"/>
  <c r="Q29" i="36"/>
  <c r="O30" i="36"/>
  <c r="P30" i="36"/>
  <c r="Q30" i="36"/>
  <c r="O31" i="36"/>
  <c r="P31" i="36"/>
  <c r="Q31" i="36"/>
  <c r="O32" i="36"/>
  <c r="P32" i="36"/>
  <c r="Q32" i="36"/>
  <c r="O33" i="36"/>
  <c r="P33" i="36"/>
  <c r="Q33" i="36"/>
  <c r="O34" i="36"/>
  <c r="P34" i="36"/>
  <c r="Q34" i="36"/>
  <c r="O35" i="36"/>
  <c r="P35" i="36"/>
  <c r="Q35" i="36"/>
  <c r="O36" i="36"/>
  <c r="P36" i="36"/>
  <c r="Q36" i="36"/>
  <c r="O37" i="36"/>
  <c r="P37" i="36"/>
  <c r="Q37" i="36"/>
  <c r="O38" i="36"/>
  <c r="P38" i="36"/>
  <c r="Q38" i="36"/>
  <c r="O39" i="36"/>
  <c r="P39" i="36"/>
  <c r="Q39" i="36"/>
  <c r="O40" i="36"/>
  <c r="P40" i="36"/>
  <c r="Q40" i="36"/>
  <c r="O41" i="36"/>
  <c r="P41" i="36"/>
  <c r="Q41" i="36"/>
  <c r="O42" i="36"/>
  <c r="P42" i="36"/>
  <c r="Q42" i="36"/>
  <c r="O43" i="36"/>
  <c r="P43" i="36"/>
  <c r="Q43" i="36"/>
  <c r="O44" i="36"/>
  <c r="P44" i="36"/>
  <c r="Q44" i="36"/>
  <c r="O45" i="36"/>
  <c r="P45" i="36"/>
  <c r="Q45" i="36"/>
  <c r="O46" i="36"/>
  <c r="P46" i="36"/>
  <c r="Q46" i="36"/>
  <c r="O47" i="36"/>
  <c r="P47" i="36"/>
  <c r="Q47" i="36"/>
  <c r="O48" i="36"/>
  <c r="P48" i="36"/>
  <c r="Q48" i="36"/>
  <c r="O49" i="36"/>
  <c r="P49" i="36"/>
  <c r="Q49" i="36"/>
  <c r="O50" i="36"/>
  <c r="P50" i="36"/>
  <c r="Q50" i="36"/>
  <c r="O51" i="36"/>
  <c r="P51" i="36"/>
  <c r="Q51" i="36"/>
  <c r="O52" i="36"/>
  <c r="P52" i="36"/>
  <c r="Q52" i="36"/>
  <c r="O53" i="36"/>
  <c r="P53" i="36"/>
  <c r="Q53" i="36"/>
  <c r="O54" i="36"/>
  <c r="P54" i="36"/>
  <c r="Q54" i="36"/>
  <c r="O55" i="36"/>
  <c r="P55" i="36"/>
  <c r="Q55" i="36"/>
  <c r="O56" i="36"/>
  <c r="P56" i="36"/>
  <c r="Q56" i="36"/>
  <c r="O57" i="36"/>
  <c r="P57" i="36"/>
  <c r="Q57" i="36"/>
  <c r="O58" i="36"/>
  <c r="P58" i="36"/>
  <c r="Q58" i="36"/>
  <c r="O59" i="36"/>
  <c r="P59" i="36"/>
  <c r="Q59" i="36"/>
  <c r="O60" i="36"/>
  <c r="P60" i="36"/>
  <c r="Q60" i="36"/>
  <c r="O61" i="36"/>
  <c r="P61" i="36"/>
  <c r="Q61" i="36"/>
  <c r="O62" i="36"/>
  <c r="P62" i="36"/>
  <c r="Q62" i="36"/>
  <c r="O63" i="36"/>
  <c r="P63" i="36"/>
  <c r="Q63" i="36"/>
  <c r="O64" i="36"/>
  <c r="P64" i="36"/>
  <c r="Q64" i="36"/>
  <c r="O65" i="36"/>
  <c r="P65" i="36"/>
  <c r="Q65" i="36"/>
  <c r="O66" i="36"/>
  <c r="P66" i="36"/>
  <c r="Q66" i="36"/>
  <c r="O67" i="36"/>
  <c r="P67" i="36"/>
  <c r="Q67" i="36"/>
  <c r="O68" i="36"/>
  <c r="P68" i="36"/>
  <c r="Q68" i="36"/>
  <c r="O69" i="36"/>
  <c r="P69" i="36"/>
  <c r="Q69" i="36"/>
  <c r="O70" i="36"/>
  <c r="P70" i="36"/>
  <c r="Q70" i="36"/>
  <c r="O71" i="36"/>
  <c r="P71" i="36"/>
  <c r="Q71" i="36"/>
  <c r="O72" i="36"/>
  <c r="P72" i="36"/>
  <c r="Q72" i="36"/>
  <c r="O73" i="36"/>
  <c r="P73" i="36"/>
  <c r="Q73" i="36"/>
  <c r="O74" i="36"/>
  <c r="P74" i="36"/>
  <c r="Q74" i="36"/>
  <c r="O75" i="36"/>
  <c r="P75" i="36"/>
  <c r="Q75" i="36"/>
  <c r="O76" i="36"/>
  <c r="P76" i="36"/>
  <c r="Q76" i="36"/>
  <c r="O77" i="36"/>
  <c r="P77" i="36"/>
  <c r="Q77" i="36"/>
  <c r="O78" i="36"/>
  <c r="P78" i="36"/>
  <c r="Q78" i="36"/>
  <c r="O79" i="36"/>
  <c r="P79" i="36"/>
  <c r="Q79" i="36"/>
  <c r="O80" i="36"/>
  <c r="P80" i="36"/>
  <c r="Q80" i="36"/>
  <c r="O81" i="36"/>
  <c r="P81" i="36"/>
  <c r="Q81" i="36"/>
  <c r="O82" i="36"/>
  <c r="P82" i="36"/>
  <c r="Q82" i="36"/>
  <c r="O83" i="36"/>
  <c r="P83" i="36"/>
  <c r="Q83" i="36"/>
  <c r="O84" i="36"/>
  <c r="P84" i="36"/>
  <c r="Q84" i="36"/>
  <c r="O85" i="36"/>
  <c r="P85" i="36"/>
  <c r="Q85" i="36"/>
  <c r="O86" i="36"/>
  <c r="P86" i="36"/>
  <c r="Q86" i="36"/>
  <c r="O87" i="36"/>
  <c r="P87" i="36"/>
  <c r="Q87" i="36"/>
  <c r="O88" i="36"/>
  <c r="P88" i="36"/>
  <c r="Q88" i="36"/>
  <c r="O89" i="36"/>
  <c r="P89" i="36"/>
  <c r="Q89" i="36"/>
  <c r="O90" i="36"/>
  <c r="P90" i="36"/>
  <c r="Q90" i="36"/>
  <c r="O91" i="36"/>
  <c r="P91" i="36"/>
  <c r="Q91" i="36"/>
  <c r="O92" i="36"/>
  <c r="P92" i="36"/>
  <c r="Q92" i="36"/>
  <c r="O93" i="36"/>
  <c r="P93" i="36"/>
  <c r="Q93" i="36"/>
  <c r="O94" i="36"/>
  <c r="P94" i="36"/>
  <c r="Q94" i="36"/>
  <c r="O95" i="36"/>
  <c r="P95" i="36"/>
  <c r="Q95" i="36"/>
  <c r="O96" i="36"/>
  <c r="P96" i="36"/>
  <c r="Q96" i="36"/>
  <c r="O97" i="36"/>
  <c r="P97" i="36"/>
  <c r="Q97" i="36"/>
  <c r="O98" i="36"/>
  <c r="P98" i="36"/>
  <c r="Q98" i="36"/>
  <c r="O99" i="36"/>
  <c r="P99" i="36"/>
  <c r="Q99" i="36"/>
  <c r="O100" i="36"/>
  <c r="P100" i="36"/>
  <c r="Q100" i="36"/>
  <c r="O101" i="36"/>
  <c r="P101" i="36"/>
  <c r="Q101" i="36"/>
  <c r="O102" i="36"/>
  <c r="P102" i="36"/>
  <c r="Q102" i="36"/>
  <c r="O103" i="36"/>
  <c r="P103" i="36"/>
  <c r="Q103" i="36"/>
  <c r="O104" i="36"/>
  <c r="P104" i="36"/>
  <c r="Q104" i="36"/>
  <c r="O105" i="36"/>
  <c r="P105" i="36"/>
  <c r="Q105" i="36"/>
  <c r="O106" i="36"/>
  <c r="P106" i="36"/>
  <c r="Q106" i="36"/>
  <c r="O107" i="36"/>
  <c r="P107" i="36"/>
  <c r="Q107" i="36"/>
  <c r="O108" i="36"/>
  <c r="P108" i="36"/>
  <c r="Q108" i="36"/>
  <c r="O109" i="36"/>
  <c r="P109" i="36"/>
  <c r="Q109" i="36"/>
  <c r="O110" i="36"/>
  <c r="P110" i="36"/>
  <c r="Q110" i="36"/>
  <c r="O111" i="36"/>
  <c r="P111" i="36"/>
  <c r="Q111" i="36"/>
  <c r="O112" i="36"/>
  <c r="P112" i="36"/>
  <c r="Q112" i="36"/>
  <c r="O113" i="36"/>
  <c r="P113" i="36"/>
  <c r="Q113" i="36"/>
  <c r="O114" i="36"/>
  <c r="P114" i="36"/>
  <c r="Q114" i="36"/>
  <c r="O115" i="36"/>
  <c r="P115" i="36"/>
  <c r="Q115" i="36"/>
  <c r="O116" i="36"/>
  <c r="P116" i="36"/>
  <c r="Q116" i="36"/>
  <c r="O117" i="36"/>
  <c r="P117" i="36"/>
  <c r="Q117" i="36"/>
  <c r="O118" i="36"/>
  <c r="P118" i="36"/>
  <c r="Q118" i="36"/>
  <c r="O119" i="36"/>
  <c r="P119" i="36"/>
  <c r="Q119" i="36"/>
  <c r="O120" i="36"/>
  <c r="P120" i="36"/>
  <c r="Q120" i="36"/>
  <c r="O121" i="36"/>
  <c r="P121" i="36"/>
  <c r="Q121" i="36"/>
  <c r="O122" i="36"/>
  <c r="P122" i="36"/>
  <c r="Q122" i="36"/>
  <c r="O123" i="36"/>
  <c r="P123" i="36"/>
  <c r="Q123" i="36"/>
  <c r="O124" i="36"/>
  <c r="P124" i="36"/>
  <c r="Q124" i="36"/>
  <c r="O125" i="36"/>
  <c r="P125" i="36"/>
  <c r="Q125" i="36"/>
  <c r="O126" i="36"/>
  <c r="P126" i="36"/>
  <c r="Q126" i="36"/>
  <c r="O127" i="36"/>
  <c r="P127" i="36"/>
  <c r="Q127" i="36"/>
  <c r="O128" i="36"/>
  <c r="P128" i="36"/>
  <c r="Q128" i="36"/>
  <c r="O129" i="36"/>
  <c r="P129" i="36"/>
  <c r="Q129" i="36"/>
  <c r="O130" i="36"/>
  <c r="P130" i="36"/>
  <c r="Q130" i="36"/>
  <c r="O131" i="36"/>
  <c r="P131" i="36"/>
  <c r="Q131" i="36"/>
  <c r="O132" i="36"/>
  <c r="P132" i="36"/>
  <c r="Q132" i="36"/>
  <c r="O133" i="36"/>
  <c r="P133" i="36"/>
  <c r="Q133" i="36"/>
  <c r="O134" i="36"/>
  <c r="P134" i="36"/>
  <c r="Q134" i="36"/>
  <c r="O135" i="36"/>
  <c r="P135" i="36"/>
  <c r="Q135" i="36"/>
  <c r="O136" i="36"/>
  <c r="P136" i="36"/>
  <c r="Q136" i="36"/>
  <c r="O137" i="36"/>
  <c r="P137" i="36"/>
  <c r="Q137" i="36"/>
  <c r="O138" i="36"/>
  <c r="P138" i="36"/>
  <c r="Q138" i="36"/>
  <c r="O139" i="36"/>
  <c r="P139" i="36"/>
  <c r="Q139" i="36"/>
  <c r="O140" i="36"/>
  <c r="P140" i="36"/>
  <c r="Q140" i="36"/>
  <c r="O141" i="36"/>
  <c r="P141" i="36"/>
  <c r="Q141" i="36"/>
  <c r="O142" i="36"/>
  <c r="P142" i="36"/>
  <c r="Q142" i="36"/>
  <c r="O143" i="36"/>
  <c r="P143" i="36"/>
  <c r="Q143" i="36"/>
  <c r="O144" i="36"/>
  <c r="P144" i="36"/>
  <c r="Q144" i="36"/>
  <c r="O145" i="36"/>
  <c r="P145" i="36"/>
  <c r="Q145" i="36"/>
  <c r="O146" i="36"/>
  <c r="P146" i="36"/>
  <c r="Q146" i="36"/>
  <c r="O147" i="36"/>
  <c r="P147" i="36"/>
  <c r="Q147" i="36"/>
  <c r="O148" i="36"/>
  <c r="P148" i="36"/>
  <c r="Q148" i="36"/>
  <c r="O149" i="36"/>
  <c r="P149" i="36"/>
  <c r="Q149" i="36"/>
  <c r="O150" i="36"/>
  <c r="P150" i="36"/>
  <c r="Q150" i="36"/>
  <c r="O151" i="36"/>
  <c r="P151" i="36"/>
  <c r="Q151" i="36"/>
  <c r="O152" i="36"/>
  <c r="P152" i="36"/>
  <c r="Q152" i="36"/>
  <c r="O153" i="36"/>
  <c r="P153" i="36"/>
  <c r="Q153" i="36"/>
  <c r="O154" i="36"/>
  <c r="P154" i="36"/>
  <c r="Q154" i="36"/>
  <c r="O155" i="36"/>
  <c r="P155" i="36"/>
  <c r="Q155" i="36"/>
  <c r="O156" i="36"/>
  <c r="P156" i="36"/>
  <c r="Q156" i="36"/>
  <c r="O157" i="36"/>
  <c r="P157" i="36"/>
  <c r="Q157" i="36"/>
  <c r="O158" i="36"/>
  <c r="P158" i="36"/>
  <c r="Q158" i="36"/>
  <c r="O159" i="36"/>
  <c r="P159" i="36"/>
  <c r="Q159" i="36"/>
  <c r="O160" i="36"/>
  <c r="P160" i="36"/>
  <c r="Q160" i="36"/>
  <c r="O161" i="36"/>
  <c r="P161" i="36"/>
  <c r="Q161" i="36"/>
  <c r="O162" i="36"/>
  <c r="P162" i="36"/>
  <c r="Q162" i="36"/>
  <c r="O163" i="36"/>
  <c r="P163" i="36"/>
  <c r="Q163" i="36"/>
  <c r="O164" i="36"/>
  <c r="P164" i="36"/>
  <c r="Q164" i="36"/>
  <c r="O165" i="36"/>
  <c r="P165" i="36"/>
  <c r="Q165" i="36"/>
  <c r="O166" i="36"/>
  <c r="P166" i="36"/>
  <c r="Q166" i="36"/>
  <c r="O167" i="36"/>
  <c r="P167" i="36"/>
  <c r="Q167" i="36"/>
  <c r="O168" i="36"/>
  <c r="P168" i="36"/>
  <c r="Q168" i="36"/>
  <c r="O169" i="36"/>
  <c r="P169" i="36"/>
  <c r="Q169" i="36"/>
  <c r="O170" i="36"/>
  <c r="P170" i="36"/>
  <c r="Q170" i="36"/>
  <c r="O171" i="36"/>
  <c r="P171" i="36"/>
  <c r="Q171" i="36"/>
  <c r="O172" i="36"/>
  <c r="P172" i="36"/>
  <c r="Q172" i="36"/>
  <c r="O173" i="36"/>
  <c r="P173" i="36"/>
  <c r="Q173" i="36"/>
  <c r="O174" i="36"/>
  <c r="P174" i="36"/>
  <c r="Q174" i="36"/>
  <c r="O175" i="36"/>
  <c r="P175" i="36"/>
  <c r="Q175" i="36"/>
  <c r="O176" i="36"/>
  <c r="P176" i="36"/>
  <c r="Q176" i="36"/>
  <c r="O177" i="36"/>
  <c r="P177" i="36"/>
  <c r="Q177" i="36"/>
  <c r="O178" i="36"/>
  <c r="P178" i="36"/>
  <c r="Q178" i="36"/>
  <c r="O179" i="36"/>
  <c r="P179" i="36"/>
  <c r="Q179" i="36"/>
  <c r="O180" i="36"/>
  <c r="P180" i="36"/>
  <c r="Q180" i="36"/>
  <c r="O181" i="36"/>
  <c r="P181" i="36"/>
  <c r="Q181" i="36"/>
  <c r="O182" i="36"/>
  <c r="P182" i="36"/>
  <c r="Q182" i="36"/>
  <c r="O183" i="36"/>
  <c r="P183" i="36"/>
  <c r="Q183" i="36"/>
  <c r="O184" i="36"/>
  <c r="P184" i="36"/>
  <c r="Q184" i="36"/>
  <c r="O185" i="36"/>
  <c r="P185" i="36"/>
  <c r="Q185" i="36"/>
  <c r="O186" i="36"/>
  <c r="P186" i="36"/>
  <c r="Q186" i="36"/>
  <c r="O187" i="36"/>
  <c r="P187" i="36"/>
  <c r="Q187" i="36"/>
  <c r="O188" i="36"/>
  <c r="P188" i="36"/>
  <c r="Q188" i="36"/>
  <c r="O189" i="36"/>
  <c r="P189" i="36"/>
  <c r="Q189" i="36"/>
  <c r="O190" i="36"/>
  <c r="P190" i="36"/>
  <c r="Q190" i="36"/>
  <c r="O191" i="36"/>
  <c r="P191" i="36"/>
  <c r="Q191" i="36"/>
  <c r="O192" i="36"/>
  <c r="P192" i="36"/>
  <c r="Q192" i="36"/>
  <c r="O193" i="36"/>
  <c r="P193" i="36"/>
  <c r="Q193" i="36"/>
  <c r="O194" i="36"/>
  <c r="P194" i="36"/>
  <c r="Q194" i="36"/>
  <c r="O195" i="36"/>
  <c r="P195" i="36"/>
  <c r="Q195" i="36"/>
  <c r="O196" i="36"/>
  <c r="P196" i="36"/>
  <c r="Q196" i="36"/>
  <c r="O197" i="36"/>
  <c r="P197" i="36"/>
  <c r="Q197" i="36"/>
  <c r="O198" i="36"/>
  <c r="P198" i="36"/>
  <c r="Q198" i="36"/>
  <c r="O199" i="36"/>
  <c r="P199" i="36"/>
  <c r="Q199" i="36"/>
  <c r="O200" i="36"/>
  <c r="P200" i="36"/>
  <c r="Q200" i="36"/>
  <c r="O201" i="36"/>
  <c r="P201" i="36"/>
  <c r="Q201" i="36"/>
  <c r="O202" i="36"/>
  <c r="P202" i="36"/>
  <c r="Q202" i="36"/>
  <c r="O203" i="36"/>
  <c r="P203" i="36"/>
  <c r="Q203" i="36"/>
  <c r="O204" i="36"/>
  <c r="P204" i="36"/>
  <c r="Q204" i="36"/>
  <c r="O205" i="36"/>
  <c r="P205" i="36"/>
  <c r="Q205" i="36"/>
  <c r="O206" i="36"/>
  <c r="P206" i="36"/>
  <c r="Q206" i="36"/>
  <c r="O207" i="36"/>
  <c r="P207" i="36"/>
  <c r="Q207" i="36"/>
  <c r="O208" i="36"/>
  <c r="P208" i="36"/>
  <c r="Q208" i="36"/>
  <c r="O209" i="36"/>
  <c r="P209" i="36"/>
  <c r="Q209" i="36"/>
  <c r="O210" i="36"/>
  <c r="P210" i="36"/>
  <c r="Q210" i="36"/>
  <c r="O211" i="36"/>
  <c r="P211" i="36"/>
  <c r="Q211" i="36"/>
  <c r="O212" i="36"/>
  <c r="P212" i="36"/>
  <c r="Q212" i="36"/>
  <c r="O213" i="36"/>
  <c r="P213" i="36"/>
  <c r="Q213" i="36"/>
  <c r="O214" i="36"/>
  <c r="P214" i="36"/>
  <c r="Q214" i="36"/>
  <c r="O215" i="36"/>
  <c r="P215" i="36"/>
  <c r="Q215" i="36"/>
  <c r="O216" i="36"/>
  <c r="P216" i="36"/>
  <c r="Q216" i="36"/>
  <c r="O217" i="36"/>
  <c r="P217" i="36"/>
  <c r="Q217" i="36"/>
  <c r="O218" i="36"/>
  <c r="P218" i="36"/>
  <c r="Q218" i="36"/>
  <c r="O219" i="36"/>
  <c r="P219" i="36"/>
  <c r="Q219" i="36"/>
  <c r="O220" i="36"/>
  <c r="P220" i="36"/>
  <c r="Q220" i="36"/>
  <c r="O221" i="36"/>
  <c r="P221" i="36"/>
  <c r="Q221" i="36"/>
  <c r="O222" i="36"/>
  <c r="P222" i="36"/>
  <c r="Q222" i="36"/>
  <c r="O223" i="36"/>
  <c r="P223" i="36"/>
  <c r="Q223" i="36"/>
  <c r="O224" i="36"/>
  <c r="P224" i="36"/>
  <c r="Q224" i="36"/>
  <c r="O225" i="36"/>
  <c r="P225" i="36"/>
  <c r="Q225" i="36"/>
  <c r="O226" i="36"/>
  <c r="P226" i="36"/>
  <c r="Q226" i="36"/>
  <c r="O227" i="36"/>
  <c r="P227" i="36"/>
  <c r="Q227" i="36"/>
  <c r="O228" i="36"/>
  <c r="P228" i="36"/>
  <c r="Q228" i="36"/>
  <c r="O229" i="36"/>
  <c r="P229" i="36"/>
  <c r="Q229" i="36"/>
  <c r="O230" i="36"/>
  <c r="P230" i="36"/>
  <c r="Q230" i="36"/>
  <c r="O231" i="36"/>
  <c r="P231" i="36"/>
  <c r="Q231" i="36"/>
  <c r="O232" i="36"/>
  <c r="P232" i="36"/>
  <c r="Q232" i="36"/>
  <c r="O233" i="36"/>
  <c r="P233" i="36"/>
  <c r="Q233" i="36"/>
  <c r="O234" i="36"/>
  <c r="P234" i="36"/>
  <c r="Q234" i="36"/>
  <c r="O235" i="36"/>
  <c r="P235" i="36"/>
  <c r="Q235" i="36"/>
  <c r="O236" i="36"/>
  <c r="P236" i="36"/>
  <c r="Q236" i="36"/>
  <c r="O237" i="36"/>
  <c r="P237" i="36"/>
  <c r="Q237" i="36"/>
  <c r="O238" i="36"/>
  <c r="P238" i="36"/>
  <c r="Q238" i="36"/>
  <c r="O239" i="36"/>
  <c r="P239" i="36"/>
  <c r="Q239" i="36"/>
  <c r="O240" i="36"/>
  <c r="P240" i="36"/>
  <c r="Q240" i="36"/>
  <c r="O241" i="36"/>
  <c r="P241" i="36"/>
  <c r="Q241" i="36"/>
  <c r="O242" i="36"/>
  <c r="P242" i="36"/>
  <c r="Q242" i="36"/>
  <c r="O243" i="36"/>
  <c r="P243" i="36"/>
  <c r="Q243" i="36"/>
  <c r="O244" i="36"/>
  <c r="P244" i="36"/>
  <c r="Q244" i="36"/>
  <c r="O245" i="36"/>
  <c r="P245" i="36"/>
  <c r="Q245" i="36"/>
  <c r="O246" i="36"/>
  <c r="P246" i="36"/>
  <c r="Q246" i="36"/>
  <c r="O247" i="36"/>
  <c r="P247" i="36"/>
  <c r="Q247" i="36"/>
  <c r="O248" i="36"/>
  <c r="P248" i="36"/>
  <c r="Q248" i="36"/>
  <c r="O249" i="36"/>
  <c r="P249" i="36"/>
  <c r="Q249" i="36"/>
  <c r="O250" i="36"/>
  <c r="P250" i="36"/>
  <c r="Q250" i="36"/>
  <c r="O251" i="36"/>
  <c r="P251" i="36"/>
  <c r="Q251" i="36"/>
  <c r="O252" i="36"/>
  <c r="P252" i="36"/>
  <c r="Q252" i="36"/>
  <c r="O253" i="36"/>
  <c r="P253" i="36"/>
  <c r="Q253" i="36"/>
  <c r="O254" i="36"/>
  <c r="P254" i="36"/>
  <c r="Q254" i="36"/>
  <c r="O255" i="36"/>
  <c r="P255" i="36"/>
  <c r="Q255" i="36"/>
  <c r="O256" i="36"/>
  <c r="P256" i="36"/>
  <c r="Q256" i="36"/>
  <c r="O257" i="36"/>
  <c r="P257" i="36"/>
  <c r="Q257" i="36"/>
  <c r="O258" i="36"/>
  <c r="P258" i="36"/>
  <c r="Q258" i="36"/>
  <c r="O259" i="36"/>
  <c r="P259" i="36"/>
  <c r="Q259" i="36"/>
  <c r="O260" i="36"/>
  <c r="P260" i="36"/>
  <c r="Q260" i="36"/>
  <c r="O261" i="36"/>
  <c r="P261" i="36"/>
  <c r="Q261" i="36"/>
  <c r="O262" i="36"/>
  <c r="P262" i="36"/>
  <c r="Q262" i="36"/>
  <c r="O263" i="36"/>
  <c r="P263" i="36"/>
  <c r="Q263" i="36"/>
  <c r="O264" i="36"/>
  <c r="P264" i="36"/>
  <c r="Q264" i="36"/>
  <c r="O265" i="36"/>
  <c r="P265" i="36"/>
  <c r="Q265" i="36"/>
  <c r="O266" i="36"/>
  <c r="P266" i="36"/>
  <c r="Q266" i="36"/>
  <c r="O267" i="36"/>
  <c r="P267" i="36"/>
  <c r="Q267" i="36"/>
  <c r="O268" i="36"/>
  <c r="P268" i="36"/>
  <c r="Q268" i="36"/>
  <c r="O269" i="36"/>
  <c r="P269" i="36"/>
  <c r="Q269" i="36"/>
  <c r="O270" i="36"/>
  <c r="P270" i="36"/>
  <c r="Q270" i="36"/>
  <c r="O271" i="36"/>
  <c r="P271" i="36"/>
  <c r="Q271" i="36"/>
  <c r="O272" i="36"/>
  <c r="P272" i="36"/>
  <c r="Q272" i="36"/>
  <c r="O273" i="36"/>
  <c r="P273" i="36"/>
  <c r="Q273" i="36"/>
  <c r="O274" i="36"/>
  <c r="P274" i="36"/>
  <c r="Q274" i="36"/>
  <c r="O275" i="36"/>
  <c r="P275" i="36"/>
  <c r="Q275" i="36"/>
  <c r="O276" i="36"/>
  <c r="P276" i="36"/>
  <c r="Q276" i="36"/>
  <c r="O277" i="36"/>
  <c r="P277" i="36"/>
  <c r="Q277" i="36"/>
  <c r="O278" i="36"/>
  <c r="P278" i="36"/>
  <c r="Q278" i="36"/>
  <c r="O279" i="36"/>
  <c r="P279" i="36"/>
  <c r="Q279" i="36"/>
  <c r="O280" i="36"/>
  <c r="P280" i="36"/>
  <c r="Q280" i="36"/>
  <c r="O281" i="36"/>
  <c r="P281" i="36"/>
  <c r="Q281" i="36"/>
  <c r="O282" i="36"/>
  <c r="P282" i="36"/>
  <c r="Q282" i="36"/>
  <c r="O283" i="36"/>
  <c r="P283" i="36"/>
  <c r="Q283" i="36"/>
  <c r="O284" i="36"/>
  <c r="P284" i="36"/>
  <c r="Q284" i="36"/>
  <c r="O285" i="36"/>
  <c r="P285" i="36"/>
  <c r="Q285" i="36"/>
  <c r="O286" i="36"/>
  <c r="P286" i="36"/>
  <c r="Q286" i="36"/>
  <c r="O287" i="36"/>
  <c r="P287" i="36"/>
  <c r="Q287" i="36"/>
  <c r="O288" i="36"/>
  <c r="P288" i="36"/>
  <c r="Q288" i="36"/>
  <c r="O289" i="36"/>
  <c r="P289" i="36"/>
  <c r="Q289" i="36"/>
  <c r="O290" i="36"/>
  <c r="P290" i="36"/>
  <c r="Q290" i="36"/>
  <c r="O291" i="36"/>
  <c r="P291" i="36"/>
  <c r="Q291" i="36"/>
  <c r="O292" i="36"/>
  <c r="P292" i="36"/>
  <c r="Q292" i="36"/>
  <c r="O293" i="36"/>
  <c r="P293" i="36"/>
  <c r="Q293" i="36"/>
  <c r="O294" i="36"/>
  <c r="P294" i="36"/>
  <c r="Q294" i="36"/>
  <c r="O295" i="36"/>
  <c r="P295" i="36"/>
  <c r="Q295" i="36"/>
  <c r="O296" i="36"/>
  <c r="P296" i="36"/>
  <c r="Q296" i="36"/>
  <c r="O297" i="36"/>
  <c r="P297" i="36"/>
  <c r="Q297" i="36"/>
  <c r="O298" i="36"/>
  <c r="P298" i="36"/>
  <c r="Q298" i="36"/>
  <c r="P299" i="35"/>
  <c r="O299" i="35"/>
  <c r="N299" i="35"/>
  <c r="P298" i="35"/>
  <c r="O298" i="35"/>
  <c r="N298" i="35"/>
  <c r="P297" i="35"/>
  <c r="O297" i="35"/>
  <c r="N297" i="35"/>
  <c r="P296" i="35"/>
  <c r="O296" i="35"/>
  <c r="N296" i="35"/>
  <c r="P295" i="35"/>
  <c r="O295" i="35"/>
  <c r="N295" i="35"/>
  <c r="P294" i="35"/>
  <c r="O294" i="35"/>
  <c r="N294" i="35"/>
  <c r="P293" i="35"/>
  <c r="O293" i="35"/>
  <c r="N293" i="35"/>
  <c r="P292" i="35"/>
  <c r="O292" i="35"/>
  <c r="N292" i="35"/>
  <c r="P291" i="35"/>
  <c r="O291" i="35"/>
  <c r="N291" i="35"/>
  <c r="P290" i="35"/>
  <c r="O290" i="35"/>
  <c r="N290" i="35"/>
  <c r="P289" i="35"/>
  <c r="O289" i="35"/>
  <c r="N289" i="35"/>
  <c r="P288" i="35"/>
  <c r="O288" i="35"/>
  <c r="N288" i="35"/>
  <c r="P287" i="35"/>
  <c r="O287" i="35"/>
  <c r="N287" i="35"/>
  <c r="P286" i="35"/>
  <c r="O286" i="35"/>
  <c r="N286" i="35"/>
  <c r="P285" i="35"/>
  <c r="O285" i="35"/>
  <c r="N285" i="35"/>
  <c r="P284" i="35"/>
  <c r="O284" i="35"/>
  <c r="N284" i="35"/>
  <c r="P283" i="35"/>
  <c r="O283" i="35"/>
  <c r="N283" i="35"/>
  <c r="P282" i="35"/>
  <c r="O282" i="35"/>
  <c r="N282" i="35"/>
  <c r="P281" i="35"/>
  <c r="O281" i="35"/>
  <c r="N281" i="35"/>
  <c r="P280" i="35"/>
  <c r="O280" i="35"/>
  <c r="N280" i="35"/>
  <c r="P279" i="35"/>
  <c r="O279" i="35"/>
  <c r="N279" i="35"/>
  <c r="P278" i="35"/>
  <c r="O278" i="35"/>
  <c r="N278" i="35"/>
  <c r="P277" i="35"/>
  <c r="O277" i="35"/>
  <c r="N277" i="35"/>
  <c r="P276" i="35"/>
  <c r="O276" i="35"/>
  <c r="N276" i="35"/>
  <c r="P275" i="35"/>
  <c r="O275" i="35"/>
  <c r="N275" i="35"/>
  <c r="P274" i="35"/>
  <c r="O274" i="35"/>
  <c r="N274" i="35"/>
  <c r="P273" i="35"/>
  <c r="O273" i="35"/>
  <c r="N273" i="35"/>
  <c r="P272" i="35"/>
  <c r="O272" i="35"/>
  <c r="N272" i="35"/>
  <c r="P271" i="35"/>
  <c r="O271" i="35"/>
  <c r="N271" i="35"/>
  <c r="P270" i="35"/>
  <c r="O270" i="35"/>
  <c r="N270" i="35"/>
  <c r="P269" i="35"/>
  <c r="O269" i="35"/>
  <c r="N269" i="35"/>
  <c r="P268" i="35"/>
  <c r="O268" i="35"/>
  <c r="N268" i="35"/>
  <c r="P267" i="35"/>
  <c r="O267" i="35"/>
  <c r="N267" i="35"/>
  <c r="P266" i="35"/>
  <c r="O266" i="35"/>
  <c r="N266" i="35"/>
  <c r="P265" i="35"/>
  <c r="O265" i="35"/>
  <c r="N265" i="35"/>
  <c r="P264" i="35"/>
  <c r="O264" i="35"/>
  <c r="N264" i="35"/>
  <c r="P263" i="35"/>
  <c r="O263" i="35"/>
  <c r="N263" i="35"/>
  <c r="P262" i="35"/>
  <c r="O262" i="35"/>
  <c r="N262" i="35"/>
  <c r="P261" i="35"/>
  <c r="O261" i="35"/>
  <c r="N261" i="35"/>
  <c r="P260" i="35"/>
  <c r="O260" i="35"/>
  <c r="N260" i="35"/>
  <c r="P259" i="35"/>
  <c r="O259" i="35"/>
  <c r="N259" i="35"/>
  <c r="P258" i="35"/>
  <c r="O258" i="35"/>
  <c r="N258" i="35"/>
  <c r="P257" i="35"/>
  <c r="O257" i="35"/>
  <c r="N257" i="35"/>
  <c r="P256" i="35"/>
  <c r="O256" i="35"/>
  <c r="N256" i="35"/>
  <c r="P255" i="35"/>
  <c r="O255" i="35"/>
  <c r="N255" i="35"/>
  <c r="P254" i="35"/>
  <c r="O254" i="35"/>
  <c r="N254" i="35"/>
  <c r="P253" i="35"/>
  <c r="O253" i="35"/>
  <c r="N253" i="35"/>
  <c r="P252" i="35"/>
  <c r="O252" i="35"/>
  <c r="N252" i="35"/>
  <c r="P251" i="35"/>
  <c r="O251" i="35"/>
  <c r="N251" i="35"/>
  <c r="P250" i="35"/>
  <c r="O250" i="35"/>
  <c r="N250" i="35"/>
  <c r="P249" i="35"/>
  <c r="O249" i="35"/>
  <c r="N249" i="35"/>
  <c r="P248" i="35"/>
  <c r="O248" i="35"/>
  <c r="N248" i="35"/>
  <c r="P247" i="35"/>
  <c r="O247" i="35"/>
  <c r="N247" i="35"/>
  <c r="P246" i="35"/>
  <c r="O246" i="35"/>
  <c r="N246" i="35"/>
  <c r="P245" i="35"/>
  <c r="O245" i="35"/>
  <c r="N245" i="35"/>
  <c r="P244" i="35"/>
  <c r="O244" i="35"/>
  <c r="N244" i="35"/>
  <c r="P243" i="35"/>
  <c r="O243" i="35"/>
  <c r="N243" i="35"/>
  <c r="P242" i="35"/>
  <c r="O242" i="35"/>
  <c r="N242" i="35"/>
  <c r="P241" i="35"/>
  <c r="O241" i="35"/>
  <c r="N241" i="35"/>
  <c r="P240" i="35"/>
  <c r="O240" i="35"/>
  <c r="N240" i="35"/>
  <c r="P239" i="35"/>
  <c r="O239" i="35"/>
  <c r="N239" i="35"/>
  <c r="P238" i="35"/>
  <c r="O238" i="35"/>
  <c r="N238" i="35"/>
  <c r="P237" i="35"/>
  <c r="O237" i="35"/>
  <c r="N237" i="35"/>
  <c r="P236" i="35"/>
  <c r="O236" i="35"/>
  <c r="N236" i="35"/>
  <c r="P235" i="35"/>
  <c r="O235" i="35"/>
  <c r="N235" i="35"/>
  <c r="P234" i="35"/>
  <c r="O234" i="35"/>
  <c r="N234" i="35"/>
  <c r="P233" i="35"/>
  <c r="O233" i="35"/>
  <c r="N233" i="35"/>
  <c r="P232" i="35"/>
  <c r="O232" i="35"/>
  <c r="N232" i="35"/>
  <c r="P231" i="35"/>
  <c r="O231" i="35"/>
  <c r="N231" i="35"/>
  <c r="P230" i="35"/>
  <c r="O230" i="35"/>
  <c r="N230" i="35"/>
  <c r="P229" i="35"/>
  <c r="O229" i="35"/>
  <c r="N229" i="35"/>
  <c r="P228" i="35"/>
  <c r="O228" i="35"/>
  <c r="N228" i="35"/>
  <c r="P227" i="35"/>
  <c r="O227" i="35"/>
  <c r="N227" i="35"/>
  <c r="P226" i="35"/>
  <c r="O226" i="35"/>
  <c r="N226" i="35"/>
  <c r="P225" i="35"/>
  <c r="O225" i="35"/>
  <c r="N225" i="35"/>
  <c r="P224" i="35"/>
  <c r="O224" i="35"/>
  <c r="N224" i="35"/>
  <c r="P223" i="35"/>
  <c r="O223" i="35"/>
  <c r="N223" i="35"/>
  <c r="P222" i="35"/>
  <c r="O222" i="35"/>
  <c r="N222" i="35"/>
  <c r="P221" i="35"/>
  <c r="O221" i="35"/>
  <c r="N221" i="35"/>
  <c r="P220" i="35"/>
  <c r="O220" i="35"/>
  <c r="N220" i="35"/>
  <c r="P219" i="35"/>
  <c r="O219" i="35"/>
  <c r="N219" i="35"/>
  <c r="P218" i="35"/>
  <c r="O218" i="35"/>
  <c r="N218" i="35"/>
  <c r="P217" i="35"/>
  <c r="O217" i="35"/>
  <c r="N217" i="35"/>
  <c r="P216" i="35"/>
  <c r="O216" i="35"/>
  <c r="N216" i="35"/>
  <c r="P215" i="35"/>
  <c r="O215" i="35"/>
  <c r="N215" i="35"/>
  <c r="P214" i="35"/>
  <c r="O214" i="35"/>
  <c r="N214" i="35"/>
  <c r="P213" i="35"/>
  <c r="O213" i="35"/>
  <c r="N213" i="35"/>
  <c r="P212" i="35"/>
  <c r="O212" i="35"/>
  <c r="N212" i="35"/>
  <c r="P211" i="35"/>
  <c r="O211" i="35"/>
  <c r="N211" i="35"/>
  <c r="P210" i="35"/>
  <c r="O210" i="35"/>
  <c r="N210" i="35"/>
  <c r="P209" i="35"/>
  <c r="O209" i="35"/>
  <c r="N209" i="35"/>
  <c r="P208" i="35"/>
  <c r="O208" i="35"/>
  <c r="N208" i="35"/>
  <c r="P207" i="35"/>
  <c r="O207" i="35"/>
  <c r="N207" i="35"/>
  <c r="P206" i="35"/>
  <c r="O206" i="35"/>
  <c r="N206" i="35"/>
  <c r="P205" i="35"/>
  <c r="O205" i="35"/>
  <c r="N205" i="35"/>
  <c r="P204" i="35"/>
  <c r="O204" i="35"/>
  <c r="N204" i="35"/>
  <c r="P203" i="35"/>
  <c r="O203" i="35"/>
  <c r="N203" i="35"/>
  <c r="P202" i="35"/>
  <c r="O202" i="35"/>
  <c r="N202" i="35"/>
  <c r="P201" i="35"/>
  <c r="O201" i="35"/>
  <c r="N201" i="35"/>
  <c r="P200" i="35"/>
  <c r="O200" i="35"/>
  <c r="N200" i="35"/>
  <c r="P199" i="35"/>
  <c r="O199" i="35"/>
  <c r="N199" i="35"/>
  <c r="P198" i="35"/>
  <c r="O198" i="35"/>
  <c r="N198" i="35"/>
  <c r="P197" i="35"/>
  <c r="O197" i="35"/>
  <c r="N197" i="35"/>
  <c r="P196" i="35"/>
  <c r="O196" i="35"/>
  <c r="N196" i="35"/>
  <c r="P195" i="35"/>
  <c r="O195" i="35"/>
  <c r="N195" i="35"/>
  <c r="P194" i="35"/>
  <c r="O194" i="35"/>
  <c r="N194" i="35"/>
  <c r="P193" i="35"/>
  <c r="O193" i="35"/>
  <c r="N193" i="35"/>
  <c r="P192" i="35"/>
  <c r="O192" i="35"/>
  <c r="N192" i="35"/>
  <c r="P191" i="35"/>
  <c r="O191" i="35"/>
  <c r="N191" i="35"/>
  <c r="P190" i="35"/>
  <c r="O190" i="35"/>
  <c r="N190" i="35"/>
  <c r="P189" i="35"/>
  <c r="O189" i="35"/>
  <c r="N189" i="35"/>
  <c r="P188" i="35"/>
  <c r="O188" i="35"/>
  <c r="N188" i="35"/>
  <c r="P187" i="35"/>
  <c r="O187" i="35"/>
  <c r="N187" i="35"/>
  <c r="P186" i="35"/>
  <c r="O186" i="35"/>
  <c r="N186" i="35"/>
  <c r="P185" i="35"/>
  <c r="O185" i="35"/>
  <c r="N185" i="35"/>
  <c r="P184" i="35"/>
  <c r="O184" i="35"/>
  <c r="N184" i="35"/>
  <c r="P183" i="35"/>
  <c r="O183" i="35"/>
  <c r="N183" i="35"/>
  <c r="P182" i="35"/>
  <c r="O182" i="35"/>
  <c r="N182" i="35"/>
  <c r="P181" i="35"/>
  <c r="O181" i="35"/>
  <c r="N181" i="35"/>
  <c r="P180" i="35"/>
  <c r="O180" i="35"/>
  <c r="N180" i="35"/>
  <c r="P179" i="35"/>
  <c r="O179" i="35"/>
  <c r="N179" i="35"/>
  <c r="P178" i="35"/>
  <c r="O178" i="35"/>
  <c r="N178" i="35"/>
  <c r="P177" i="35"/>
  <c r="O177" i="35"/>
  <c r="N177" i="35"/>
  <c r="P176" i="35"/>
  <c r="O176" i="35"/>
  <c r="N176" i="35"/>
  <c r="P175" i="35"/>
  <c r="O175" i="35"/>
  <c r="N175" i="35"/>
  <c r="P174" i="35"/>
  <c r="O174" i="35"/>
  <c r="N174" i="35"/>
  <c r="P173" i="35"/>
  <c r="O173" i="35"/>
  <c r="N173" i="35"/>
  <c r="P172" i="35"/>
  <c r="O172" i="35"/>
  <c r="N172" i="35"/>
  <c r="P171" i="35"/>
  <c r="O171" i="35"/>
  <c r="N171" i="35"/>
  <c r="P170" i="35"/>
  <c r="O170" i="35"/>
  <c r="N170" i="35"/>
  <c r="P169" i="35"/>
  <c r="O169" i="35"/>
  <c r="N169" i="35"/>
  <c r="P168" i="35"/>
  <c r="O168" i="35"/>
  <c r="N168" i="35"/>
  <c r="P167" i="35"/>
  <c r="O167" i="35"/>
  <c r="N167" i="35"/>
  <c r="P166" i="35"/>
  <c r="O166" i="35"/>
  <c r="N166" i="35"/>
  <c r="P165" i="35"/>
  <c r="O165" i="35"/>
  <c r="N165" i="35"/>
  <c r="P164" i="35"/>
  <c r="O164" i="35"/>
  <c r="N164" i="35"/>
  <c r="P163" i="35"/>
  <c r="O163" i="35"/>
  <c r="N163" i="35"/>
  <c r="P162" i="35"/>
  <c r="O162" i="35"/>
  <c r="N162" i="35"/>
  <c r="P161" i="35"/>
  <c r="O161" i="35"/>
  <c r="N161" i="35"/>
  <c r="P160" i="35"/>
  <c r="O160" i="35"/>
  <c r="N160" i="35"/>
  <c r="P159" i="35"/>
  <c r="O159" i="35"/>
  <c r="N159" i="35"/>
  <c r="P158" i="35"/>
  <c r="O158" i="35"/>
  <c r="N158" i="35"/>
  <c r="P157" i="35"/>
  <c r="O157" i="35"/>
  <c r="N157" i="35"/>
  <c r="P156" i="35"/>
  <c r="O156" i="35"/>
  <c r="N156" i="35"/>
  <c r="P155" i="35"/>
  <c r="O155" i="35"/>
  <c r="N155" i="35"/>
  <c r="P154" i="35"/>
  <c r="O154" i="35"/>
  <c r="N154" i="35"/>
  <c r="P153" i="35"/>
  <c r="O153" i="35"/>
  <c r="N153" i="35"/>
  <c r="P152" i="35"/>
  <c r="O152" i="35"/>
  <c r="N152" i="35"/>
  <c r="P151" i="35"/>
  <c r="O151" i="35"/>
  <c r="N151" i="35"/>
  <c r="P150" i="35"/>
  <c r="O150" i="35"/>
  <c r="N150" i="35"/>
  <c r="P149" i="35"/>
  <c r="O149" i="35"/>
  <c r="N149" i="35"/>
  <c r="P148" i="35"/>
  <c r="O148" i="35"/>
  <c r="N148" i="35"/>
  <c r="P147" i="35"/>
  <c r="O147" i="35"/>
  <c r="N147" i="35"/>
  <c r="P146" i="35"/>
  <c r="O146" i="35"/>
  <c r="N146" i="35"/>
  <c r="P145" i="35"/>
  <c r="O145" i="35"/>
  <c r="N145" i="35"/>
  <c r="P144" i="35"/>
  <c r="O144" i="35"/>
  <c r="N144" i="35"/>
  <c r="P143" i="35"/>
  <c r="O143" i="35"/>
  <c r="N143" i="35"/>
  <c r="P142" i="35"/>
  <c r="O142" i="35"/>
  <c r="N142" i="35"/>
  <c r="P141" i="35"/>
  <c r="O141" i="35"/>
  <c r="N141" i="35"/>
  <c r="P140" i="35"/>
  <c r="O140" i="35"/>
  <c r="N140" i="35"/>
  <c r="P139" i="35"/>
  <c r="O139" i="35"/>
  <c r="N139" i="35"/>
  <c r="P138" i="35"/>
  <c r="O138" i="35"/>
  <c r="N138" i="35"/>
  <c r="P137" i="35"/>
  <c r="O137" i="35"/>
  <c r="N137" i="35"/>
  <c r="P136" i="35"/>
  <c r="O136" i="35"/>
  <c r="N136" i="35"/>
  <c r="P135" i="35"/>
  <c r="O135" i="35"/>
  <c r="N135" i="35"/>
  <c r="P134" i="35"/>
  <c r="O134" i="35"/>
  <c r="N134" i="35"/>
  <c r="P133" i="35"/>
  <c r="O133" i="35"/>
  <c r="N133" i="35"/>
  <c r="P132" i="35"/>
  <c r="O132" i="35"/>
  <c r="N132" i="35"/>
  <c r="P131" i="35"/>
  <c r="O131" i="35"/>
  <c r="N131" i="35"/>
  <c r="P130" i="35"/>
  <c r="O130" i="35"/>
  <c r="N130" i="35"/>
  <c r="P129" i="35"/>
  <c r="O129" i="35"/>
  <c r="N129" i="35"/>
  <c r="P128" i="35"/>
  <c r="O128" i="35"/>
  <c r="N128" i="35"/>
  <c r="P127" i="35"/>
  <c r="O127" i="35"/>
  <c r="N127" i="35"/>
  <c r="P126" i="35"/>
  <c r="O126" i="35"/>
  <c r="N126" i="35"/>
  <c r="P125" i="35"/>
  <c r="O125" i="35"/>
  <c r="N125" i="35"/>
  <c r="P124" i="35"/>
  <c r="O124" i="35"/>
  <c r="N124" i="35"/>
  <c r="P123" i="35"/>
  <c r="O123" i="35"/>
  <c r="N123" i="35"/>
  <c r="P122" i="35"/>
  <c r="O122" i="35"/>
  <c r="N122" i="35"/>
  <c r="P121" i="35"/>
  <c r="O121" i="35"/>
  <c r="N121" i="35"/>
  <c r="P120" i="35"/>
  <c r="O120" i="35"/>
  <c r="N120" i="35"/>
  <c r="P119" i="35"/>
  <c r="O119" i="35"/>
  <c r="N119" i="35"/>
  <c r="P118" i="35"/>
  <c r="O118" i="35"/>
  <c r="N118" i="35"/>
  <c r="P117" i="35"/>
  <c r="O117" i="35"/>
  <c r="N117" i="35"/>
  <c r="P116" i="35"/>
  <c r="O116" i="35"/>
  <c r="N116" i="35"/>
  <c r="P115" i="35"/>
  <c r="O115" i="35"/>
  <c r="N115" i="35"/>
  <c r="P114" i="35"/>
  <c r="O114" i="35"/>
  <c r="N114" i="35"/>
  <c r="P113" i="35"/>
  <c r="O113" i="35"/>
  <c r="N113" i="35"/>
  <c r="P112" i="35"/>
  <c r="O112" i="35"/>
  <c r="N112" i="35"/>
  <c r="P111" i="35"/>
  <c r="O111" i="35"/>
  <c r="N111" i="35"/>
  <c r="P110" i="35"/>
  <c r="O110" i="35"/>
  <c r="N110" i="35"/>
  <c r="P109" i="35"/>
  <c r="O109" i="35"/>
  <c r="N109" i="35"/>
  <c r="P108" i="35"/>
  <c r="O108" i="35"/>
  <c r="N108" i="35"/>
  <c r="P107" i="35"/>
  <c r="O107" i="35"/>
  <c r="N107" i="35"/>
  <c r="P106" i="35"/>
  <c r="O106" i="35"/>
  <c r="N106" i="35"/>
  <c r="P105" i="35"/>
  <c r="O105" i="35"/>
  <c r="N105" i="35"/>
  <c r="P104" i="35"/>
  <c r="O104" i="35"/>
  <c r="N104" i="35"/>
  <c r="P103" i="35"/>
  <c r="O103" i="35"/>
  <c r="N103" i="35"/>
  <c r="P102" i="35"/>
  <c r="O102" i="35"/>
  <c r="N102" i="35"/>
  <c r="P101" i="35"/>
  <c r="O101" i="35"/>
  <c r="N101" i="35"/>
  <c r="P100" i="35"/>
  <c r="O100" i="35"/>
  <c r="N100" i="35"/>
  <c r="P99" i="35"/>
  <c r="O99" i="35"/>
  <c r="N99" i="35"/>
  <c r="P98" i="35"/>
  <c r="O98" i="35"/>
  <c r="N98" i="35"/>
  <c r="P97" i="35"/>
  <c r="O97" i="35"/>
  <c r="N97" i="35"/>
  <c r="P96" i="35"/>
  <c r="O96" i="35"/>
  <c r="N96" i="35"/>
  <c r="P95" i="35"/>
  <c r="O95" i="35"/>
  <c r="N95" i="35"/>
  <c r="P94" i="35"/>
  <c r="O94" i="35"/>
  <c r="N94" i="35"/>
  <c r="P93" i="35"/>
  <c r="O93" i="35"/>
  <c r="N93" i="35"/>
  <c r="P92" i="35"/>
  <c r="O92" i="35"/>
  <c r="N92" i="35"/>
  <c r="P91" i="35"/>
  <c r="O91" i="35"/>
  <c r="N91" i="35"/>
  <c r="P90" i="35"/>
  <c r="O90" i="35"/>
  <c r="N90" i="35"/>
  <c r="P89" i="35"/>
  <c r="O89" i="35"/>
  <c r="N89" i="35"/>
  <c r="P88" i="35"/>
  <c r="O88" i="35"/>
  <c r="N88" i="35"/>
  <c r="P87" i="35"/>
  <c r="O87" i="35"/>
  <c r="N87" i="35"/>
  <c r="P86" i="35"/>
  <c r="O86" i="35"/>
  <c r="N86" i="35"/>
  <c r="P85" i="35"/>
  <c r="O85" i="35"/>
  <c r="N85" i="35"/>
  <c r="P84" i="35"/>
  <c r="O84" i="35"/>
  <c r="N84" i="35"/>
  <c r="P83" i="35"/>
  <c r="O83" i="35"/>
  <c r="N83" i="35"/>
  <c r="P82" i="35"/>
  <c r="O82" i="35"/>
  <c r="N82" i="35"/>
  <c r="P81" i="35"/>
  <c r="O81" i="35"/>
  <c r="N81" i="35"/>
  <c r="P80" i="35"/>
  <c r="O80" i="35"/>
  <c r="N80" i="35"/>
  <c r="P79" i="35"/>
  <c r="O79" i="35"/>
  <c r="N79" i="35"/>
  <c r="P78" i="35"/>
  <c r="O78" i="35"/>
  <c r="N78" i="35"/>
  <c r="P77" i="35"/>
  <c r="O77" i="35"/>
  <c r="N77" i="35"/>
  <c r="P76" i="35"/>
  <c r="O76" i="35"/>
  <c r="N76" i="35"/>
  <c r="P75" i="35"/>
  <c r="O75" i="35"/>
  <c r="N75" i="35"/>
  <c r="P74" i="35"/>
  <c r="O74" i="35"/>
  <c r="N74" i="35"/>
  <c r="P73" i="35"/>
  <c r="O73" i="35"/>
  <c r="N73" i="35"/>
  <c r="P72" i="35"/>
  <c r="O72" i="35"/>
  <c r="N72" i="35"/>
  <c r="P71" i="35"/>
  <c r="O71" i="35"/>
  <c r="N71" i="35"/>
  <c r="P70" i="35"/>
  <c r="O70" i="35"/>
  <c r="N70" i="35"/>
  <c r="P69" i="35"/>
  <c r="O69" i="35"/>
  <c r="N69" i="35"/>
  <c r="P68" i="35"/>
  <c r="O68" i="35"/>
  <c r="N68" i="35"/>
  <c r="P67" i="35"/>
  <c r="O67" i="35"/>
  <c r="N67" i="35"/>
  <c r="P66" i="35"/>
  <c r="O66" i="35"/>
  <c r="N66" i="35"/>
  <c r="P65" i="35"/>
  <c r="O65" i="35"/>
  <c r="N65" i="35"/>
  <c r="P64" i="35"/>
  <c r="O64" i="35"/>
  <c r="N64" i="35"/>
  <c r="P63" i="35"/>
  <c r="O63" i="35"/>
  <c r="N63" i="35"/>
  <c r="P62" i="35"/>
  <c r="O62" i="35"/>
  <c r="N62" i="35"/>
  <c r="P61" i="35"/>
  <c r="O61" i="35"/>
  <c r="N61" i="35"/>
  <c r="P60" i="35"/>
  <c r="O60" i="35"/>
  <c r="N60" i="35"/>
  <c r="P59" i="35"/>
  <c r="O59" i="35"/>
  <c r="N59" i="35"/>
  <c r="P58" i="35"/>
  <c r="O58" i="35"/>
  <c r="N58" i="35"/>
  <c r="P57" i="35"/>
  <c r="O57" i="35"/>
  <c r="N57" i="35"/>
  <c r="P56" i="35"/>
  <c r="O56" i="35"/>
  <c r="N56" i="35"/>
  <c r="P55" i="35"/>
  <c r="O55" i="35"/>
  <c r="N55" i="35"/>
  <c r="P54" i="35"/>
  <c r="O54" i="35"/>
  <c r="N54" i="35"/>
  <c r="P53" i="35"/>
  <c r="O53" i="35"/>
  <c r="N53" i="35"/>
  <c r="P52" i="35"/>
  <c r="O52" i="35"/>
  <c r="N52" i="35"/>
  <c r="P51" i="35"/>
  <c r="O51" i="35"/>
  <c r="N51" i="35"/>
  <c r="P50" i="35"/>
  <c r="O50" i="35"/>
  <c r="N50" i="35"/>
  <c r="P49" i="35"/>
  <c r="O49" i="35"/>
  <c r="N49" i="35"/>
  <c r="P48" i="35"/>
  <c r="O48" i="35"/>
  <c r="N48" i="35"/>
  <c r="P47" i="35"/>
  <c r="O47" i="35"/>
  <c r="N47" i="35"/>
  <c r="P46" i="35"/>
  <c r="O46" i="35"/>
  <c r="N46" i="35"/>
  <c r="P45" i="35"/>
  <c r="O45" i="35"/>
  <c r="N45" i="35"/>
  <c r="P44" i="35"/>
  <c r="O44" i="35"/>
  <c r="N44" i="35"/>
  <c r="P43" i="35"/>
  <c r="O43" i="35"/>
  <c r="N43" i="35"/>
  <c r="P42" i="35"/>
  <c r="O42" i="35"/>
  <c r="N42" i="35"/>
  <c r="P41" i="35"/>
  <c r="O41" i="35"/>
  <c r="N41" i="35"/>
  <c r="P40" i="35"/>
  <c r="O40" i="35"/>
  <c r="N40" i="35"/>
  <c r="P39" i="35"/>
  <c r="O39" i="35"/>
  <c r="N39" i="35"/>
  <c r="P38" i="35"/>
  <c r="O38" i="35"/>
  <c r="N38" i="35"/>
  <c r="P37" i="35"/>
  <c r="O37" i="35"/>
  <c r="N37" i="35"/>
  <c r="P36" i="35"/>
  <c r="O36" i="35"/>
  <c r="N36" i="35"/>
  <c r="P35" i="35"/>
  <c r="O35" i="35"/>
  <c r="N35" i="35"/>
  <c r="P34" i="35"/>
  <c r="O34" i="35"/>
  <c r="N34" i="35"/>
  <c r="P33" i="35"/>
  <c r="O33" i="35"/>
  <c r="N33" i="35"/>
  <c r="P32" i="35"/>
  <c r="O32" i="35"/>
  <c r="N32" i="35"/>
  <c r="P31" i="35"/>
  <c r="O31" i="35"/>
  <c r="N31" i="35"/>
  <c r="P30" i="35"/>
  <c r="O30" i="35"/>
  <c r="N30" i="35"/>
  <c r="P29" i="35"/>
  <c r="O29" i="35"/>
  <c r="N29" i="35"/>
  <c r="P28" i="35"/>
  <c r="O28" i="35"/>
  <c r="N28" i="35"/>
  <c r="P27" i="35"/>
  <c r="O27" i="35"/>
  <c r="N27" i="35"/>
  <c r="P26" i="35"/>
  <c r="O26" i="35"/>
  <c r="N26" i="35"/>
  <c r="P25" i="35"/>
  <c r="O25" i="35"/>
  <c r="N25" i="35"/>
  <c r="P24" i="35"/>
  <c r="O24" i="35"/>
  <c r="N24" i="35"/>
  <c r="P23" i="35"/>
  <c r="O23" i="35"/>
  <c r="N23" i="35"/>
  <c r="P22" i="35"/>
  <c r="O22" i="35"/>
  <c r="N22" i="35"/>
  <c r="P21" i="35"/>
  <c r="O21" i="35"/>
  <c r="N21" i="35"/>
  <c r="P20" i="35"/>
  <c r="O20" i="35"/>
  <c r="N20" i="35"/>
  <c r="P19" i="35"/>
  <c r="O19" i="35"/>
  <c r="N19" i="35"/>
  <c r="P18" i="35"/>
  <c r="O18" i="35"/>
  <c r="N18" i="35"/>
  <c r="P17" i="35"/>
  <c r="O17" i="35"/>
  <c r="N17" i="35"/>
  <c r="P16" i="35"/>
  <c r="O16" i="35"/>
  <c r="N16" i="35"/>
  <c r="P15" i="35"/>
  <c r="O15" i="35"/>
  <c r="N15" i="35"/>
  <c r="P14" i="35"/>
  <c r="O14" i="35"/>
  <c r="N14" i="35"/>
  <c r="P13" i="35"/>
  <c r="O13" i="35"/>
  <c r="N13" i="35"/>
  <c r="P12" i="35"/>
  <c r="O12" i="35"/>
  <c r="N12" i="35"/>
  <c r="P11" i="35"/>
  <c r="O11" i="35"/>
  <c r="N11" i="35"/>
  <c r="P10" i="35"/>
  <c r="O10" i="35"/>
  <c r="N10" i="35"/>
  <c r="P4" i="35"/>
  <c r="B9" i="31" s="1"/>
  <c r="B31" i="33"/>
  <c r="B25" i="33"/>
  <c r="E22" i="33"/>
  <c r="E21" i="33"/>
  <c r="E19" i="33"/>
  <c r="E18" i="33"/>
  <c r="E17" i="33"/>
  <c r="E16" i="33"/>
  <c r="E15" i="33"/>
  <c r="E14" i="33"/>
  <c r="C12" i="33"/>
  <c r="B22" i="32"/>
  <c r="C17" i="32"/>
  <c r="B16" i="32"/>
  <c r="C15" i="32"/>
  <c r="C13" i="32"/>
  <c r="B13" i="32"/>
  <c r="C12" i="32"/>
  <c r="B12" i="32"/>
  <c r="C10" i="32"/>
  <c r="B10" i="32"/>
  <c r="A6" i="32"/>
  <c r="B13" i="31"/>
  <c r="B12" i="31"/>
  <c r="B10" i="31"/>
  <c r="C18" i="31"/>
  <c r="C14" i="32" l="1"/>
  <c r="C16" i="32" s="1"/>
  <c r="C18" i="32" s="1"/>
  <c r="E20" i="33"/>
  <c r="C23" i="33"/>
  <c r="D23" i="33"/>
  <c r="E13" i="33"/>
  <c r="C20" i="32"/>
  <c r="C21" i="32" s="1"/>
  <c r="B18" i="31"/>
  <c r="C24" i="33" l="1"/>
  <c r="A8" i="33" s="1"/>
  <c r="B32" i="33"/>
  <c r="B29" i="33"/>
  <c r="B30" i="33"/>
  <c r="C22" i="32"/>
  <c r="C23" i="32" s="1"/>
  <c r="A8" i="32"/>
  <c r="B21" i="32"/>
  <c r="B24" i="33" l="1"/>
  <c r="B23" i="32"/>
  <c r="C24" i="32"/>
  <c r="B24" i="32" s="1"/>
  <c r="E298" i="21" l="1"/>
  <c r="E297" i="21"/>
  <c r="E296" i="21"/>
  <c r="E295" i="21"/>
  <c r="E294" i="21"/>
  <c r="E293" i="21"/>
  <c r="E292" i="21"/>
  <c r="E291" i="21"/>
  <c r="E290" i="21"/>
  <c r="E289" i="21"/>
  <c r="E288" i="21"/>
  <c r="E287" i="21"/>
  <c r="E286" i="21"/>
  <c r="E285" i="21"/>
  <c r="E284" i="21"/>
  <c r="E283" i="21"/>
  <c r="E282" i="21"/>
  <c r="E281" i="21"/>
  <c r="E280" i="21"/>
  <c r="E279" i="21"/>
  <c r="E278" i="21"/>
  <c r="E277" i="21"/>
  <c r="E276" i="21"/>
  <c r="E275" i="21"/>
  <c r="E274" i="21"/>
  <c r="E273" i="21"/>
  <c r="E272" i="21"/>
  <c r="E271" i="21"/>
  <c r="E270" i="21"/>
  <c r="E269" i="21"/>
  <c r="E268" i="21"/>
  <c r="E267" i="21"/>
  <c r="E266" i="21"/>
  <c r="E265" i="21"/>
  <c r="E264" i="21"/>
  <c r="E263" i="21"/>
  <c r="E262" i="21"/>
  <c r="E261" i="21"/>
  <c r="E260" i="21"/>
  <c r="E259" i="21"/>
  <c r="E258" i="21"/>
  <c r="E257" i="21"/>
  <c r="E256" i="21"/>
  <c r="E255" i="21"/>
  <c r="E254" i="21"/>
  <c r="E253" i="21"/>
  <c r="E252" i="21"/>
  <c r="E251" i="21"/>
  <c r="E250" i="21"/>
  <c r="E249" i="21"/>
  <c r="E248" i="21"/>
  <c r="E247" i="21"/>
  <c r="E246" i="21"/>
  <c r="E245" i="21"/>
  <c r="E244" i="21"/>
  <c r="E243" i="21"/>
  <c r="E242" i="21"/>
  <c r="E241" i="21"/>
  <c r="E240" i="21"/>
  <c r="E239" i="21"/>
  <c r="E238" i="21"/>
  <c r="E237" i="21"/>
  <c r="E236" i="21"/>
  <c r="E235" i="21"/>
  <c r="E234" i="21"/>
  <c r="E233" i="21"/>
  <c r="E232" i="21"/>
  <c r="E231" i="21"/>
  <c r="E230" i="21"/>
  <c r="E229" i="21"/>
  <c r="E228" i="21"/>
  <c r="E227" i="21"/>
  <c r="E226" i="21"/>
  <c r="E225" i="21"/>
  <c r="E224" i="21"/>
  <c r="E223" i="21"/>
  <c r="E222" i="21"/>
  <c r="E221" i="21"/>
  <c r="E220" i="21"/>
  <c r="E219" i="21"/>
  <c r="E218" i="21"/>
  <c r="E217" i="21"/>
  <c r="E216" i="21"/>
  <c r="E215" i="21"/>
  <c r="E214" i="21"/>
  <c r="E213" i="21"/>
  <c r="E212" i="21"/>
  <c r="E211" i="21"/>
  <c r="E210" i="21"/>
  <c r="E209" i="21"/>
  <c r="E208" i="21"/>
  <c r="E207" i="21"/>
  <c r="E206" i="21"/>
  <c r="E205" i="21"/>
  <c r="E204" i="21"/>
  <c r="E203" i="21"/>
  <c r="E202" i="21"/>
  <c r="E201" i="21"/>
  <c r="E200" i="21"/>
  <c r="E199" i="21"/>
  <c r="E198" i="21"/>
  <c r="E197" i="21"/>
  <c r="E196" i="21"/>
  <c r="E195" i="21"/>
  <c r="E194" i="21"/>
  <c r="E193" i="21"/>
  <c r="E192" i="21"/>
  <c r="E191" i="21"/>
  <c r="E190" i="21"/>
  <c r="E189" i="21"/>
  <c r="E188" i="21"/>
  <c r="E187" i="21"/>
  <c r="E186" i="21"/>
  <c r="E185" i="21"/>
  <c r="E184" i="21"/>
  <c r="E183" i="21"/>
  <c r="E182" i="21"/>
  <c r="E181" i="21"/>
  <c r="E180" i="21"/>
  <c r="E179" i="21"/>
  <c r="E178" i="21"/>
  <c r="E177" i="21"/>
  <c r="E176" i="21"/>
  <c r="E175" i="21"/>
  <c r="E174" i="21"/>
  <c r="E173" i="21"/>
  <c r="E172" i="21"/>
  <c r="E171" i="21"/>
  <c r="E170" i="21"/>
  <c r="E169" i="21"/>
  <c r="E168" i="21"/>
  <c r="E167" i="21"/>
  <c r="E166" i="21"/>
  <c r="E165" i="21"/>
  <c r="E164" i="21"/>
  <c r="E163" i="21"/>
  <c r="E162" i="21"/>
  <c r="E161" i="21"/>
  <c r="E160" i="21"/>
  <c r="E159" i="21"/>
  <c r="E158" i="21"/>
  <c r="E157" i="21"/>
  <c r="E156" i="21"/>
  <c r="E155" i="21"/>
  <c r="E154" i="21"/>
  <c r="E153" i="21"/>
  <c r="E152" i="21"/>
  <c r="E151" i="21"/>
  <c r="E150" i="21"/>
  <c r="E149" i="21"/>
  <c r="E148" i="21"/>
  <c r="E147" i="21"/>
  <c r="E146" i="21"/>
  <c r="E145" i="21"/>
  <c r="E144" i="21"/>
  <c r="E143" i="21"/>
  <c r="E142" i="21"/>
  <c r="E141" i="21"/>
  <c r="E140" i="21"/>
  <c r="E139" i="21"/>
  <c r="E138" i="21"/>
  <c r="E137" i="21"/>
  <c r="E136" i="21"/>
  <c r="E135" i="21"/>
  <c r="E134" i="21"/>
  <c r="E133" i="21"/>
  <c r="E132" i="21"/>
  <c r="E131" i="21"/>
  <c r="E130" i="21"/>
  <c r="E129" i="21"/>
  <c r="E128" i="21"/>
  <c r="E127" i="21"/>
  <c r="E126" i="21"/>
  <c r="E125" i="21"/>
  <c r="E124" i="21"/>
  <c r="E123" i="21"/>
  <c r="E122" i="21"/>
  <c r="E121" i="21"/>
  <c r="E120" i="21"/>
  <c r="E119" i="21"/>
  <c r="E118" i="21"/>
  <c r="E117" i="21"/>
  <c r="E116" i="21"/>
  <c r="E115" i="21"/>
  <c r="E114" i="21"/>
  <c r="E113" i="21"/>
  <c r="E112" i="21"/>
  <c r="E111" i="21"/>
  <c r="E110" i="21"/>
  <c r="E109" i="21"/>
  <c r="E108" i="21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E83" i="21"/>
  <c r="E82" i="21"/>
  <c r="E81" i="21"/>
  <c r="E80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H4" i="21"/>
  <c r="I4" i="21" s="1"/>
  <c r="G4" i="21"/>
  <c r="F298" i="20"/>
  <c r="E298" i="20"/>
  <c r="D298" i="20"/>
  <c r="C298" i="20"/>
  <c r="B298" i="20"/>
  <c r="F297" i="20"/>
  <c r="E297" i="20"/>
  <c r="D297" i="20"/>
  <c r="C297" i="20"/>
  <c r="B297" i="20"/>
  <c r="F296" i="20"/>
  <c r="E296" i="20"/>
  <c r="D296" i="20"/>
  <c r="C296" i="20"/>
  <c r="B296" i="20"/>
  <c r="F295" i="20"/>
  <c r="E295" i="20"/>
  <c r="D295" i="20"/>
  <c r="C295" i="20"/>
  <c r="B295" i="20"/>
  <c r="F294" i="20"/>
  <c r="E294" i="20"/>
  <c r="D294" i="20"/>
  <c r="C294" i="20"/>
  <c r="B294" i="20"/>
  <c r="F293" i="20"/>
  <c r="E293" i="20"/>
  <c r="D293" i="20"/>
  <c r="C293" i="20"/>
  <c r="B293" i="20"/>
  <c r="F292" i="20"/>
  <c r="E292" i="20"/>
  <c r="D292" i="20"/>
  <c r="C292" i="20"/>
  <c r="B292" i="20"/>
  <c r="F291" i="20"/>
  <c r="E291" i="20"/>
  <c r="D291" i="20"/>
  <c r="C291" i="20"/>
  <c r="B291" i="20"/>
  <c r="F290" i="20"/>
  <c r="E290" i="20"/>
  <c r="D290" i="20"/>
  <c r="C290" i="20"/>
  <c r="B290" i="20"/>
  <c r="F289" i="20"/>
  <c r="E289" i="20"/>
  <c r="D289" i="20"/>
  <c r="C289" i="20"/>
  <c r="B289" i="20"/>
  <c r="F288" i="20"/>
  <c r="E288" i="20"/>
  <c r="D288" i="20"/>
  <c r="C288" i="20"/>
  <c r="B288" i="20"/>
  <c r="F287" i="20"/>
  <c r="E287" i="20"/>
  <c r="D287" i="20"/>
  <c r="C287" i="20"/>
  <c r="B287" i="20"/>
  <c r="F286" i="20"/>
  <c r="E286" i="20"/>
  <c r="D286" i="20"/>
  <c r="C286" i="20"/>
  <c r="B286" i="20"/>
  <c r="F285" i="20"/>
  <c r="E285" i="20"/>
  <c r="D285" i="20"/>
  <c r="C285" i="20"/>
  <c r="B285" i="20"/>
  <c r="F284" i="20"/>
  <c r="E284" i="20"/>
  <c r="D284" i="20"/>
  <c r="C284" i="20"/>
  <c r="B284" i="20"/>
  <c r="F283" i="20"/>
  <c r="E283" i="20"/>
  <c r="D283" i="20"/>
  <c r="C283" i="20"/>
  <c r="B283" i="20"/>
  <c r="F282" i="20"/>
  <c r="E282" i="20"/>
  <c r="D282" i="20"/>
  <c r="C282" i="20"/>
  <c r="B282" i="20"/>
  <c r="F281" i="20"/>
  <c r="E281" i="20"/>
  <c r="D281" i="20"/>
  <c r="C281" i="20"/>
  <c r="B281" i="20"/>
  <c r="F280" i="20"/>
  <c r="E280" i="20"/>
  <c r="D280" i="20"/>
  <c r="C280" i="20"/>
  <c r="B280" i="20"/>
  <c r="F279" i="20"/>
  <c r="E279" i="20"/>
  <c r="D279" i="20"/>
  <c r="C279" i="20"/>
  <c r="B279" i="20"/>
  <c r="F278" i="20"/>
  <c r="E278" i="20"/>
  <c r="D278" i="20"/>
  <c r="C278" i="20"/>
  <c r="B278" i="20"/>
  <c r="F277" i="20"/>
  <c r="E277" i="20"/>
  <c r="D277" i="20"/>
  <c r="C277" i="20"/>
  <c r="B277" i="20"/>
  <c r="F276" i="20"/>
  <c r="E276" i="20"/>
  <c r="D276" i="20"/>
  <c r="C276" i="20"/>
  <c r="B276" i="20"/>
  <c r="F275" i="20"/>
  <c r="E275" i="20"/>
  <c r="D275" i="20"/>
  <c r="C275" i="20"/>
  <c r="B275" i="20"/>
  <c r="F274" i="20"/>
  <c r="E274" i="20"/>
  <c r="D274" i="20"/>
  <c r="C274" i="20"/>
  <c r="B274" i="20"/>
  <c r="F273" i="20"/>
  <c r="E273" i="20"/>
  <c r="D273" i="20"/>
  <c r="C273" i="20"/>
  <c r="B273" i="20"/>
  <c r="F272" i="20"/>
  <c r="E272" i="20"/>
  <c r="D272" i="20"/>
  <c r="C272" i="20"/>
  <c r="B272" i="20"/>
  <c r="F271" i="20"/>
  <c r="E271" i="20"/>
  <c r="D271" i="20"/>
  <c r="C271" i="20"/>
  <c r="B271" i="20"/>
  <c r="F270" i="20"/>
  <c r="E270" i="20"/>
  <c r="D270" i="20"/>
  <c r="C270" i="20"/>
  <c r="B270" i="20"/>
  <c r="F269" i="20"/>
  <c r="E269" i="20"/>
  <c r="D269" i="20"/>
  <c r="C269" i="20"/>
  <c r="B269" i="20"/>
  <c r="F268" i="20"/>
  <c r="E268" i="20"/>
  <c r="D268" i="20"/>
  <c r="C268" i="20"/>
  <c r="B268" i="20"/>
  <c r="F267" i="20"/>
  <c r="E267" i="20"/>
  <c r="D267" i="20"/>
  <c r="C267" i="20"/>
  <c r="B267" i="20"/>
  <c r="F266" i="20"/>
  <c r="E266" i="20"/>
  <c r="D266" i="20"/>
  <c r="C266" i="20"/>
  <c r="B266" i="20"/>
  <c r="F265" i="20"/>
  <c r="E265" i="20"/>
  <c r="D265" i="20"/>
  <c r="C265" i="20"/>
  <c r="B265" i="20"/>
  <c r="F264" i="20"/>
  <c r="E264" i="20"/>
  <c r="D264" i="20"/>
  <c r="C264" i="20"/>
  <c r="B264" i="20"/>
  <c r="F263" i="20"/>
  <c r="E263" i="20"/>
  <c r="D263" i="20"/>
  <c r="C263" i="20"/>
  <c r="B263" i="20"/>
  <c r="F262" i="20"/>
  <c r="E262" i="20"/>
  <c r="D262" i="20"/>
  <c r="C262" i="20"/>
  <c r="B262" i="20"/>
  <c r="F261" i="20"/>
  <c r="E261" i="20"/>
  <c r="D261" i="20"/>
  <c r="C261" i="20"/>
  <c r="B261" i="20"/>
  <c r="F260" i="20"/>
  <c r="E260" i="20"/>
  <c r="D260" i="20"/>
  <c r="C260" i="20"/>
  <c r="B260" i="20"/>
  <c r="F259" i="20"/>
  <c r="E259" i="20"/>
  <c r="D259" i="20"/>
  <c r="C259" i="20"/>
  <c r="B259" i="20"/>
  <c r="F258" i="20"/>
  <c r="E258" i="20"/>
  <c r="D258" i="20"/>
  <c r="C258" i="20"/>
  <c r="B258" i="20"/>
  <c r="F257" i="20"/>
  <c r="E257" i="20"/>
  <c r="D257" i="20"/>
  <c r="C257" i="20"/>
  <c r="B257" i="20"/>
  <c r="F256" i="20"/>
  <c r="E256" i="20"/>
  <c r="D256" i="20"/>
  <c r="C256" i="20"/>
  <c r="B256" i="20"/>
  <c r="F255" i="20"/>
  <c r="E255" i="20"/>
  <c r="D255" i="20"/>
  <c r="C255" i="20"/>
  <c r="B255" i="20"/>
  <c r="F254" i="20"/>
  <c r="E254" i="20"/>
  <c r="D254" i="20"/>
  <c r="C254" i="20"/>
  <c r="B254" i="20"/>
  <c r="F253" i="20"/>
  <c r="E253" i="20"/>
  <c r="D253" i="20"/>
  <c r="C253" i="20"/>
  <c r="B253" i="20"/>
  <c r="F252" i="20"/>
  <c r="E252" i="20"/>
  <c r="D252" i="20"/>
  <c r="C252" i="20"/>
  <c r="B252" i="20"/>
  <c r="F251" i="20"/>
  <c r="E251" i="20"/>
  <c r="D251" i="20"/>
  <c r="C251" i="20"/>
  <c r="B251" i="20"/>
  <c r="F250" i="20"/>
  <c r="E250" i="20"/>
  <c r="D250" i="20"/>
  <c r="C250" i="20"/>
  <c r="B250" i="20"/>
  <c r="F249" i="20"/>
  <c r="E249" i="20"/>
  <c r="D249" i="20"/>
  <c r="C249" i="20"/>
  <c r="B249" i="20"/>
  <c r="F248" i="20"/>
  <c r="E248" i="20"/>
  <c r="D248" i="20"/>
  <c r="C248" i="20"/>
  <c r="B248" i="20"/>
  <c r="F247" i="20"/>
  <c r="E247" i="20"/>
  <c r="D247" i="20"/>
  <c r="C247" i="20"/>
  <c r="B247" i="20"/>
  <c r="F246" i="20"/>
  <c r="E246" i="20"/>
  <c r="D246" i="20"/>
  <c r="C246" i="20"/>
  <c r="B246" i="20"/>
  <c r="F245" i="20"/>
  <c r="E245" i="20"/>
  <c r="D245" i="20"/>
  <c r="C245" i="20"/>
  <c r="B245" i="20"/>
  <c r="F244" i="20"/>
  <c r="E244" i="20"/>
  <c r="D244" i="20"/>
  <c r="C244" i="20"/>
  <c r="B244" i="20"/>
  <c r="F243" i="20"/>
  <c r="E243" i="20"/>
  <c r="D243" i="20"/>
  <c r="C243" i="20"/>
  <c r="B243" i="20"/>
  <c r="F242" i="20"/>
  <c r="E242" i="20"/>
  <c r="D242" i="20"/>
  <c r="C242" i="20"/>
  <c r="B242" i="20"/>
  <c r="F241" i="20"/>
  <c r="E241" i="20"/>
  <c r="D241" i="20"/>
  <c r="C241" i="20"/>
  <c r="B241" i="20"/>
  <c r="F240" i="20"/>
  <c r="E240" i="20"/>
  <c r="D240" i="20"/>
  <c r="C240" i="20"/>
  <c r="B240" i="20"/>
  <c r="F239" i="20"/>
  <c r="E239" i="20"/>
  <c r="D239" i="20"/>
  <c r="C239" i="20"/>
  <c r="B239" i="20"/>
  <c r="F238" i="20"/>
  <c r="E238" i="20"/>
  <c r="D238" i="20"/>
  <c r="C238" i="20"/>
  <c r="B238" i="20"/>
  <c r="F237" i="20"/>
  <c r="E237" i="20"/>
  <c r="D237" i="20"/>
  <c r="C237" i="20"/>
  <c r="B237" i="20"/>
  <c r="F236" i="20"/>
  <c r="E236" i="20"/>
  <c r="D236" i="20"/>
  <c r="C236" i="20"/>
  <c r="B236" i="20"/>
  <c r="F235" i="20"/>
  <c r="E235" i="20"/>
  <c r="D235" i="20"/>
  <c r="C235" i="20"/>
  <c r="B235" i="20"/>
  <c r="F234" i="20"/>
  <c r="E234" i="20"/>
  <c r="D234" i="20"/>
  <c r="C234" i="20"/>
  <c r="B234" i="20"/>
  <c r="F233" i="20"/>
  <c r="E233" i="20"/>
  <c r="D233" i="20"/>
  <c r="C233" i="20"/>
  <c r="B233" i="20"/>
  <c r="F232" i="20"/>
  <c r="E232" i="20"/>
  <c r="D232" i="20"/>
  <c r="C232" i="20"/>
  <c r="B232" i="20"/>
  <c r="F231" i="20"/>
  <c r="E231" i="20"/>
  <c r="D231" i="20"/>
  <c r="C231" i="20"/>
  <c r="B231" i="20"/>
  <c r="F230" i="20"/>
  <c r="E230" i="20"/>
  <c r="D230" i="20"/>
  <c r="C230" i="20"/>
  <c r="B230" i="20"/>
  <c r="F229" i="20"/>
  <c r="E229" i="20"/>
  <c r="D229" i="20"/>
  <c r="C229" i="20"/>
  <c r="B229" i="20"/>
  <c r="F228" i="20"/>
  <c r="E228" i="20"/>
  <c r="D228" i="20"/>
  <c r="C228" i="20"/>
  <c r="B228" i="20"/>
  <c r="F227" i="20"/>
  <c r="E227" i="20"/>
  <c r="D227" i="20"/>
  <c r="C227" i="20"/>
  <c r="B227" i="20"/>
  <c r="F226" i="20"/>
  <c r="E226" i="20"/>
  <c r="D226" i="20"/>
  <c r="C226" i="20"/>
  <c r="B226" i="20"/>
  <c r="F225" i="20"/>
  <c r="E225" i="20"/>
  <c r="D225" i="20"/>
  <c r="C225" i="20"/>
  <c r="B225" i="20"/>
  <c r="F224" i="20"/>
  <c r="E224" i="20"/>
  <c r="D224" i="20"/>
  <c r="C224" i="20"/>
  <c r="B224" i="20"/>
  <c r="F223" i="20"/>
  <c r="E223" i="20"/>
  <c r="D223" i="20"/>
  <c r="C223" i="20"/>
  <c r="B223" i="20"/>
  <c r="F222" i="20"/>
  <c r="E222" i="20"/>
  <c r="D222" i="20"/>
  <c r="C222" i="20"/>
  <c r="B222" i="20"/>
  <c r="F221" i="20"/>
  <c r="E221" i="20"/>
  <c r="D221" i="20"/>
  <c r="C221" i="20"/>
  <c r="B221" i="20"/>
  <c r="F220" i="20"/>
  <c r="E220" i="20"/>
  <c r="D220" i="20"/>
  <c r="C220" i="20"/>
  <c r="B220" i="20"/>
  <c r="F219" i="20"/>
  <c r="E219" i="20"/>
  <c r="D219" i="20"/>
  <c r="C219" i="20"/>
  <c r="B219" i="20"/>
  <c r="F218" i="20"/>
  <c r="E218" i="20"/>
  <c r="D218" i="20"/>
  <c r="C218" i="20"/>
  <c r="B218" i="20"/>
  <c r="F217" i="20"/>
  <c r="E217" i="20"/>
  <c r="D217" i="20"/>
  <c r="C217" i="20"/>
  <c r="B217" i="20"/>
  <c r="F216" i="20"/>
  <c r="E216" i="20"/>
  <c r="D216" i="20"/>
  <c r="C216" i="20"/>
  <c r="B216" i="20"/>
  <c r="F215" i="20"/>
  <c r="E215" i="20"/>
  <c r="D215" i="20"/>
  <c r="C215" i="20"/>
  <c r="B215" i="20"/>
  <c r="F214" i="20"/>
  <c r="E214" i="20"/>
  <c r="D214" i="20"/>
  <c r="C214" i="20"/>
  <c r="B214" i="20"/>
  <c r="F213" i="20"/>
  <c r="E213" i="20"/>
  <c r="D213" i="20"/>
  <c r="C213" i="20"/>
  <c r="B213" i="20"/>
  <c r="F212" i="20"/>
  <c r="E212" i="20"/>
  <c r="D212" i="20"/>
  <c r="C212" i="20"/>
  <c r="B212" i="20"/>
  <c r="F211" i="20"/>
  <c r="E211" i="20"/>
  <c r="D211" i="20"/>
  <c r="C211" i="20"/>
  <c r="B211" i="20"/>
  <c r="F210" i="20"/>
  <c r="E210" i="20"/>
  <c r="D210" i="20"/>
  <c r="C210" i="20"/>
  <c r="B210" i="20"/>
  <c r="F209" i="20"/>
  <c r="E209" i="20"/>
  <c r="D209" i="20"/>
  <c r="C209" i="20"/>
  <c r="B209" i="20"/>
  <c r="F208" i="20"/>
  <c r="E208" i="20"/>
  <c r="D208" i="20"/>
  <c r="C208" i="20"/>
  <c r="B208" i="20"/>
  <c r="F207" i="20"/>
  <c r="E207" i="20"/>
  <c r="D207" i="20"/>
  <c r="C207" i="20"/>
  <c r="B207" i="20"/>
  <c r="F206" i="20"/>
  <c r="E206" i="20"/>
  <c r="D206" i="20"/>
  <c r="C206" i="20"/>
  <c r="B206" i="20"/>
  <c r="F205" i="20"/>
  <c r="E205" i="20"/>
  <c r="D205" i="20"/>
  <c r="C205" i="20"/>
  <c r="B205" i="20"/>
  <c r="F204" i="20"/>
  <c r="E204" i="20"/>
  <c r="D204" i="20"/>
  <c r="C204" i="20"/>
  <c r="B204" i="20"/>
  <c r="F203" i="20"/>
  <c r="E203" i="20"/>
  <c r="D203" i="20"/>
  <c r="C203" i="20"/>
  <c r="B203" i="20"/>
  <c r="F202" i="20"/>
  <c r="E202" i="20"/>
  <c r="D202" i="20"/>
  <c r="C202" i="20"/>
  <c r="B202" i="20"/>
  <c r="F201" i="20"/>
  <c r="E201" i="20"/>
  <c r="D201" i="20"/>
  <c r="C201" i="20"/>
  <c r="B201" i="20"/>
  <c r="F200" i="20"/>
  <c r="E200" i="20"/>
  <c r="D200" i="20"/>
  <c r="C200" i="20"/>
  <c r="B200" i="20"/>
  <c r="F199" i="20"/>
  <c r="E199" i="20"/>
  <c r="D199" i="20"/>
  <c r="C199" i="20"/>
  <c r="B199" i="20"/>
  <c r="F198" i="20"/>
  <c r="E198" i="20"/>
  <c r="D198" i="20"/>
  <c r="C198" i="20"/>
  <c r="B198" i="20"/>
  <c r="F197" i="20"/>
  <c r="E197" i="20"/>
  <c r="D197" i="20"/>
  <c r="C197" i="20"/>
  <c r="B197" i="20"/>
  <c r="F196" i="20"/>
  <c r="E196" i="20"/>
  <c r="D196" i="20"/>
  <c r="C196" i="20"/>
  <c r="B196" i="20"/>
  <c r="F195" i="20"/>
  <c r="E195" i="20"/>
  <c r="D195" i="20"/>
  <c r="C195" i="20"/>
  <c r="B195" i="20"/>
  <c r="F194" i="20"/>
  <c r="E194" i="20"/>
  <c r="D194" i="20"/>
  <c r="C194" i="20"/>
  <c r="B194" i="20"/>
  <c r="F193" i="20"/>
  <c r="E193" i="20"/>
  <c r="D193" i="20"/>
  <c r="C193" i="20"/>
  <c r="B193" i="20"/>
  <c r="F192" i="20"/>
  <c r="E192" i="20"/>
  <c r="D192" i="20"/>
  <c r="C192" i="20"/>
  <c r="B192" i="20"/>
  <c r="F191" i="20"/>
  <c r="E191" i="20"/>
  <c r="D191" i="20"/>
  <c r="C191" i="20"/>
  <c r="B191" i="20"/>
  <c r="F190" i="20"/>
  <c r="E190" i="20"/>
  <c r="D190" i="20"/>
  <c r="C190" i="20"/>
  <c r="B190" i="20"/>
  <c r="F189" i="20"/>
  <c r="E189" i="20"/>
  <c r="D189" i="20"/>
  <c r="C189" i="20"/>
  <c r="B189" i="20"/>
  <c r="F188" i="20"/>
  <c r="E188" i="20"/>
  <c r="D188" i="20"/>
  <c r="C188" i="20"/>
  <c r="B188" i="20"/>
  <c r="F187" i="20"/>
  <c r="E187" i="20"/>
  <c r="D187" i="20"/>
  <c r="C187" i="20"/>
  <c r="B187" i="20"/>
  <c r="F186" i="20"/>
  <c r="E186" i="20"/>
  <c r="D186" i="20"/>
  <c r="C186" i="20"/>
  <c r="B186" i="20"/>
  <c r="F185" i="20"/>
  <c r="E185" i="20"/>
  <c r="D185" i="20"/>
  <c r="C185" i="20"/>
  <c r="B185" i="20"/>
  <c r="F184" i="20"/>
  <c r="E184" i="20"/>
  <c r="D184" i="20"/>
  <c r="C184" i="20"/>
  <c r="B184" i="20"/>
  <c r="F183" i="20"/>
  <c r="E183" i="20"/>
  <c r="D183" i="20"/>
  <c r="C183" i="20"/>
  <c r="B183" i="20"/>
  <c r="F182" i="20"/>
  <c r="E182" i="20"/>
  <c r="D182" i="20"/>
  <c r="C182" i="20"/>
  <c r="B182" i="20"/>
  <c r="F181" i="20"/>
  <c r="E181" i="20"/>
  <c r="D181" i="20"/>
  <c r="C181" i="20"/>
  <c r="B181" i="20"/>
  <c r="F180" i="20"/>
  <c r="E180" i="20"/>
  <c r="D180" i="20"/>
  <c r="C180" i="20"/>
  <c r="B180" i="20"/>
  <c r="F179" i="20"/>
  <c r="E179" i="20"/>
  <c r="D179" i="20"/>
  <c r="C179" i="20"/>
  <c r="B179" i="20"/>
  <c r="F178" i="20"/>
  <c r="E178" i="20"/>
  <c r="D178" i="20"/>
  <c r="C178" i="20"/>
  <c r="B178" i="20"/>
  <c r="F177" i="20"/>
  <c r="E177" i="20"/>
  <c r="D177" i="20"/>
  <c r="C177" i="20"/>
  <c r="B177" i="20"/>
  <c r="F176" i="20"/>
  <c r="E176" i="20"/>
  <c r="D176" i="20"/>
  <c r="C176" i="20"/>
  <c r="B176" i="20"/>
  <c r="F175" i="20"/>
  <c r="E175" i="20"/>
  <c r="D175" i="20"/>
  <c r="C175" i="20"/>
  <c r="B175" i="20"/>
  <c r="F174" i="20"/>
  <c r="E174" i="20"/>
  <c r="D174" i="20"/>
  <c r="C174" i="20"/>
  <c r="B174" i="20"/>
  <c r="F173" i="20"/>
  <c r="E173" i="20"/>
  <c r="D173" i="20"/>
  <c r="C173" i="20"/>
  <c r="B173" i="20"/>
  <c r="F172" i="20"/>
  <c r="E172" i="20"/>
  <c r="D172" i="20"/>
  <c r="C172" i="20"/>
  <c r="B172" i="20"/>
  <c r="F171" i="20"/>
  <c r="E171" i="20"/>
  <c r="D171" i="20"/>
  <c r="C171" i="20"/>
  <c r="B171" i="20"/>
  <c r="F170" i="20"/>
  <c r="E170" i="20"/>
  <c r="D170" i="20"/>
  <c r="C170" i="20"/>
  <c r="B170" i="20"/>
  <c r="F169" i="20"/>
  <c r="E169" i="20"/>
  <c r="D169" i="20"/>
  <c r="C169" i="20"/>
  <c r="B169" i="20"/>
  <c r="F168" i="20"/>
  <c r="E168" i="20"/>
  <c r="D168" i="20"/>
  <c r="C168" i="20"/>
  <c r="B168" i="20"/>
  <c r="F167" i="20"/>
  <c r="E167" i="20"/>
  <c r="D167" i="20"/>
  <c r="C167" i="20"/>
  <c r="B167" i="20"/>
  <c r="F166" i="20"/>
  <c r="E166" i="20"/>
  <c r="D166" i="20"/>
  <c r="C166" i="20"/>
  <c r="B166" i="20"/>
  <c r="F165" i="20"/>
  <c r="E165" i="20"/>
  <c r="D165" i="20"/>
  <c r="C165" i="20"/>
  <c r="B165" i="20"/>
  <c r="F164" i="20"/>
  <c r="E164" i="20"/>
  <c r="D164" i="20"/>
  <c r="C164" i="20"/>
  <c r="B164" i="20"/>
  <c r="F163" i="20"/>
  <c r="E163" i="20"/>
  <c r="D163" i="20"/>
  <c r="C163" i="20"/>
  <c r="B163" i="20"/>
  <c r="F162" i="20"/>
  <c r="E162" i="20"/>
  <c r="D162" i="20"/>
  <c r="C162" i="20"/>
  <c r="B162" i="20"/>
  <c r="F161" i="20"/>
  <c r="E161" i="20"/>
  <c r="D161" i="20"/>
  <c r="C161" i="20"/>
  <c r="B161" i="20"/>
  <c r="F160" i="20"/>
  <c r="E160" i="20"/>
  <c r="D160" i="20"/>
  <c r="C160" i="20"/>
  <c r="B160" i="20"/>
  <c r="F159" i="20"/>
  <c r="E159" i="20"/>
  <c r="D159" i="20"/>
  <c r="C159" i="20"/>
  <c r="B159" i="20"/>
  <c r="F158" i="20"/>
  <c r="E158" i="20"/>
  <c r="D158" i="20"/>
  <c r="C158" i="20"/>
  <c r="B158" i="20"/>
  <c r="F157" i="20"/>
  <c r="E157" i="20"/>
  <c r="D157" i="20"/>
  <c r="C157" i="20"/>
  <c r="B157" i="20"/>
  <c r="F156" i="20"/>
  <c r="E156" i="20"/>
  <c r="D156" i="20"/>
  <c r="C156" i="20"/>
  <c r="B156" i="20"/>
  <c r="F155" i="20"/>
  <c r="E155" i="20"/>
  <c r="D155" i="20"/>
  <c r="C155" i="20"/>
  <c r="B155" i="20"/>
  <c r="F154" i="20"/>
  <c r="E154" i="20"/>
  <c r="D154" i="20"/>
  <c r="C154" i="20"/>
  <c r="B154" i="20"/>
  <c r="F153" i="20"/>
  <c r="E153" i="20"/>
  <c r="D153" i="20"/>
  <c r="C153" i="20"/>
  <c r="B153" i="20"/>
  <c r="F152" i="20"/>
  <c r="E152" i="20"/>
  <c r="D152" i="20"/>
  <c r="C152" i="20"/>
  <c r="B152" i="20"/>
  <c r="F151" i="20"/>
  <c r="E151" i="20"/>
  <c r="D151" i="20"/>
  <c r="C151" i="20"/>
  <c r="B151" i="20"/>
  <c r="F150" i="20"/>
  <c r="E150" i="20"/>
  <c r="D150" i="20"/>
  <c r="C150" i="20"/>
  <c r="B150" i="20"/>
  <c r="F149" i="20"/>
  <c r="E149" i="20"/>
  <c r="D149" i="20"/>
  <c r="C149" i="20"/>
  <c r="B149" i="20"/>
  <c r="F148" i="20"/>
  <c r="E148" i="20"/>
  <c r="D148" i="20"/>
  <c r="C148" i="20"/>
  <c r="B148" i="20"/>
  <c r="F147" i="20"/>
  <c r="E147" i="20"/>
  <c r="D147" i="20"/>
  <c r="C147" i="20"/>
  <c r="B147" i="20"/>
  <c r="F146" i="20"/>
  <c r="E146" i="20"/>
  <c r="D146" i="20"/>
  <c r="C146" i="20"/>
  <c r="B146" i="20"/>
  <c r="F145" i="20"/>
  <c r="E145" i="20"/>
  <c r="D145" i="20"/>
  <c r="C145" i="20"/>
  <c r="B145" i="20"/>
  <c r="F144" i="20"/>
  <c r="E144" i="20"/>
  <c r="D144" i="20"/>
  <c r="C144" i="20"/>
  <c r="B144" i="20"/>
  <c r="F143" i="20"/>
  <c r="E143" i="20"/>
  <c r="D143" i="20"/>
  <c r="C143" i="20"/>
  <c r="B143" i="20"/>
  <c r="F142" i="20"/>
  <c r="E142" i="20"/>
  <c r="D142" i="20"/>
  <c r="C142" i="20"/>
  <c r="B142" i="20"/>
  <c r="F141" i="20"/>
  <c r="E141" i="20"/>
  <c r="D141" i="20"/>
  <c r="C141" i="20"/>
  <c r="B141" i="20"/>
  <c r="F140" i="20"/>
  <c r="E140" i="20"/>
  <c r="D140" i="20"/>
  <c r="C140" i="20"/>
  <c r="B140" i="20"/>
  <c r="F139" i="20"/>
  <c r="E139" i="20"/>
  <c r="D139" i="20"/>
  <c r="C139" i="20"/>
  <c r="B139" i="20"/>
  <c r="F138" i="20"/>
  <c r="E138" i="20"/>
  <c r="D138" i="20"/>
  <c r="C138" i="20"/>
  <c r="B138" i="20"/>
  <c r="F137" i="20"/>
  <c r="E137" i="20"/>
  <c r="D137" i="20"/>
  <c r="C137" i="20"/>
  <c r="B137" i="20"/>
  <c r="F136" i="20"/>
  <c r="E136" i="20"/>
  <c r="D136" i="20"/>
  <c r="C136" i="20"/>
  <c r="B136" i="20"/>
  <c r="F135" i="20"/>
  <c r="E135" i="20"/>
  <c r="D135" i="20"/>
  <c r="C135" i="20"/>
  <c r="B135" i="20"/>
  <c r="F134" i="20"/>
  <c r="E134" i="20"/>
  <c r="D134" i="20"/>
  <c r="C134" i="20"/>
  <c r="B134" i="20"/>
  <c r="F133" i="20"/>
  <c r="E133" i="20"/>
  <c r="D133" i="20"/>
  <c r="C133" i="20"/>
  <c r="B133" i="20"/>
  <c r="F132" i="20"/>
  <c r="E132" i="20"/>
  <c r="D132" i="20"/>
  <c r="C132" i="20"/>
  <c r="B132" i="20"/>
  <c r="F131" i="20"/>
  <c r="E131" i="20"/>
  <c r="D131" i="20"/>
  <c r="C131" i="20"/>
  <c r="B131" i="20"/>
  <c r="F130" i="20"/>
  <c r="E130" i="20"/>
  <c r="D130" i="20"/>
  <c r="C130" i="20"/>
  <c r="B130" i="20"/>
  <c r="F129" i="20"/>
  <c r="E129" i="20"/>
  <c r="D129" i="20"/>
  <c r="C129" i="20"/>
  <c r="B129" i="20"/>
  <c r="F128" i="20"/>
  <c r="E128" i="20"/>
  <c r="D128" i="20"/>
  <c r="C128" i="20"/>
  <c r="B128" i="20"/>
  <c r="F127" i="20"/>
  <c r="E127" i="20"/>
  <c r="D127" i="20"/>
  <c r="C127" i="20"/>
  <c r="B127" i="20"/>
  <c r="F126" i="20"/>
  <c r="E126" i="20"/>
  <c r="D126" i="20"/>
  <c r="C126" i="20"/>
  <c r="B126" i="20"/>
  <c r="F125" i="20"/>
  <c r="E125" i="20"/>
  <c r="D125" i="20"/>
  <c r="C125" i="20"/>
  <c r="B125" i="20"/>
  <c r="F124" i="20"/>
  <c r="E124" i="20"/>
  <c r="D124" i="20"/>
  <c r="C124" i="20"/>
  <c r="B124" i="20"/>
  <c r="F123" i="20"/>
  <c r="E123" i="20"/>
  <c r="D123" i="20"/>
  <c r="C123" i="20"/>
  <c r="B123" i="20"/>
  <c r="F122" i="20"/>
  <c r="E122" i="20"/>
  <c r="D122" i="20"/>
  <c r="C122" i="20"/>
  <c r="B122" i="20"/>
  <c r="F121" i="20"/>
  <c r="E121" i="20"/>
  <c r="D121" i="20"/>
  <c r="C121" i="20"/>
  <c r="B121" i="20"/>
  <c r="F120" i="20"/>
  <c r="E120" i="20"/>
  <c r="D120" i="20"/>
  <c r="C120" i="20"/>
  <c r="B120" i="20"/>
  <c r="F119" i="20"/>
  <c r="E119" i="20"/>
  <c r="D119" i="20"/>
  <c r="C119" i="20"/>
  <c r="B119" i="20"/>
  <c r="F118" i="20"/>
  <c r="E118" i="20"/>
  <c r="D118" i="20"/>
  <c r="C118" i="20"/>
  <c r="B118" i="20"/>
  <c r="F117" i="20"/>
  <c r="E117" i="20"/>
  <c r="D117" i="20"/>
  <c r="C117" i="20"/>
  <c r="B117" i="20"/>
  <c r="F116" i="20"/>
  <c r="E116" i="20"/>
  <c r="D116" i="20"/>
  <c r="C116" i="20"/>
  <c r="B116" i="20"/>
  <c r="F115" i="20"/>
  <c r="E115" i="20"/>
  <c r="D115" i="20"/>
  <c r="C115" i="20"/>
  <c r="B115" i="20"/>
  <c r="F114" i="20"/>
  <c r="E114" i="20"/>
  <c r="D114" i="20"/>
  <c r="C114" i="20"/>
  <c r="B114" i="20"/>
  <c r="F113" i="20"/>
  <c r="E113" i="20"/>
  <c r="D113" i="20"/>
  <c r="C113" i="20"/>
  <c r="B113" i="20"/>
  <c r="F112" i="20"/>
  <c r="E112" i="20"/>
  <c r="D112" i="20"/>
  <c r="C112" i="20"/>
  <c r="B112" i="20"/>
  <c r="F111" i="20"/>
  <c r="E111" i="20"/>
  <c r="D111" i="20"/>
  <c r="C111" i="20"/>
  <c r="B111" i="20"/>
  <c r="F110" i="20"/>
  <c r="E110" i="20"/>
  <c r="D110" i="20"/>
  <c r="C110" i="20"/>
  <c r="B110" i="20"/>
  <c r="F109" i="20"/>
  <c r="E109" i="20"/>
  <c r="D109" i="20"/>
  <c r="C109" i="20"/>
  <c r="B109" i="20"/>
  <c r="F108" i="20"/>
  <c r="E108" i="20"/>
  <c r="D108" i="20"/>
  <c r="C108" i="20"/>
  <c r="B108" i="20"/>
  <c r="F107" i="20"/>
  <c r="E107" i="20"/>
  <c r="D107" i="20"/>
  <c r="C107" i="20"/>
  <c r="B107" i="20"/>
  <c r="F106" i="20"/>
  <c r="E106" i="20"/>
  <c r="D106" i="20"/>
  <c r="C106" i="20"/>
  <c r="B106" i="20"/>
  <c r="F105" i="20"/>
  <c r="E105" i="20"/>
  <c r="D105" i="20"/>
  <c r="C105" i="20"/>
  <c r="B105" i="20"/>
  <c r="F104" i="20"/>
  <c r="E104" i="20"/>
  <c r="D104" i="20"/>
  <c r="C104" i="20"/>
  <c r="B104" i="20"/>
  <c r="F103" i="20"/>
  <c r="E103" i="20"/>
  <c r="D103" i="20"/>
  <c r="C103" i="20"/>
  <c r="B103" i="20"/>
  <c r="F102" i="20"/>
  <c r="E102" i="20"/>
  <c r="D102" i="20"/>
  <c r="C102" i="20"/>
  <c r="B102" i="20"/>
  <c r="F101" i="20"/>
  <c r="E101" i="20"/>
  <c r="D101" i="20"/>
  <c r="C101" i="20"/>
  <c r="B101" i="20"/>
  <c r="F100" i="20"/>
  <c r="E100" i="20"/>
  <c r="D100" i="20"/>
  <c r="C100" i="20"/>
  <c r="B100" i="20"/>
  <c r="F99" i="20"/>
  <c r="E99" i="20"/>
  <c r="D99" i="20"/>
  <c r="C99" i="20"/>
  <c r="B99" i="20"/>
  <c r="F98" i="20"/>
  <c r="E98" i="20"/>
  <c r="D98" i="20"/>
  <c r="C98" i="20"/>
  <c r="B98" i="20"/>
  <c r="F97" i="20"/>
  <c r="E97" i="20"/>
  <c r="D97" i="20"/>
  <c r="C97" i="20"/>
  <c r="B97" i="20"/>
  <c r="F96" i="20"/>
  <c r="E96" i="20"/>
  <c r="D96" i="20"/>
  <c r="C96" i="20"/>
  <c r="B96" i="20"/>
  <c r="F95" i="20"/>
  <c r="E95" i="20"/>
  <c r="D95" i="20"/>
  <c r="C95" i="20"/>
  <c r="B95" i="20"/>
  <c r="F94" i="20"/>
  <c r="E94" i="20"/>
  <c r="D94" i="20"/>
  <c r="C94" i="20"/>
  <c r="B94" i="20"/>
  <c r="F93" i="20"/>
  <c r="E93" i="20"/>
  <c r="D93" i="20"/>
  <c r="C93" i="20"/>
  <c r="B93" i="20"/>
  <c r="F92" i="20"/>
  <c r="E92" i="20"/>
  <c r="D92" i="20"/>
  <c r="C92" i="20"/>
  <c r="B92" i="20"/>
  <c r="F91" i="20"/>
  <c r="E91" i="20"/>
  <c r="D91" i="20"/>
  <c r="C91" i="20"/>
  <c r="B91" i="20"/>
  <c r="F90" i="20"/>
  <c r="E90" i="20"/>
  <c r="D90" i="20"/>
  <c r="C90" i="20"/>
  <c r="B90" i="20"/>
  <c r="F89" i="20"/>
  <c r="E89" i="20"/>
  <c r="D89" i="20"/>
  <c r="C89" i="20"/>
  <c r="B89" i="20"/>
  <c r="F88" i="20"/>
  <c r="E88" i="20"/>
  <c r="D88" i="20"/>
  <c r="C88" i="20"/>
  <c r="B88" i="20"/>
  <c r="F87" i="20"/>
  <c r="E87" i="20"/>
  <c r="D87" i="20"/>
  <c r="C87" i="20"/>
  <c r="B87" i="20"/>
  <c r="F86" i="20"/>
  <c r="E86" i="20"/>
  <c r="D86" i="20"/>
  <c r="C86" i="20"/>
  <c r="B86" i="20"/>
  <c r="F85" i="20"/>
  <c r="E85" i="20"/>
  <c r="D85" i="20"/>
  <c r="C85" i="20"/>
  <c r="B85" i="20"/>
  <c r="F84" i="20"/>
  <c r="E84" i="20"/>
  <c r="D84" i="20"/>
  <c r="C84" i="20"/>
  <c r="B84" i="20"/>
  <c r="F83" i="20"/>
  <c r="E83" i="20"/>
  <c r="D83" i="20"/>
  <c r="C83" i="20"/>
  <c r="B83" i="20"/>
  <c r="F82" i="20"/>
  <c r="E82" i="20"/>
  <c r="D82" i="20"/>
  <c r="C82" i="20"/>
  <c r="B82" i="20"/>
  <c r="F81" i="20"/>
  <c r="E81" i="20"/>
  <c r="D81" i="20"/>
  <c r="C81" i="20"/>
  <c r="B81" i="20"/>
  <c r="F80" i="20"/>
  <c r="E80" i="20"/>
  <c r="D80" i="20"/>
  <c r="C80" i="20"/>
  <c r="B80" i="20"/>
  <c r="F79" i="20"/>
  <c r="E79" i="20"/>
  <c r="D79" i="20"/>
  <c r="C79" i="20"/>
  <c r="B79" i="20"/>
  <c r="F78" i="20"/>
  <c r="E78" i="20"/>
  <c r="D78" i="20"/>
  <c r="C78" i="20"/>
  <c r="B78" i="20"/>
  <c r="F77" i="20"/>
  <c r="E77" i="20"/>
  <c r="D77" i="20"/>
  <c r="C77" i="20"/>
  <c r="B77" i="20"/>
  <c r="F76" i="20"/>
  <c r="E76" i="20"/>
  <c r="D76" i="20"/>
  <c r="C76" i="20"/>
  <c r="B76" i="20"/>
  <c r="F75" i="20"/>
  <c r="E75" i="20"/>
  <c r="D75" i="20"/>
  <c r="C75" i="20"/>
  <c r="B75" i="20"/>
  <c r="F74" i="20"/>
  <c r="E74" i="20"/>
  <c r="D74" i="20"/>
  <c r="C74" i="20"/>
  <c r="B74" i="20"/>
  <c r="F73" i="20"/>
  <c r="E73" i="20"/>
  <c r="D73" i="20"/>
  <c r="C73" i="20"/>
  <c r="B73" i="20"/>
  <c r="F72" i="20"/>
  <c r="E72" i="20"/>
  <c r="D72" i="20"/>
  <c r="C72" i="20"/>
  <c r="B72" i="20"/>
  <c r="F71" i="20"/>
  <c r="E71" i="20"/>
  <c r="D71" i="20"/>
  <c r="C71" i="20"/>
  <c r="B71" i="20"/>
  <c r="F70" i="20"/>
  <c r="E70" i="20"/>
  <c r="D70" i="20"/>
  <c r="C70" i="20"/>
  <c r="B70" i="20"/>
  <c r="F69" i="20"/>
  <c r="E69" i="20"/>
  <c r="D69" i="20"/>
  <c r="C69" i="20"/>
  <c r="B69" i="20"/>
  <c r="F68" i="20"/>
  <c r="E68" i="20"/>
  <c r="D68" i="20"/>
  <c r="C68" i="20"/>
  <c r="B68" i="20"/>
  <c r="F67" i="20"/>
  <c r="E67" i="20"/>
  <c r="D67" i="20"/>
  <c r="C67" i="20"/>
  <c r="B67" i="20"/>
  <c r="F66" i="20"/>
  <c r="E66" i="20"/>
  <c r="D66" i="20"/>
  <c r="C66" i="20"/>
  <c r="B66" i="20"/>
  <c r="F65" i="20"/>
  <c r="E65" i="20"/>
  <c r="D65" i="20"/>
  <c r="C65" i="20"/>
  <c r="B65" i="20"/>
  <c r="F64" i="20"/>
  <c r="E64" i="20"/>
  <c r="D64" i="20"/>
  <c r="C64" i="20"/>
  <c r="B64" i="20"/>
  <c r="F63" i="20"/>
  <c r="E63" i="20"/>
  <c r="D63" i="20"/>
  <c r="C63" i="20"/>
  <c r="B63" i="20"/>
  <c r="F62" i="20"/>
  <c r="E62" i="20"/>
  <c r="D62" i="20"/>
  <c r="C62" i="20"/>
  <c r="B62" i="20"/>
  <c r="F61" i="20"/>
  <c r="E61" i="20"/>
  <c r="D61" i="20"/>
  <c r="C61" i="20"/>
  <c r="B61" i="20"/>
  <c r="F60" i="20"/>
  <c r="E60" i="20"/>
  <c r="D60" i="20"/>
  <c r="C60" i="20"/>
  <c r="B60" i="20"/>
  <c r="F59" i="20"/>
  <c r="E59" i="20"/>
  <c r="D59" i="20"/>
  <c r="C59" i="20"/>
  <c r="B59" i="20"/>
  <c r="F58" i="20"/>
  <c r="E58" i="20"/>
  <c r="D58" i="20"/>
  <c r="C58" i="20"/>
  <c r="B58" i="20"/>
  <c r="F57" i="20"/>
  <c r="E57" i="20"/>
  <c r="D57" i="20"/>
  <c r="C57" i="20"/>
  <c r="B57" i="20"/>
  <c r="F56" i="20"/>
  <c r="E56" i="20"/>
  <c r="D56" i="20"/>
  <c r="C56" i="20"/>
  <c r="B56" i="20"/>
  <c r="F55" i="20"/>
  <c r="E55" i="20"/>
  <c r="D55" i="20"/>
  <c r="C55" i="20"/>
  <c r="B55" i="20"/>
  <c r="F54" i="20"/>
  <c r="E54" i="20"/>
  <c r="D54" i="20"/>
  <c r="C54" i="20"/>
  <c r="B54" i="20"/>
  <c r="F53" i="20"/>
  <c r="E53" i="20"/>
  <c r="D53" i="20"/>
  <c r="C53" i="20"/>
  <c r="B53" i="20"/>
  <c r="F52" i="20"/>
  <c r="E52" i="20"/>
  <c r="D52" i="20"/>
  <c r="C52" i="20"/>
  <c r="B52" i="20"/>
  <c r="F51" i="20"/>
  <c r="E51" i="20"/>
  <c r="D51" i="20"/>
  <c r="C51" i="20"/>
  <c r="B51" i="20"/>
  <c r="F50" i="20"/>
  <c r="E50" i="20"/>
  <c r="D50" i="20"/>
  <c r="C50" i="20"/>
  <c r="B50" i="20"/>
  <c r="F49" i="20"/>
  <c r="E49" i="20"/>
  <c r="D49" i="20"/>
  <c r="C49" i="20"/>
  <c r="B49" i="20"/>
  <c r="F48" i="20"/>
  <c r="E48" i="20"/>
  <c r="D48" i="20"/>
  <c r="C48" i="20"/>
  <c r="B48" i="20"/>
  <c r="F47" i="20"/>
  <c r="E47" i="20"/>
  <c r="D47" i="20"/>
  <c r="C47" i="20"/>
  <c r="B47" i="20"/>
  <c r="F46" i="20"/>
  <c r="E46" i="20"/>
  <c r="D46" i="20"/>
  <c r="C46" i="20"/>
  <c r="B46" i="20"/>
  <c r="F45" i="20"/>
  <c r="E45" i="20"/>
  <c r="D45" i="20"/>
  <c r="C45" i="20"/>
  <c r="B45" i="20"/>
  <c r="F44" i="20"/>
  <c r="E44" i="20"/>
  <c r="D44" i="20"/>
  <c r="C44" i="20"/>
  <c r="B44" i="20"/>
  <c r="F43" i="20"/>
  <c r="E43" i="20"/>
  <c r="D43" i="20"/>
  <c r="C43" i="20"/>
  <c r="B43" i="20"/>
  <c r="F42" i="20"/>
  <c r="E42" i="20"/>
  <c r="D42" i="20"/>
  <c r="C42" i="20"/>
  <c r="B42" i="20"/>
  <c r="F41" i="20"/>
  <c r="E41" i="20"/>
  <c r="D41" i="20"/>
  <c r="C41" i="20"/>
  <c r="B41" i="20"/>
  <c r="F40" i="20"/>
  <c r="E40" i="20"/>
  <c r="D40" i="20"/>
  <c r="C40" i="20"/>
  <c r="B40" i="20"/>
  <c r="F39" i="20"/>
  <c r="E39" i="20"/>
  <c r="D39" i="20"/>
  <c r="C39" i="20"/>
  <c r="B39" i="20"/>
  <c r="F38" i="20"/>
  <c r="E38" i="20"/>
  <c r="D38" i="20"/>
  <c r="C38" i="20"/>
  <c r="B38" i="20"/>
  <c r="F37" i="20"/>
  <c r="E37" i="20"/>
  <c r="D37" i="20"/>
  <c r="C37" i="20"/>
  <c r="B37" i="20"/>
  <c r="F36" i="20"/>
  <c r="E36" i="20"/>
  <c r="D36" i="20"/>
  <c r="C36" i="20"/>
  <c r="B36" i="20"/>
  <c r="F35" i="20"/>
  <c r="E35" i="20"/>
  <c r="D35" i="20"/>
  <c r="C35" i="20"/>
  <c r="B35" i="20"/>
  <c r="F34" i="20"/>
  <c r="E34" i="20"/>
  <c r="D34" i="20"/>
  <c r="C34" i="20"/>
  <c r="B34" i="20"/>
  <c r="F33" i="20"/>
  <c r="E33" i="20"/>
  <c r="D33" i="20"/>
  <c r="C33" i="20"/>
  <c r="B33" i="20"/>
  <c r="F32" i="20"/>
  <c r="E32" i="20"/>
  <c r="D32" i="20"/>
  <c r="C32" i="20"/>
  <c r="B32" i="20"/>
  <c r="F31" i="20"/>
  <c r="E31" i="20"/>
  <c r="D31" i="20"/>
  <c r="C31" i="20"/>
  <c r="B31" i="20"/>
  <c r="F30" i="20"/>
  <c r="E30" i="20"/>
  <c r="D30" i="20"/>
  <c r="C30" i="20"/>
  <c r="B30" i="20"/>
  <c r="F29" i="20"/>
  <c r="E29" i="20"/>
  <c r="D29" i="20"/>
  <c r="C29" i="20"/>
  <c r="B29" i="20"/>
  <c r="F28" i="20"/>
  <c r="E28" i="20"/>
  <c r="D28" i="20"/>
  <c r="C28" i="20"/>
  <c r="B28" i="20"/>
  <c r="F27" i="20"/>
  <c r="E27" i="20"/>
  <c r="D27" i="20"/>
  <c r="C27" i="20"/>
  <c r="B27" i="20"/>
  <c r="F26" i="20"/>
  <c r="E26" i="20"/>
  <c r="D26" i="20"/>
  <c r="C26" i="20"/>
  <c r="B26" i="20"/>
  <c r="F25" i="20"/>
  <c r="E25" i="20"/>
  <c r="D25" i="20"/>
  <c r="C25" i="20"/>
  <c r="B25" i="20"/>
  <c r="F24" i="20"/>
  <c r="E24" i="20"/>
  <c r="D24" i="20"/>
  <c r="C24" i="20"/>
  <c r="B24" i="20"/>
  <c r="F23" i="20"/>
  <c r="E23" i="20"/>
  <c r="D23" i="20"/>
  <c r="C23" i="20"/>
  <c r="B23" i="20"/>
  <c r="F22" i="20"/>
  <c r="E22" i="20"/>
  <c r="D22" i="20"/>
  <c r="C22" i="20"/>
  <c r="B22" i="20"/>
  <c r="F21" i="20"/>
  <c r="E21" i="20"/>
  <c r="D21" i="20"/>
  <c r="C21" i="20"/>
  <c r="B21" i="20"/>
  <c r="F20" i="20"/>
  <c r="E20" i="20"/>
  <c r="D20" i="20"/>
  <c r="C20" i="20"/>
  <c r="B20" i="20"/>
  <c r="F19" i="20"/>
  <c r="E19" i="20"/>
  <c r="D19" i="20"/>
  <c r="C19" i="20"/>
  <c r="B19" i="20"/>
  <c r="F18" i="20"/>
  <c r="E18" i="20"/>
  <c r="D18" i="20"/>
  <c r="C18" i="20"/>
  <c r="B18" i="20"/>
  <c r="F17" i="20"/>
  <c r="E17" i="20"/>
  <c r="D17" i="20"/>
  <c r="C17" i="20"/>
  <c r="B17" i="20"/>
  <c r="F16" i="20"/>
  <c r="E16" i="20"/>
  <c r="D16" i="20"/>
  <c r="C16" i="20"/>
  <c r="B16" i="20"/>
  <c r="F15" i="20"/>
  <c r="E15" i="20"/>
  <c r="D15" i="20"/>
  <c r="C15" i="20"/>
  <c r="B15" i="20"/>
  <c r="F14" i="20"/>
  <c r="E14" i="20"/>
  <c r="D14" i="20"/>
  <c r="C14" i="20"/>
  <c r="B14" i="20"/>
  <c r="F13" i="20"/>
  <c r="E13" i="20"/>
  <c r="D13" i="20"/>
  <c r="C13" i="20"/>
  <c r="B13" i="20"/>
  <c r="F12" i="20"/>
  <c r="E12" i="20"/>
  <c r="D12" i="20"/>
  <c r="C12" i="20"/>
  <c r="B12" i="20"/>
  <c r="F11" i="20"/>
  <c r="E11" i="20"/>
  <c r="D11" i="20"/>
  <c r="C11" i="20"/>
  <c r="B11" i="20"/>
  <c r="F10" i="20"/>
  <c r="E10" i="20"/>
  <c r="D10" i="20"/>
  <c r="C10" i="20"/>
  <c r="B10" i="20"/>
  <c r="F9" i="20"/>
  <c r="E9" i="20"/>
  <c r="D9" i="20"/>
  <c r="C9" i="20"/>
  <c r="B9" i="20"/>
  <c r="F8" i="20"/>
  <c r="E8" i="20"/>
  <c r="D8" i="20"/>
  <c r="C8" i="20"/>
  <c r="B8" i="20"/>
  <c r="A1" i="2"/>
  <c r="I3" i="16" l="1"/>
  <c r="B5" i="4"/>
  <c r="C7" i="4" l="1"/>
  <c r="C8" i="4"/>
  <c r="A1" i="10"/>
  <c r="R6" i="12"/>
  <c r="A2" i="16"/>
  <c r="B4" i="16"/>
  <c r="I7" i="2"/>
  <c r="B5" i="15"/>
  <c r="A2" i="12"/>
  <c r="A1" i="9"/>
  <c r="J2" i="2"/>
  <c r="A2" i="7"/>
  <c r="A2" i="13"/>
  <c r="A1" i="8"/>
  <c r="A2" i="14"/>
  <c r="A2" i="18"/>
  <c r="A2" i="15"/>
  <c r="D3" i="2"/>
  <c r="M7" i="2"/>
  <c r="G3" i="2"/>
  <c r="N7" i="2"/>
  <c r="C3" i="2"/>
  <c r="J7" i="2"/>
  <c r="H7" i="2"/>
  <c r="I6" i="2"/>
  <c r="F3" i="2"/>
  <c r="K7" i="2"/>
  <c r="E8" i="2"/>
  <c r="B8" i="2"/>
  <c r="B4" i="19"/>
  <c r="B4" i="14"/>
  <c r="AB6" i="12"/>
  <c r="Z6" i="12"/>
  <c r="M6" i="12"/>
  <c r="AD6" i="12"/>
  <c r="AC6" i="12"/>
  <c r="S6" i="12" s="1"/>
  <c r="L6" i="12"/>
  <c r="Y6" i="12"/>
  <c r="P6" i="12"/>
  <c r="I6" i="12"/>
  <c r="AA6" i="12"/>
  <c r="O6" i="12"/>
  <c r="J6" i="12"/>
  <c r="I6" i="13"/>
  <c r="B5" i="16"/>
  <c r="C4" i="18"/>
  <c r="E4" i="11"/>
  <c r="A1" i="11"/>
  <c r="J4" i="8"/>
  <c r="G4" i="9"/>
  <c r="B5" i="7"/>
  <c r="A2" i="17"/>
  <c r="A6" i="6"/>
  <c r="A5" i="6"/>
  <c r="W6" i="12" l="1"/>
  <c r="V6" i="12"/>
  <c r="T6" i="12"/>
  <c r="U6" i="12"/>
  <c r="C4" i="4"/>
  <c r="B4" i="4"/>
  <c r="D8" i="4"/>
  <c r="D7" i="4"/>
  <c r="J7" i="4"/>
  <c r="I7" i="4"/>
  <c r="G5" i="4"/>
  <c r="A63" i="6"/>
  <c r="A62" i="6"/>
  <c r="A2" i="4"/>
</calcChain>
</file>

<file path=xl/comments1.xml><?xml version="1.0" encoding="utf-8"?>
<comments xmlns="http://schemas.openxmlformats.org/spreadsheetml/2006/main">
  <authors>
    <author>Tomas Johansson</author>
  </authors>
  <commentList>
    <comment ref="C3" authorId="0" shapeId="0">
      <text>
        <r>
          <rPr>
            <b/>
            <sz val="8"/>
            <color indexed="81"/>
            <rFont val="Tahoma"/>
            <family val="2"/>
          </rPr>
          <t>SCB:</t>
        </r>
        <r>
          <rPr>
            <sz val="8"/>
            <color indexed="81"/>
            <rFont val="Tahoma"/>
            <family val="2"/>
          </rPr>
          <t xml:space="preserve">
Taxeringsår</t>
        </r>
      </text>
    </comment>
  </commentList>
</comments>
</file>

<file path=xl/connections.xml><?xml version="1.0" encoding="utf-8"?>
<connections xmlns="http://schemas.openxmlformats.org/spreadsheetml/2006/main">
  <connection id="1" name="Anslutning2" type="1" refreshedVersion="0" background="1" saveData="1">
    <dbPr connection="DRIVER=SQL Server;SERVER=q085\C;UID=scbtomj;;APP=QryXL;WSID=SCB7237;DATABASE=statsbidrag;Trusted_Connection=Yes" command="select kommun, namn_x000d__x000a_from statsbidrag..x_ekutj_x000d__x000a_where ar='2005'_x000d__x000a_order by lan, namn                                                                                                                     "/>
  </connection>
</connections>
</file>

<file path=xl/sharedStrings.xml><?xml version="1.0" encoding="utf-8"?>
<sst xmlns="http://schemas.openxmlformats.org/spreadsheetml/2006/main" count="10312" uniqueCount="1183">
  <si>
    <t>Tabellförteckning:</t>
  </si>
  <si>
    <t>Tabell 1</t>
  </si>
  <si>
    <t>Tabell 2</t>
  </si>
  <si>
    <t>Länsvisa skattesatser</t>
  </si>
  <si>
    <t>Tabell 3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</si>
  <si>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</si>
  <si>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</si>
  <si>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</si>
  <si>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</si>
  <si>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</si>
  <si>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</si>
  <si>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</si>
  <si>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</si>
  <si>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</si>
  <si>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</si>
  <si>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</si>
  <si>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</si>
  <si>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</si>
  <si>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</si>
  <si>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</si>
  <si>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</si>
  <si>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</si>
  <si>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</si>
  <si>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</si>
  <si>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</si>
  <si>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</si>
  <si>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</si>
  <si>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</si>
  <si>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</si>
  <si>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</si>
  <si>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</si>
  <si>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</si>
  <si>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landsting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</si>
  <si>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</si>
  <si>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</si>
  <si>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</si>
  <si>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</si>
  <si>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</si>
  <si>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t>1) Exklusive kommun utanför landsting.</t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</si>
  <si>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</si>
  <si>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</si>
  <si>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</si>
  <si>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</si>
  <si>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</si>
  <si>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</si>
  <si>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</si>
  <si>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</si>
  <si>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Kommun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</si>
  <si>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</si>
  <si>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</si>
  <si>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</si>
  <si>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</si>
  <si>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</si>
  <si>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</si>
  <si>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</si>
  <si>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</si>
  <si>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</si>
  <si>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</si>
  <si>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</si>
  <si>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</si>
  <si>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</si>
  <si>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</si>
  <si>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(Tabell 8)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</si>
  <si>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</si>
  <si>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</si>
  <si>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bidrag(+)</t>
  </si>
  <si>
    <t>Bidrag</t>
  </si>
  <si>
    <t>Avgift</t>
  </si>
  <si>
    <t>värdet</t>
  </si>
  <si>
    <t>avgift (-),</t>
  </si>
  <si>
    <t>i %</t>
  </si>
  <si>
    <t>kronor</t>
  </si>
  <si>
    <t>Parametrar och värden:</t>
  </si>
  <si>
    <t>Beräkningsunderlag</t>
  </si>
  <si>
    <t>Underlag för små skolor och skolskjutsar</t>
  </si>
  <si>
    <t>Åldersersättning</t>
  </si>
  <si>
    <t>Tillägg/avdrag</t>
  </si>
  <si>
    <t>Underlag för åldersersättningen</t>
  </si>
  <si>
    <t>Underlag för språk</t>
  </si>
  <si>
    <t>Standard-kostnad</t>
  </si>
  <si>
    <t>Förskole-klass</t>
  </si>
  <si>
    <t>Grund-skola</t>
  </si>
  <si>
    <t>Hemspråk och svenska som andraspråk</t>
  </si>
  <si>
    <t>Små skolor och skolskjutsar</t>
  </si>
  <si>
    <t>Antal 6-åringar</t>
  </si>
  <si>
    <t>Antal 7-15 år</t>
  </si>
  <si>
    <t xml:space="preserve">Kostnad per elev, 6 år </t>
  </si>
  <si>
    <t xml:space="preserve">Kostnad per elev, 7-15 år </t>
  </si>
  <si>
    <t>Barn med utländsk bakgrund 7-15 år</t>
  </si>
  <si>
    <t>Kostnad per elev</t>
  </si>
  <si>
    <t>Kostnad, snitt per invånare</t>
  </si>
  <si>
    <t>Kostnad för små skolor och skolskjutsar</t>
  </si>
  <si>
    <t>A</t>
  </si>
  <si>
    <t>B</t>
  </si>
  <si>
    <t>C</t>
  </si>
  <si>
    <t>D</t>
  </si>
  <si>
    <t>E</t>
  </si>
  <si>
    <t xml:space="preserve">F </t>
  </si>
  <si>
    <t>G</t>
  </si>
  <si>
    <t>H</t>
  </si>
  <si>
    <t>I</t>
  </si>
  <si>
    <t>J</t>
  </si>
  <si>
    <t>K</t>
  </si>
  <si>
    <t>L</t>
  </si>
  <si>
    <t>M</t>
  </si>
  <si>
    <t>N</t>
  </si>
  <si>
    <t>O</t>
  </si>
  <si>
    <t>B+C+D+E</t>
  </si>
  <si>
    <t>G/F x I</t>
  </si>
  <si>
    <t>H/F x J</t>
  </si>
  <si>
    <t>K/F x L - M</t>
  </si>
  <si>
    <t>N-O</t>
  </si>
  <si>
    <t>Ålders-ersättning</t>
  </si>
  <si>
    <t>Bebyggelsestruktur</t>
  </si>
  <si>
    <t>Programval</t>
  </si>
  <si>
    <t>Bebyggelse-struktur</t>
  </si>
  <si>
    <t>Antal 16-18 år</t>
  </si>
  <si>
    <t xml:space="preserve">Kostnad per elev, 16-18 år </t>
  </si>
  <si>
    <t>F</t>
  </si>
  <si>
    <t>B+C+D</t>
  </si>
  <si>
    <t>F x G/E</t>
  </si>
  <si>
    <t>Underlag för bebyggelsestruktur</t>
  </si>
  <si>
    <t>Underlag för programval</t>
  </si>
  <si>
    <t xml:space="preserve">I </t>
  </si>
  <si>
    <t>H-I</t>
  </si>
  <si>
    <t>Förra årets programvals-faktor</t>
  </si>
  <si>
    <t>Årets programvals-faktor</t>
  </si>
  <si>
    <t>Underlag för beräkning av årets programvalsfaktor</t>
  </si>
  <si>
    <t>P</t>
  </si>
  <si>
    <t>Kostnad snitt per 16-18- åring</t>
  </si>
  <si>
    <t>Kommun- relativ kostnad</t>
  </si>
  <si>
    <t>Beräknad kostnad per invånare</t>
  </si>
  <si>
    <t>P x F/E</t>
  </si>
  <si>
    <t>Bygg- och anläggnings-programmet</t>
  </si>
  <si>
    <t>Estetiska programmet</t>
  </si>
  <si>
    <t>Barn-och fritids-programmet</t>
  </si>
  <si>
    <t>El- och energi-programmet</t>
  </si>
  <si>
    <t>Ekonomi-programmet</t>
  </si>
  <si>
    <t xml:space="preserve">Fordons- och transport-programmet </t>
  </si>
  <si>
    <t>Humanistiska programmet</t>
  </si>
  <si>
    <t>Naturbruksprogrammet</t>
  </si>
  <si>
    <t>Handels- och administrations-programmet</t>
  </si>
  <si>
    <t>Hotell- och turism-programmet</t>
  </si>
  <si>
    <t>Hantverks-programmet</t>
  </si>
  <si>
    <t>Industri-tekniska programmet</t>
  </si>
  <si>
    <t>Natur-vetenskaps-programmet</t>
  </si>
  <si>
    <t>Introduktions-programmet</t>
  </si>
  <si>
    <t>Restaurang- och livsmedels-programmet</t>
  </si>
  <si>
    <t>Samhällsvetenskaps-programmet</t>
  </si>
  <si>
    <t>Teknik-programmet</t>
  </si>
  <si>
    <t>VVS- och fastighets-programmet</t>
  </si>
  <si>
    <t>Vård- och omsorgs-programmet</t>
  </si>
  <si>
    <t>Övriga program</t>
  </si>
  <si>
    <t xml:space="preserve">L  </t>
  </si>
  <si>
    <t>Kostnad, snitt per invånare, förra årets programvals-faktor</t>
  </si>
  <si>
    <t>(J-K+L-M)/2</t>
  </si>
  <si>
    <t>Kostnad, snitt per invånare,  årets programvals-faktor</t>
  </si>
  <si>
    <t xml:space="preserve">N  </t>
  </si>
  <si>
    <t xml:space="preserve">O  </t>
  </si>
  <si>
    <t>Korrigerings-faktor</t>
  </si>
  <si>
    <t>Ingående variabler</t>
  </si>
  <si>
    <t>Regressionsparametrar</t>
  </si>
  <si>
    <t>Andel arbetslösa utan ersättning</t>
  </si>
  <si>
    <t xml:space="preserve">K  </t>
  </si>
  <si>
    <t>Andel arbetslösa utan ersättning, %</t>
  </si>
  <si>
    <t>Andel lågutbildade 20-40 år</t>
  </si>
  <si>
    <t>Roten ur tätorts-befolkningen 2010</t>
  </si>
  <si>
    <t>Andel boende i flerfamiljshus byggda åren 1965-1975</t>
  </si>
  <si>
    <t>Andel lågutbildade 20-40 år, %</t>
  </si>
  <si>
    <t>Andel boende i flerfamiljshus byggda åren 1965-1975, %</t>
  </si>
  <si>
    <t>Andel med ekonomiskt biständ längre än 6 månader</t>
  </si>
  <si>
    <t>Andel med ekonomiskt biständ längre än 6 månader, %</t>
  </si>
  <si>
    <t>Intercept</t>
  </si>
  <si>
    <t>C x (I + DxJ + ExK + FxL + GxM + HxN)</t>
  </si>
  <si>
    <t>Hemtjänst i glesbygd</t>
  </si>
  <si>
    <t>Institutions-boende i glesbygd</t>
  </si>
  <si>
    <t>Språk</t>
  </si>
  <si>
    <t>Ohälsa</t>
  </si>
  <si>
    <t>B+C+D+E+F</t>
  </si>
  <si>
    <t>R</t>
  </si>
  <si>
    <t>S</t>
  </si>
  <si>
    <t>Q</t>
  </si>
  <si>
    <t>T</t>
  </si>
  <si>
    <t>U</t>
  </si>
  <si>
    <t>V</t>
  </si>
  <si>
    <t>X</t>
  </si>
  <si>
    <t xml:space="preserve"> </t>
  </si>
  <si>
    <t>Avdelning för nationalräkenskaper</t>
  </si>
  <si>
    <t>Offentlig ekonomi och mikrosimuleringar</t>
  </si>
  <si>
    <t>Kommunalekonomisk utjämning för kommuner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</si>
  <si>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</si>
  <si>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</si>
  <si>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</si>
  <si>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</si>
  <si>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</si>
  <si>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</si>
  <si>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</si>
  <si>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</si>
  <si>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Tabell 12</t>
  </si>
  <si>
    <t>Inkomstutjämning</t>
  </si>
  <si>
    <t>Kostnadsutjämning</t>
  </si>
  <si>
    <t>Förskola, fritidshem och annan pedagogisk verksamhet</t>
  </si>
  <si>
    <t>Förskoleklass och grundskola</t>
  </si>
  <si>
    <t>Gymnasieskola</t>
  </si>
  <si>
    <t>Individ- och familjeomsorg</t>
  </si>
  <si>
    <t>Barn och ungdomar med utländsk bakgrund</t>
  </si>
  <si>
    <t>Äldreomsorg</t>
  </si>
  <si>
    <t>Befolkningsförändringar</t>
  </si>
  <si>
    <t>Tabell 13</t>
  </si>
  <si>
    <t>Tabell 14</t>
  </si>
  <si>
    <t>Löner</t>
  </si>
  <si>
    <t>Kollektivtrafik</t>
  </si>
  <si>
    <t>Befolkningsprognos:</t>
  </si>
  <si>
    <t>Skatteunderlagsprognos: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</si>
  <si>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</si>
  <si>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</si>
  <si>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</si>
  <si>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</si>
  <si>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</si>
  <si>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</si>
  <si>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</si>
  <si>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2)</t>
  </si>
  <si>
    <t>(Tabell 3)</t>
  </si>
  <si>
    <t>Utjämnings-</t>
  </si>
  <si>
    <t>Förskole-</t>
  </si>
  <si>
    <t>Gymnasie-</t>
  </si>
  <si>
    <t>Individ-</t>
  </si>
  <si>
    <t>Barn och</t>
  </si>
  <si>
    <t>Äldre-</t>
  </si>
  <si>
    <t>Befolk-</t>
  </si>
  <si>
    <t>Bebygg-</t>
  </si>
  <si>
    <t>Kollektiv-</t>
  </si>
  <si>
    <t>kostnad,</t>
  </si>
  <si>
    <t>verksam-</t>
  </si>
  <si>
    <t>klass</t>
  </si>
  <si>
    <t>skola</t>
  </si>
  <si>
    <t xml:space="preserve">och </t>
  </si>
  <si>
    <t>ungdomar</t>
  </si>
  <si>
    <t>omsorg</t>
  </si>
  <si>
    <t>nings-</t>
  </si>
  <si>
    <t>else-</t>
  </si>
  <si>
    <t>trafik</t>
  </si>
  <si>
    <t>kr/inv.</t>
  </si>
  <si>
    <t>utjämnings-</t>
  </si>
  <si>
    <t>het och</t>
  </si>
  <si>
    <t>och</t>
  </si>
  <si>
    <t>familje-</t>
  </si>
  <si>
    <t>med</t>
  </si>
  <si>
    <t>föränd-</t>
  </si>
  <si>
    <t>struktur</t>
  </si>
  <si>
    <t>skolbarns-</t>
  </si>
  <si>
    <t>grund-</t>
  </si>
  <si>
    <t>utländsk</t>
  </si>
  <si>
    <t>ringar</t>
  </si>
  <si>
    <t>bakgrund</t>
  </si>
  <si>
    <t>Vägt genomsnitt:</t>
  </si>
  <si>
    <t>Standard-</t>
  </si>
  <si>
    <t xml:space="preserve">den 31 dec </t>
  </si>
  <si>
    <t xml:space="preserve">Okorrigerad </t>
  </si>
  <si>
    <t>standard-</t>
  </si>
  <si>
    <t>Index</t>
  </si>
  <si>
    <t>barn</t>
  </si>
  <si>
    <t>1-5</t>
  </si>
  <si>
    <t>år</t>
  </si>
  <si>
    <t>6-12</t>
  </si>
  <si>
    <t>Justerings-</t>
  </si>
  <si>
    <t>faktor</t>
  </si>
  <si>
    <t>BxC</t>
  </si>
  <si>
    <t>Tabell 6.1</t>
  </si>
  <si>
    <t>Underlag för beräkning av programvalsfaktorn</t>
  </si>
  <si>
    <r>
      <t xml:space="preserve">Län                                 </t>
    </r>
    <r>
      <rPr>
        <sz val="10"/>
        <color theme="1"/>
        <rFont val="Arial"/>
        <family val="2"/>
        <scheme val="minor"/>
      </rPr>
      <t xml:space="preserve"> Kommun</t>
    </r>
  </si>
  <si>
    <t>Antal elever i kommunen</t>
  </si>
  <si>
    <t>Budgeterad genomsnittskostnad i riket, kr per elev</t>
  </si>
  <si>
    <t>Kompensations-underlag</t>
  </si>
  <si>
    <t>Kompensation per invånare</t>
  </si>
  <si>
    <r>
      <rPr>
        <b/>
        <sz val="10"/>
        <color theme="1"/>
        <rFont val="Arial"/>
        <family val="2"/>
        <scheme val="minor"/>
      </rPr>
      <t xml:space="preserve">Län </t>
    </r>
    <r>
      <rPr>
        <sz val="10"/>
        <color theme="1"/>
        <rFont val="Arial"/>
        <family val="2"/>
        <scheme val="minor"/>
      </rPr>
      <t xml:space="preserve">                                                                      Kommun</t>
    </r>
  </si>
  <si>
    <t>Antal invånare</t>
  </si>
  <si>
    <t>Antal barn och ungdomar med utländsk bakgrund</t>
  </si>
  <si>
    <t>CxDxH/B</t>
  </si>
  <si>
    <t>F-E</t>
  </si>
  <si>
    <t>G/H</t>
  </si>
  <si>
    <t xml:space="preserve">Andel barn och ungdomar med utländsk bakgrund </t>
  </si>
  <si>
    <t>Tillägg/avdrag, kr/inv</t>
  </si>
  <si>
    <t>Åldersersättning, kr/inv</t>
  </si>
  <si>
    <t>Standard-kostnad, kr/inv</t>
  </si>
  <si>
    <t>Normkostnad</t>
  </si>
  <si>
    <t>Andel av totala invånare i kommunen</t>
  </si>
  <si>
    <t>Gifta 65-79 år</t>
  </si>
  <si>
    <t>Gifta 80-89 år</t>
  </si>
  <si>
    <t>Gifta 90- år</t>
  </si>
  <si>
    <t>Ogifta 65-79 år</t>
  </si>
  <si>
    <t>Ogifta 80-89 år</t>
  </si>
  <si>
    <t>Ogifta 90- år</t>
  </si>
  <si>
    <t>Kraftig minskning av antalet 7 till 18-åringar</t>
  </si>
  <si>
    <t>Kraftig ökning av antalet 7 till18-åringar</t>
  </si>
  <si>
    <t>Kraftig ökning av antalet 1 till 5-åringar</t>
  </si>
  <si>
    <t>Eftersläpningseffekter</t>
  </si>
  <si>
    <t>Efter-släpnings-effekter</t>
  </si>
  <si>
    <t>W</t>
  </si>
  <si>
    <t xml:space="preserve">Befolkningminskning de senaste tio åren </t>
  </si>
  <si>
    <t>Kraftig minskning/ökning av antalet 7 till 18-åringar</t>
  </si>
  <si>
    <t>Befolknings-minskning de senaste tio åren</t>
  </si>
  <si>
    <t>Årlig procentuell förändring</t>
  </si>
  <si>
    <t>Bygg-kostnader, kr/inv</t>
  </si>
  <si>
    <t>Upp-värmning, kr/inv</t>
  </si>
  <si>
    <t>Admini-stration, kr/inv</t>
  </si>
  <si>
    <t>Gator och vägar, kr/inv</t>
  </si>
  <si>
    <t>Räddnings-tänst, kr/inv</t>
  </si>
  <si>
    <t>Lönekostnadsandelar</t>
  </si>
  <si>
    <t>Förskola</t>
  </si>
  <si>
    <t>IFO</t>
  </si>
  <si>
    <t>Grundskola</t>
  </si>
  <si>
    <t>Gymnasie-skola</t>
  </si>
  <si>
    <t>Äldre-omsorg</t>
  </si>
  <si>
    <t>Justerad löne-kostnad</t>
  </si>
  <si>
    <t>Standardkostnad, kr/inv</t>
  </si>
  <si>
    <t>Avgift per invånare</t>
  </si>
  <si>
    <t>Löne-index</t>
  </si>
  <si>
    <r>
      <t>Brutto-tillägg</t>
    </r>
    <r>
      <rPr>
        <vertAlign val="superscript"/>
        <sz val="10"/>
        <color theme="1"/>
        <rFont val="Arial"/>
        <family val="2"/>
        <scheme val="minor"/>
      </rPr>
      <t>1</t>
    </r>
  </si>
  <si>
    <t>1) Bruttotillägg beräknas endast om Löneindexet är större än 100.</t>
  </si>
  <si>
    <t xml:space="preserve">G </t>
  </si>
  <si>
    <t>B-C</t>
  </si>
  <si>
    <t>(D-100)*E/100</t>
  </si>
  <si>
    <t>FxK+…+JxO</t>
  </si>
  <si>
    <t xml:space="preserve">L </t>
  </si>
  <si>
    <t>Andel utpendlare över kommun-gräns</t>
  </si>
  <si>
    <t>Andel boende i tätort &gt;11 000 invånare</t>
  </si>
  <si>
    <t>Roten ur invånardistansen</t>
  </si>
  <si>
    <t>Kommuens andel av kollektivtrafik-kostnaden</t>
  </si>
  <si>
    <r>
      <t>B x C</t>
    </r>
    <r>
      <rPr>
        <vertAlign val="superscript"/>
        <sz val="10"/>
        <color theme="1"/>
        <rFont val="Arial"/>
        <family val="2"/>
        <scheme val="minor"/>
      </rPr>
      <t>1</t>
    </r>
  </si>
  <si>
    <t>1) För Stockholms kommun gäller att 40 procent av den beräknade kollektivtrafikkostnaden för länet tillfaller landstinget</t>
  </si>
  <si>
    <t>(I+FxJ+GxK+HxL)/2</t>
  </si>
  <si>
    <t>Standardkostnad för kommunkollektivet</t>
  </si>
  <si>
    <t>2) Inom respektive län sker fördelningen mellan kommunerna antingen efter kommunernas andel av de totala kollektivtrafikkostnaderna i länet 2009, eller med lika stora belopp per invånare 31/12 2009.</t>
  </si>
  <si>
    <r>
      <t>Kollektiv-trafik-kostnad</t>
    </r>
    <r>
      <rPr>
        <vertAlign val="superscript"/>
        <sz val="10"/>
        <color theme="1"/>
        <rFont val="Arial"/>
        <family val="2"/>
        <scheme val="minor"/>
      </rPr>
      <t>2</t>
    </r>
  </si>
  <si>
    <r>
      <t>Standardkostnad</t>
    </r>
    <r>
      <rPr>
        <b/>
        <vertAlign val="superscript"/>
        <sz val="9"/>
        <rFont val="Helvetica"/>
        <family val="2"/>
      </rPr>
      <t>1</t>
    </r>
    <r>
      <rPr>
        <b/>
        <sz val="9"/>
        <rFont val="Helvetica"/>
        <family val="2"/>
      </rPr>
      <t>, kr/inv.</t>
    </r>
  </si>
  <si>
    <t>Barn och ungdomar med utländsk bakgrund samt Befolkningsförändringar.</t>
  </si>
  <si>
    <t>D+E+F+G</t>
  </si>
  <si>
    <t>Fritidshem</t>
  </si>
  <si>
    <t>Hx(IxO+…+NxT)</t>
  </si>
  <si>
    <t>Se Tabell 6.1</t>
  </si>
  <si>
    <t xml:space="preserve">Andel barn och ungdomar med utländsk bakgrund i riket </t>
  </si>
  <si>
    <t>Variabler för distrikt med hög andel barn och ungdomar med utländsk bakgrund</t>
  </si>
  <si>
    <t>Roten ur tätorts-befolkningen 2015</t>
  </si>
  <si>
    <t>2019</t>
  </si>
  <si>
    <t>utfall</t>
  </si>
  <si>
    <t>2003</t>
  </si>
  <si>
    <t>1</t>
  </si>
  <si>
    <t>95</t>
  </si>
  <si>
    <t>85</t>
  </si>
  <si>
    <t>0</t>
  </si>
  <si>
    <t>90</t>
  </si>
  <si>
    <t>115</t>
  </si>
  <si>
    <t>1,040</t>
  </si>
  <si>
    <t>1,039</t>
  </si>
  <si>
    <t>nej</t>
  </si>
  <si>
    <t>Kommun 2019_utfall_18DEC18_1616</t>
  </si>
  <si>
    <t>Hela riket</t>
  </si>
  <si>
    <t>Stockholms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</si>
  <si>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</si>
  <si>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</si>
  <si>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</si>
  <si>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</si>
  <si>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</si>
  <si>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</si>
  <si>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</si>
  <si>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</si>
  <si>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</si>
  <si>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</si>
  <si>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</si>
  <si>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</si>
  <si>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</si>
  <si>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</si>
  <si>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</si>
  <si>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</si>
  <si>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</si>
  <si>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</si>
  <si>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</si>
  <si>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</si>
  <si>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</si>
  <si>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</si>
  <si>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</si>
  <si>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</si>
  <si>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</si>
  <si>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</si>
  <si>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</si>
  <si>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</si>
  <si>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</si>
  <si>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</si>
  <si>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</si>
  <si>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</si>
  <si>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</si>
  <si>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</si>
  <si>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Södermanlands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</si>
  <si>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</si>
  <si>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</si>
  <si>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</si>
  <si>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</si>
  <si>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</si>
  <si>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</si>
  <si>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</si>
  <si>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</si>
  <si>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</si>
  <si>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</si>
  <si>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</si>
  <si>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</si>
  <si>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</si>
  <si>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</si>
  <si>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</si>
  <si>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</si>
  <si>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</si>
  <si>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</si>
  <si>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</si>
  <si>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</si>
  <si>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</si>
  <si>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</si>
  <si>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</si>
  <si>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</si>
  <si>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</si>
  <si>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</si>
  <si>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</si>
  <si>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</si>
  <si>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</si>
  <si>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</si>
  <si>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</si>
  <si>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</si>
  <si>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</si>
  <si>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</si>
  <si>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</si>
  <si>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</si>
  <si>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</si>
  <si>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</si>
  <si>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</si>
  <si>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</si>
  <si>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</si>
  <si>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</si>
  <si>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</si>
  <si>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</si>
  <si>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</si>
  <si>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</si>
  <si>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</si>
  <si>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</si>
  <si>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</si>
  <si>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</si>
  <si>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</si>
  <si>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</si>
  <si>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</si>
  <si>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</si>
  <si>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</si>
  <si>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</si>
  <si>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</si>
  <si>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</si>
  <si>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</si>
  <si>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</si>
  <si>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</t>
  </si>
  <si>
    <t>Karlshamn</t>
  </si>
  <si>
    <t>Karlskrona</t>
  </si>
  <si>
    <t>Olofström</t>
  </si>
  <si>
    <t>Ronneby</t>
  </si>
  <si>
    <t>Sölvesborg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</si>
  <si>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</si>
  <si>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</si>
  <si>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</si>
  <si>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</si>
  <si>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</si>
  <si>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</si>
  <si>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</si>
  <si>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</si>
  <si>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</si>
  <si>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</si>
  <si>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</si>
  <si>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</si>
  <si>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</si>
  <si>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</si>
  <si>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</si>
  <si>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</si>
  <si>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</si>
  <si>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</si>
  <si>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</si>
  <si>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</si>
  <si>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</si>
  <si>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</si>
  <si>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</si>
  <si>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</si>
  <si>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</si>
  <si>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</si>
  <si>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</si>
  <si>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</si>
  <si>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</si>
  <si>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</si>
  <si>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</si>
  <si>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</si>
  <si>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</si>
  <si>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</si>
  <si>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</t>
  </si>
  <si>
    <t>Falkenberg</t>
  </si>
  <si>
    <t>Halmstad</t>
  </si>
  <si>
    <t>Hylte</t>
  </si>
  <si>
    <t>Kungsbacka</t>
  </si>
  <si>
    <t>Laholm</t>
  </si>
  <si>
    <t>Varberg</t>
  </si>
  <si>
    <t>Västra Götalands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</si>
  <si>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</si>
  <si>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</si>
  <si>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</si>
  <si>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</si>
  <si>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</si>
  <si>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</si>
  <si>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</si>
  <si>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</si>
  <si>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</si>
  <si>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</si>
  <si>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</si>
  <si>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</si>
  <si>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</si>
  <si>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</si>
  <si>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</si>
  <si>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</si>
  <si>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</si>
  <si>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</si>
  <si>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</si>
  <si>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</si>
  <si>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</si>
  <si>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</si>
  <si>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</si>
  <si>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</si>
  <si>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</si>
  <si>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</si>
  <si>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</si>
  <si>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</si>
  <si>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</si>
  <si>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</si>
  <si>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</si>
  <si>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</si>
  <si>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</si>
  <si>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</si>
  <si>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</si>
  <si>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</si>
  <si>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</si>
  <si>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</si>
  <si>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</si>
  <si>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</si>
  <si>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</si>
  <si>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</si>
  <si>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</si>
  <si>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</si>
  <si>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</si>
  <si>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</si>
  <si>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</si>
  <si>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</si>
  <si>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</si>
  <si>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</si>
  <si>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</si>
  <si>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</si>
  <si>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</si>
  <si>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</si>
  <si>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</si>
  <si>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</si>
  <si>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</si>
  <si>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</si>
  <si>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</si>
  <si>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</si>
  <si>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</si>
  <si>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</si>
  <si>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</si>
  <si>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</si>
  <si>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</si>
  <si>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</si>
  <si>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</si>
  <si>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</si>
  <si>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</si>
  <si>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</si>
  <si>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</si>
  <si>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</si>
  <si>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</si>
  <si>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</si>
  <si>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</si>
  <si>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</si>
  <si>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</si>
  <si>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</si>
  <si>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Västmanlands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</si>
  <si>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</si>
  <si>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</si>
  <si>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</si>
  <si>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</si>
  <si>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</si>
  <si>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</si>
  <si>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</si>
  <si>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</si>
  <si>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</si>
  <si>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</si>
  <si>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</si>
  <si>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</si>
  <si>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</si>
  <si>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</si>
  <si>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</si>
  <si>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</si>
  <si>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</si>
  <si>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</si>
  <si>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</si>
  <si>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</si>
  <si>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</si>
  <si>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</si>
  <si>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</si>
  <si>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</si>
  <si>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</si>
  <si>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</si>
  <si>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</si>
  <si>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</si>
  <si>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</si>
  <si>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</si>
  <si>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</si>
  <si>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</si>
  <si>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</si>
  <si>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</si>
  <si>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</si>
  <si>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</si>
  <si>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</si>
  <si>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</si>
  <si>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</si>
  <si>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</si>
  <si>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</si>
  <si>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</si>
  <si>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</si>
  <si>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</si>
  <si>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</si>
  <si>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</si>
  <si>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</si>
  <si>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</si>
  <si>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</si>
  <si>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</si>
  <si>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</si>
  <si>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</si>
  <si>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</si>
  <si>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</si>
  <si>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</si>
  <si>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</si>
  <si>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</si>
  <si>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</si>
  <si>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</si>
  <si>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</si>
  <si>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</si>
  <si>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</si>
  <si>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</si>
  <si>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</si>
  <si>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</si>
  <si>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</si>
  <si>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</si>
  <si>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</si>
  <si>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</si>
  <si>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</si>
  <si>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</si>
  <si>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</si>
  <si>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</si>
  <si>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</si>
  <si>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</si>
  <si>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</si>
  <si>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</si>
  <si>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</si>
  <si>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</si>
  <si>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</si>
  <si>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</si>
  <si>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</si>
  <si>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</si>
  <si>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</si>
  <si>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</si>
  <si>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Riket</t>
  </si>
  <si>
    <t>Tabell 18</t>
  </si>
  <si>
    <t>Sammanlagda införandebidrag åren 2014-2018 samt strukturbidrag</t>
  </si>
  <si>
    <t>Tabell 15</t>
  </si>
  <si>
    <t>Införandebidrag avseende 2014 års förändringar</t>
  </si>
  <si>
    <t>Tabell 16</t>
  </si>
  <si>
    <t>Införandebidrag avseende 2016 års förändringar</t>
  </si>
  <si>
    <t>Tabell 17</t>
  </si>
  <si>
    <t>Regleringspost</t>
  </si>
  <si>
    <t>Tabell 19</t>
  </si>
  <si>
    <t>Kommunalekonomisk utjämning, översikt åren 2006-2019</t>
  </si>
  <si>
    <t>Specifikationer, valfri kommun:</t>
  </si>
  <si>
    <t>Tabell 20</t>
  </si>
  <si>
    <t xml:space="preserve">Kommunalekonomisk utjämning  </t>
  </si>
  <si>
    <t>Tabell 21</t>
  </si>
  <si>
    <t>Tabell 22</t>
  </si>
  <si>
    <t>Förfrågningar:</t>
  </si>
  <si>
    <t>Mats Rönnbacka          010 - 479 61 84</t>
  </si>
  <si>
    <t>Oskar Söderbom         010 - 479 64 36</t>
  </si>
  <si>
    <t>E-post: offentlig.ekonomi@scb.se</t>
  </si>
  <si>
    <t>Tabell 14  Sammanlagda införandebidrag åren 2014-2018 samt strukturbidrag</t>
  </si>
  <si>
    <t>Sammanlagda införandebidrag, år</t>
  </si>
  <si>
    <t>Strukturbidrag i kronor per invånare</t>
  </si>
  <si>
    <t xml:space="preserve">Svagt </t>
  </si>
  <si>
    <t>Näringsliv och</t>
  </si>
  <si>
    <t>befolknings-</t>
  </si>
  <si>
    <t>sysselsättning</t>
  </si>
  <si>
    <t>struktur-</t>
  </si>
  <si>
    <t>underlag</t>
  </si>
  <si>
    <t>eller större</t>
  </si>
  <si>
    <t>bidrags-</t>
  </si>
  <si>
    <t>Kronor per invånare</t>
  </si>
  <si>
    <t>minskning</t>
  </si>
  <si>
    <r>
      <t xml:space="preserve">Stockholms
</t>
    </r>
    <r>
      <rPr>
        <sz val="10"/>
        <rFont val="Arial"/>
        <family val="2"/>
      </rPr>
      <t>Botkyrka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</si>
  <si>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</si>
  <si>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Södermanlands
</t>
    </r>
    <r>
      <rPr>
        <sz val="10"/>
        <rFont val="Arial"/>
        <family val="2"/>
      </rPr>
      <t>Eskilstuna</t>
    </r>
  </si>
  <si>
    <r>
      <t xml:space="preserve">Östergötlands
</t>
    </r>
    <r>
      <rPr>
        <sz val="10"/>
        <rFont val="Arial"/>
        <family val="2"/>
      </rPr>
      <t>Boxholm</t>
    </r>
  </si>
  <si>
    <r>
      <t xml:space="preserve">Jönköpings
</t>
    </r>
    <r>
      <rPr>
        <sz val="10"/>
        <rFont val="Arial"/>
        <family val="2"/>
      </rPr>
      <t>Aneby</t>
    </r>
  </si>
  <si>
    <r>
      <t xml:space="preserve">Kronobergs
</t>
    </r>
    <r>
      <rPr>
        <sz val="10"/>
        <rFont val="Arial"/>
        <family val="2"/>
      </rPr>
      <t>Alvesta</t>
    </r>
  </si>
  <si>
    <r>
      <t xml:space="preserve">Kalmar
</t>
    </r>
    <r>
      <rPr>
        <sz val="10"/>
        <rFont val="Arial"/>
        <family val="2"/>
      </rPr>
      <t>Borgholm</t>
    </r>
  </si>
  <si>
    <t xml:space="preserve">Mönsterås           </t>
  </si>
  <si>
    <r>
      <t xml:space="preserve">Gotlands
</t>
    </r>
    <r>
      <rPr>
        <sz val="10"/>
        <rFont val="Arial"/>
        <family val="2"/>
      </rPr>
      <t>Gotland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</si>
  <si>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</si>
  <si>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</si>
  <si>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t xml:space="preserve">Höganäs             </t>
  </si>
  <si>
    <r>
      <t xml:space="preserve">Hallands
</t>
    </r>
    <r>
      <rPr>
        <sz val="10"/>
        <rFont val="Arial"/>
        <family val="2"/>
      </rPr>
      <t>Falkenberg</t>
    </r>
  </si>
  <si>
    <r>
      <t xml:space="preserve">Västra Götalands
</t>
    </r>
    <r>
      <rPr>
        <sz val="10"/>
        <rFont val="Arial"/>
        <family val="2"/>
      </rPr>
      <t>Ale</t>
    </r>
  </si>
  <si>
    <r>
      <t xml:space="preserve">Värmlands
</t>
    </r>
    <r>
      <rPr>
        <sz val="10"/>
        <rFont val="Arial"/>
        <family val="2"/>
      </rPr>
      <t>Arvika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</si>
  <si>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</si>
  <si>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Västmanlands
</t>
    </r>
    <r>
      <rPr>
        <sz val="10"/>
        <rFont val="Arial"/>
        <family val="2"/>
      </rPr>
      <t>Arboga</t>
    </r>
  </si>
  <si>
    <r>
      <t xml:space="preserve">Dalarnas
</t>
    </r>
    <r>
      <rPr>
        <sz val="10"/>
        <rFont val="Arial"/>
        <family val="2"/>
      </rPr>
      <t>Avesta</t>
    </r>
  </si>
  <si>
    <r>
      <t xml:space="preserve">Gävleborgs
</t>
    </r>
    <r>
      <rPr>
        <sz val="10"/>
        <rFont val="Arial"/>
        <family val="2"/>
      </rPr>
      <t>Bollnäs</t>
    </r>
  </si>
  <si>
    <r>
      <t xml:space="preserve">Västernorrlands
</t>
    </r>
    <r>
      <rPr>
        <sz val="10"/>
        <rFont val="Arial"/>
        <family val="2"/>
      </rPr>
      <t>Härnösand</t>
    </r>
  </si>
  <si>
    <r>
      <t xml:space="preserve">Jämtlands
</t>
    </r>
    <r>
      <rPr>
        <sz val="10"/>
        <rFont val="Arial"/>
        <family val="2"/>
      </rPr>
      <t>Berg</t>
    </r>
  </si>
  <si>
    <r>
      <t xml:space="preserve">Västerbottens
</t>
    </r>
    <r>
      <rPr>
        <sz val="10"/>
        <rFont val="Arial"/>
        <family val="2"/>
      </rPr>
      <t>Bjurholm</t>
    </r>
  </si>
  <si>
    <r>
      <t xml:space="preserve">Norrbottens
</t>
    </r>
    <r>
      <rPr>
        <sz val="10"/>
        <rFont val="Arial"/>
        <family val="2"/>
      </rPr>
      <t>Arjeplog</t>
    </r>
  </si>
  <si>
    <t>Tabell 15  Införandebidrag avseende 2014 års förändringar</t>
  </si>
  <si>
    <t>Kommunalekonomisk</t>
  </si>
  <si>
    <t>Bidrags-</t>
  </si>
  <si>
    <t>den 1 nov.</t>
  </si>
  <si>
    <t>utjämning 2013</t>
  </si>
  <si>
    <t>förändring,</t>
  </si>
  <si>
    <t xml:space="preserve"> i kronor per invånare, år</t>
  </si>
  <si>
    <t>Slutlig</t>
  </si>
  <si>
    <t>Utfall enligt</t>
  </si>
  <si>
    <t>utfall,</t>
  </si>
  <si>
    <r>
      <t>ny modell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</si>
  <si>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 xml:space="preserve">1) Utfallet 2013 enligt ny modell beräknas exkl. införandebidrag samt den särskilda kompensationen till följd av förändringar </t>
  </si>
  <si>
    <t xml:space="preserve">   i inkomstutjämningen.</t>
  </si>
  <si>
    <t>Tabell 16  Införandebidrag avseende 2016 års förändringar</t>
  </si>
  <si>
    <t xml:space="preserve">Införandebidrag avseende 2016 års </t>
  </si>
  <si>
    <t>utjämning 2015</t>
  </si>
  <si>
    <t>förändringar i kronor per invånare, år</t>
  </si>
  <si>
    <r>
      <t>Utfall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med</t>
    </r>
  </si>
  <si>
    <t>förändrad</t>
  </si>
  <si>
    <t xml:space="preserve">utjämning, </t>
  </si>
  <si>
    <t>1) Utfallet 2015 enligt ny modell beräknas exkl. dessa införandebidrag samt den särskilda kompensationen till följd</t>
  </si>
  <si>
    <t xml:space="preserve">   av förändringar i inkomstutjämningen.</t>
  </si>
  <si>
    <t>Tabell 17 Regleringspost åren 2015-2019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</si>
  <si>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</si>
  <si>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</si>
  <si>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</si>
  <si>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</si>
  <si>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</si>
  <si>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</si>
  <si>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</si>
  <si>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</si>
  <si>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</si>
  <si>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</si>
  <si>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</si>
  <si>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</si>
  <si>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</si>
  <si>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</si>
  <si>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</si>
  <si>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</si>
  <si>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</si>
  <si>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</si>
  <si>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</si>
  <si>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</si>
  <si>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</si>
  <si>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</si>
  <si>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Totalt</t>
  </si>
  <si>
    <t xml:space="preserve">Tabell 19    Kommunalekonomisk utjämning för kommuner och landsting </t>
  </si>
  <si>
    <t>utjämningsåren 2006–2019, hela riket, miljoner kronor</t>
  </si>
  <si>
    <t>Utjäm-</t>
  </si>
  <si>
    <t>Regler-</t>
  </si>
  <si>
    <t>Kommunal-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</si>
  <si>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</si>
  <si>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</si>
  <si>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</si>
  <si>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</si>
  <si>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</si>
  <si>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</si>
  <si>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</si>
  <si>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</si>
  <si>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</si>
  <si>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</si>
  <si>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</si>
  <si>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</si>
  <si>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</si>
  <si>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</si>
  <si>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</si>
  <si>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</si>
  <si>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</si>
  <si>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</si>
  <si>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</si>
  <si>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</si>
  <si>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</si>
  <si>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</si>
  <si>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</si>
  <si>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Landsting</t>
  </si>
  <si>
    <t>1) Kommuner och landsting garanteras genom ett inkomstutjämningsbidrag 115 procent</t>
  </si>
  <si>
    <t>av en uppräknad medelskattekraft. Före utjämningsår 2012 var garantinivån 110 procent</t>
  </si>
  <si>
    <t xml:space="preserve">för landsting. Kommuner och landsting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</si>
  <si>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</si>
  <si>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</si>
  <si>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Ange kommun:</t>
  </si>
  <si>
    <t>1.</t>
  </si>
  <si>
    <t>2.</t>
  </si>
  <si>
    <r>
      <t xml:space="preserve">   </t>
    </r>
    <r>
      <rPr>
        <u/>
        <sz val="12"/>
        <rFont val="Times New Roman"/>
        <family val="1"/>
      </rPr>
      <t>Därav</t>
    </r>
  </si>
  <si>
    <t>Förskoleverksamhet och skolbarnsomsorg</t>
  </si>
  <si>
    <t xml:space="preserve">   Strukturbidrag</t>
  </si>
  <si>
    <t>3.</t>
  </si>
  <si>
    <t>Kommunkoder</t>
  </si>
  <si>
    <t>mun-</t>
  </si>
  <si>
    <t>kod</t>
  </si>
  <si>
    <t xml:space="preserve"> Hela Riket</t>
  </si>
  <si>
    <t>1440</t>
  </si>
  <si>
    <t>1489</t>
  </si>
  <si>
    <t>0764</t>
  </si>
  <si>
    <t>0604</t>
  </si>
  <si>
    <t>1984</t>
  </si>
  <si>
    <t>2506</t>
  </si>
  <si>
    <t>2505</t>
  </si>
  <si>
    <t>1784</t>
  </si>
  <si>
    <t>1882</t>
  </si>
  <si>
    <t>2084</t>
  </si>
  <si>
    <t>1460</t>
  </si>
  <si>
    <t>2326</t>
  </si>
  <si>
    <t>2403</t>
  </si>
  <si>
    <t>1260</t>
  </si>
  <si>
    <t>2582</t>
  </si>
  <si>
    <t>1443</t>
  </si>
  <si>
    <t>2183</t>
  </si>
  <si>
    <t>0885</t>
  </si>
  <si>
    <t>2081</t>
  </si>
  <si>
    <t>1490</t>
  </si>
  <si>
    <t>0127</t>
  </si>
  <si>
    <t>0560</t>
  </si>
  <si>
    <t>1272</t>
  </si>
  <si>
    <t>2305</t>
  </si>
  <si>
    <t>1231</t>
  </si>
  <si>
    <t>1278</t>
  </si>
  <si>
    <t>1438</t>
  </si>
  <si>
    <t>0162</t>
  </si>
  <si>
    <t>1862</t>
  </si>
  <si>
    <t>2425</t>
  </si>
  <si>
    <t>1730</t>
  </si>
  <si>
    <t>0125</t>
  </si>
  <si>
    <t>0686</t>
  </si>
  <si>
    <t>0862</t>
  </si>
  <si>
    <t>0381</t>
  </si>
  <si>
    <t>0484</t>
  </si>
  <si>
    <t>1285</t>
  </si>
  <si>
    <t>1445</t>
  </si>
  <si>
    <t>1982</t>
  </si>
  <si>
    <t>1382</t>
  </si>
  <si>
    <t>1499</t>
  </si>
  <si>
    <t>2080</t>
  </si>
  <si>
    <t>1782</t>
  </si>
  <si>
    <t>0562</t>
  </si>
  <si>
    <t>0482</t>
  </si>
  <si>
    <t>1763</t>
  </si>
  <si>
    <t>1439</t>
  </si>
  <si>
    <t>2026</t>
  </si>
  <si>
    <t>0662</t>
  </si>
  <si>
    <t>0461</t>
  </si>
  <si>
    <t>0617</t>
  </si>
  <si>
    <t>0980</t>
  </si>
  <si>
    <t>1764</t>
  </si>
  <si>
    <t>1444</t>
  </si>
  <si>
    <t>1447</t>
  </si>
  <si>
    <t>2523</t>
  </si>
  <si>
    <t>2180</t>
  </si>
  <si>
    <t>1480</t>
  </si>
  <si>
    <t>1471</t>
  </si>
  <si>
    <t>0643</t>
  </si>
  <si>
    <t>1783</t>
  </si>
  <si>
    <t>1861</t>
  </si>
  <si>
    <t>1961</t>
  </si>
  <si>
    <t>1380</t>
  </si>
  <si>
    <t>1761</t>
  </si>
  <si>
    <t>0136</t>
  </si>
  <si>
    <t>2583</t>
  </si>
  <si>
    <t>0331</t>
  </si>
  <si>
    <t>2083</t>
  </si>
  <si>
    <t>1283</t>
  </si>
  <si>
    <t>1466</t>
  </si>
  <si>
    <t>1497</t>
  </si>
  <si>
    <t>2104</t>
  </si>
  <si>
    <t>0126</t>
  </si>
  <si>
    <t>2184</t>
  </si>
  <si>
    <t>0860</t>
  </si>
  <si>
    <t>1315</t>
  </si>
  <si>
    <t>0305</t>
  </si>
  <si>
    <t>1863</t>
  </si>
  <si>
    <t>2361</t>
  </si>
  <si>
    <t>2280</t>
  </si>
  <si>
    <t>1401</t>
  </si>
  <si>
    <t>1293</t>
  </si>
  <si>
    <t>1284</t>
  </si>
  <si>
    <t>0821</t>
  </si>
  <si>
    <t>1266</t>
  </si>
  <si>
    <t>1267</t>
  </si>
  <si>
    <t>2510</t>
  </si>
  <si>
    <t>0123</t>
  </si>
  <si>
    <t>0680</t>
  </si>
  <si>
    <t>2514</t>
  </si>
  <si>
    <t>0880</t>
  </si>
  <si>
    <t>1446</t>
  </si>
  <si>
    <t>1082</t>
  </si>
  <si>
    <t>1883</t>
  </si>
  <si>
    <t>1080</t>
  </si>
  <si>
    <t>1780</t>
  </si>
  <si>
    <t>0483</t>
  </si>
  <si>
    <t>1715</t>
  </si>
  <si>
    <t>0513</t>
  </si>
  <si>
    <t>2584</t>
  </si>
  <si>
    <t>1276</t>
  </si>
  <si>
    <t>0330</t>
  </si>
  <si>
    <t>2282</t>
  </si>
  <si>
    <t>1290</t>
  </si>
  <si>
    <t>1781</t>
  </si>
  <si>
    <t>2309</t>
  </si>
  <si>
    <t>1881</t>
  </si>
  <si>
    <t>1384</t>
  </si>
  <si>
    <t>1960</t>
  </si>
  <si>
    <t>1482</t>
  </si>
  <si>
    <t>1261</t>
  </si>
  <si>
    <t>1983</t>
  </si>
  <si>
    <t>1381</t>
  </si>
  <si>
    <t>1282</t>
  </si>
  <si>
    <t>1860</t>
  </si>
  <si>
    <t>1814</t>
  </si>
  <si>
    <t>2029</t>
  </si>
  <si>
    <t>1441</t>
  </si>
  <si>
    <t>0761</t>
  </si>
  <si>
    <t>0186</t>
  </si>
  <si>
    <t>1494</t>
  </si>
  <si>
    <t>1462</t>
  </si>
  <si>
    <t>1885</t>
  </si>
  <si>
    <t>0580</t>
  </si>
  <si>
    <t>0781</t>
  </si>
  <si>
    <t>2161</t>
  </si>
  <si>
    <t>1864</t>
  </si>
  <si>
    <t>1262</t>
  </si>
  <si>
    <t>2085</t>
  </si>
  <si>
    <t>2580</t>
  </si>
  <si>
    <t>1281</t>
  </si>
  <si>
    <t>2481</t>
  </si>
  <si>
    <t>1484</t>
  </si>
  <si>
    <t>1280</t>
  </si>
  <si>
    <t>2023</t>
  </si>
  <si>
    <t>2418</t>
  </si>
  <si>
    <t>1493</t>
  </si>
  <si>
    <t>1463</t>
  </si>
  <si>
    <t>0767</t>
  </si>
  <si>
    <t>1461</t>
  </si>
  <si>
    <t>0586</t>
  </si>
  <si>
    <t>2062</t>
  </si>
  <si>
    <t>0583</t>
  </si>
  <si>
    <t>0642</t>
  </si>
  <si>
    <t>1430</t>
  </si>
  <si>
    <t>1762</t>
  </si>
  <si>
    <t>1481</t>
  </si>
  <si>
    <t>0861</t>
  </si>
  <si>
    <t>0840</t>
  </si>
  <si>
    <t>0182</t>
  </si>
  <si>
    <t>1884</t>
  </si>
  <si>
    <t>1962</t>
  </si>
  <si>
    <t>2132</t>
  </si>
  <si>
    <t>2401</t>
  </si>
  <si>
    <t>0581</t>
  </si>
  <si>
    <t>0188</t>
  </si>
  <si>
    <t>2417</t>
  </si>
  <si>
    <t>0881</t>
  </si>
  <si>
    <t>0140</t>
  </si>
  <si>
    <t>0480</t>
  </si>
  <si>
    <t>0192</t>
  </si>
  <si>
    <t>0682</t>
  </si>
  <si>
    <t>2101</t>
  </si>
  <si>
    <t>1060</t>
  </si>
  <si>
    <t>2034</t>
  </si>
  <si>
    <t>1421</t>
  </si>
  <si>
    <t>1273</t>
  </si>
  <si>
    <t>0882</t>
  </si>
  <si>
    <t>2121</t>
  </si>
  <si>
    <t>0481</t>
  </si>
  <si>
    <t>2521</t>
  </si>
  <si>
    <t>1402</t>
  </si>
  <si>
    <t>1275</t>
  </si>
  <si>
    <t>2581</t>
  </si>
  <si>
    <t>2303</t>
  </si>
  <si>
    <t>2409</t>
  </si>
  <si>
    <t>1081</t>
  </si>
  <si>
    <t>2031</t>
  </si>
  <si>
    <t>1981</t>
  </si>
  <si>
    <t>0128</t>
  </si>
  <si>
    <t>2181</t>
  </si>
  <si>
    <t>0191</t>
  </si>
  <si>
    <t>1291</t>
  </si>
  <si>
    <t>1265</t>
  </si>
  <si>
    <t>1495</t>
  </si>
  <si>
    <t>2482</t>
  </si>
  <si>
    <t>1904</t>
  </si>
  <si>
    <t>1264</t>
  </si>
  <si>
    <t>1496</t>
  </si>
  <si>
    <t>2061</t>
  </si>
  <si>
    <t>2283</t>
  </si>
  <si>
    <t>0163</t>
  </si>
  <si>
    <t>0184</t>
  </si>
  <si>
    <t>2422</t>
  </si>
  <si>
    <t>1427</t>
  </si>
  <si>
    <t>1230</t>
  </si>
  <si>
    <t>1415</t>
  </si>
  <si>
    <t>0180</t>
  </si>
  <si>
    <t>1760</t>
  </si>
  <si>
    <t>2421</t>
  </si>
  <si>
    <t>0486</t>
  </si>
  <si>
    <t>1486</t>
  </si>
  <si>
    <t>2313</t>
  </si>
  <si>
    <t>0183</t>
  </si>
  <si>
    <t>2281</t>
  </si>
  <si>
    <t>1766</t>
  </si>
  <si>
    <t>1907</t>
  </si>
  <si>
    <t>1214</t>
  </si>
  <si>
    <t>1263</t>
  </si>
  <si>
    <t>1465</t>
  </si>
  <si>
    <t>1785</t>
  </si>
  <si>
    <t>2082</t>
  </si>
  <si>
    <t>0684</t>
  </si>
  <si>
    <t>2182</t>
  </si>
  <si>
    <t>0582</t>
  </si>
  <si>
    <t>0181</t>
  </si>
  <si>
    <t>1083</t>
  </si>
  <si>
    <t>1435</t>
  </si>
  <si>
    <t>1472</t>
  </si>
  <si>
    <t>1498</t>
  </si>
  <si>
    <t>0360</t>
  </si>
  <si>
    <t>2262</t>
  </si>
  <si>
    <t>0763</t>
  </si>
  <si>
    <t>1419</t>
  </si>
  <si>
    <t>1270</t>
  </si>
  <si>
    <t>1737</t>
  </si>
  <si>
    <t>0834</t>
  </si>
  <si>
    <t>1452</t>
  </si>
  <si>
    <t>0687</t>
  </si>
  <si>
    <t>1287</t>
  </si>
  <si>
    <t>1488</t>
  </si>
  <si>
    <t>0488</t>
  </si>
  <si>
    <t>0138</t>
  </si>
  <si>
    <t>0160</t>
  </si>
  <si>
    <t>1473</t>
  </si>
  <si>
    <t>1485</t>
  </si>
  <si>
    <t>1491</t>
  </si>
  <si>
    <t>2480</t>
  </si>
  <si>
    <t>0114</t>
  </si>
  <si>
    <t>0139</t>
  </si>
  <si>
    <t>0380</t>
  </si>
  <si>
    <t>0760</t>
  </si>
  <si>
    <t>0584</t>
  </si>
  <si>
    <t>0665</t>
  </si>
  <si>
    <t>0563</t>
  </si>
  <si>
    <t>0115</t>
  </si>
  <si>
    <t>2021</t>
  </si>
  <si>
    <t>1470</t>
  </si>
  <si>
    <t>1383</t>
  </si>
  <si>
    <t>0187</t>
  </si>
  <si>
    <t>1233</t>
  </si>
  <si>
    <t>0685</t>
  </si>
  <si>
    <t>2462</t>
  </si>
  <si>
    <t>0884</t>
  </si>
  <si>
    <t>2404</t>
  </si>
  <si>
    <t>0428</t>
  </si>
  <si>
    <t>1442</t>
  </si>
  <si>
    <t>1487</t>
  </si>
  <si>
    <t>2460</t>
  </si>
  <si>
    <t>0120</t>
  </si>
  <si>
    <t>0683</t>
  </si>
  <si>
    <t>0883</t>
  </si>
  <si>
    <t>1980</t>
  </si>
  <si>
    <t>0780</t>
  </si>
  <si>
    <t>0512</t>
  </si>
  <si>
    <t>1286</t>
  </si>
  <si>
    <t>1492</t>
  </si>
  <si>
    <t>2260</t>
  </si>
  <si>
    <t>2321</t>
  </si>
  <si>
    <t>1765</t>
  </si>
  <si>
    <t>2463</t>
  </si>
  <si>
    <t>1277</t>
  </si>
  <si>
    <t>0561</t>
  </si>
  <si>
    <t>0765</t>
  </si>
  <si>
    <t>2039</t>
  </si>
  <si>
    <t>0319</t>
  </si>
  <si>
    <t>2560</t>
  </si>
  <si>
    <t>1292</t>
  </si>
  <si>
    <t>1407</t>
  </si>
  <si>
    <t>0509</t>
  </si>
  <si>
    <t>1880</t>
  </si>
  <si>
    <t>1257</t>
  </si>
  <si>
    <t>2284</t>
  </si>
  <si>
    <t>2380</t>
  </si>
  <si>
    <t>0117</t>
  </si>
  <si>
    <t>0382</t>
  </si>
  <si>
    <t>1256</t>
  </si>
  <si>
    <t>2513</t>
  </si>
  <si>
    <t>2518</t>
  </si>
  <si>
    <r>
      <t>Uppräkning av skatteunderlag</t>
    </r>
    <r>
      <rPr>
        <u/>
        <vertAlign val="superscript"/>
        <sz val="10"/>
        <rFont val="Arial"/>
        <family val="2"/>
      </rPr>
      <t>1</t>
    </r>
  </si>
  <si>
    <t>B1.</t>
  </si>
  <si>
    <t>B2.</t>
  </si>
  <si>
    <t xml:space="preserve">C. </t>
  </si>
  <si>
    <t>Uppräknat skatteunderlag, kronor (A x B1 x B2)</t>
  </si>
  <si>
    <t xml:space="preserve">D. </t>
  </si>
  <si>
    <r>
      <t xml:space="preserve">E. </t>
    </r>
    <r>
      <rPr>
        <sz val="7"/>
        <rFont val="Times New Roman"/>
        <family val="1"/>
      </rPr>
      <t xml:space="preserve"> </t>
    </r>
  </si>
  <si>
    <t>Uppräknad medelskattekraft, kr per inv. (hela riket)</t>
  </si>
  <si>
    <t>G.</t>
  </si>
  <si>
    <t>Skattekraft, andel av riksmedelvärdet (E / F), %</t>
  </si>
  <si>
    <t>H.</t>
  </si>
  <si>
    <r>
      <t>Procentsats</t>
    </r>
    <r>
      <rPr>
        <sz val="12"/>
        <rFont val="Times New Roman"/>
        <family val="1"/>
      </rPr>
      <t xml:space="preserve"> för skatteutjämningsunderlag, hela riket, %</t>
    </r>
  </si>
  <si>
    <t>I.</t>
  </si>
  <si>
    <t>Skatteutjämningsunderlag (D x F x H)</t>
  </si>
  <si>
    <t>J.</t>
  </si>
  <si>
    <t>K.</t>
  </si>
  <si>
    <t>L.</t>
  </si>
  <si>
    <t>M.</t>
  </si>
  <si>
    <t xml:space="preserve">    skattemedel för år 2018.</t>
  </si>
  <si>
    <t>Tabell 1   Kommunalekonomisk utjämning för kommuner, utjämningsåret 2019</t>
  </si>
  <si>
    <t>Utfall</t>
  </si>
  <si>
    <t>0000</t>
  </si>
  <si>
    <t/>
  </si>
  <si>
    <t>Rang</t>
  </si>
  <si>
    <t>Utfall (kr/inv)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</si>
  <si>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</si>
  <si>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</si>
  <si>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</si>
  <si>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</si>
  <si>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</si>
  <si>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</si>
  <si>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</si>
  <si>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</si>
  <si>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</si>
  <si>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</si>
  <si>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</si>
  <si>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</si>
  <si>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</si>
  <si>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</si>
  <si>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</si>
  <si>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</si>
  <si>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</si>
  <si>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</si>
  <si>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</si>
  <si>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</si>
  <si>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</si>
  <si>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Standardkostnad, kr/inv.</t>
  </si>
  <si>
    <t>Tillägg/</t>
  </si>
  <si>
    <t>avdrag</t>
  </si>
  <si>
    <t>Delmodell</t>
  </si>
  <si>
    <t>Genomsnittlig</t>
  </si>
  <si>
    <t>Kr/inv.</t>
  </si>
  <si>
    <t>4.</t>
  </si>
  <si>
    <t>5.</t>
  </si>
  <si>
    <t>6.</t>
  </si>
  <si>
    <t>7.</t>
  </si>
  <si>
    <t>8.</t>
  </si>
  <si>
    <t xml:space="preserve">9. </t>
  </si>
  <si>
    <t>10.</t>
  </si>
  <si>
    <t>Strukturkostnad</t>
  </si>
  <si>
    <t>Anm. Beträffande uppräkningsfaktorer och länsvisa skattesatser, se bilagorna 2 och 3.</t>
  </si>
  <si>
    <t>Hallands
Falkenberg</t>
  </si>
  <si>
    <t>(85%)</t>
  </si>
  <si>
    <t>(95%)</t>
  </si>
  <si>
    <t>Namn</t>
  </si>
  <si>
    <t>K:n</t>
  </si>
  <si>
    <t>Uppräkningsfaktor</t>
  </si>
  <si>
    <t>(Bilaga 3)</t>
  </si>
  <si>
    <t>(115%)</t>
  </si>
  <si>
    <t>enligt 2018 års</t>
  </si>
  <si>
    <t>Tabell 2   Inkomstutjämning 2019</t>
  </si>
  <si>
    <t>Tabell 3  Kostnadsutjämning 2019</t>
  </si>
  <si>
    <r>
      <t>utländsk</t>
    </r>
    <r>
      <rPr>
        <vertAlign val="superscript"/>
        <sz val="9"/>
        <rFont val="Helvetica"/>
        <family val="2"/>
      </rPr>
      <t>1)</t>
    </r>
  </si>
  <si>
    <t>Utfall, kr</t>
  </si>
  <si>
    <t>Rad under</t>
  </si>
  <si>
    <t>1) Avser barn och ungdomar 0-19 år som är födda utanför Norden och EU15 eller med minst en förälder född utanför Norden och EU15 (se bilaga 5a).</t>
  </si>
  <si>
    <t>Glöm inte uppdatera!! Med senaste bekolkningen</t>
  </si>
  <si>
    <t>1) Regleringsposten redovisas avrundad. Faktiskt belopp är 701,876379167777 kronor per invånare</t>
  </si>
  <si>
    <t xml:space="preserve">1) Standardkostnaderna är omräknade till utjämningsårets kostnadsnivå med hjälp av konsumentprisindex med fast ränta (KPIF) för alla delmodeller utom </t>
  </si>
  <si>
    <t>1) Enligt regeringens beslut om uppräkningsfaktorer för beräkning av kommunal-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</si>
</sst>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#,##0.000000"/>
    <numFmt numFmtId="174" formatCode="0.0"/>
    <numFmt numFmtId="175" formatCode="#,##0.0"/>
    <numFmt numFmtId="176" formatCode="#,##0.0000"/>
    <numFmt numFmtId="177" formatCode="00.0000000000000"/>
    <numFmt numFmtId="178" formatCode="#,##0.000"/>
    <numFmt numFmtId="179" formatCode="0000"/>
  </numFmts>
  <fonts count="58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0"/>
      <color theme="1"/>
      <name val="Arial"/>
      <family val="2"/>
      <scheme val="minor"/>
    </font>
    <font>
      <sz val="11"/>
      <name val="Helvetica"/>
      <family val="2"/>
    </font>
    <font>
      <b/>
      <sz val="9"/>
      <name val="Helvetica"/>
      <family val="2"/>
    </font>
    <font>
      <i/>
      <sz val="8"/>
      <name val="Arial"/>
      <family val="2"/>
    </font>
    <font>
      <i/>
      <sz val="8"/>
      <name val="Helvetica"/>
      <family val="2"/>
    </font>
    <font>
      <b/>
      <sz val="9"/>
      <color indexed="16"/>
      <name val="Helvetica"/>
      <family val="2"/>
    </font>
    <font>
      <b/>
      <vertAlign val="superscript"/>
      <sz val="9"/>
      <name val="Helvetica"/>
      <family val="2"/>
    </font>
    <font>
      <sz val="10"/>
      <color theme="1"/>
      <name val="Arial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b/>
      <i/>
      <sz val="10"/>
      <name val="Arial"/>
      <family val="2"/>
    </font>
    <font>
      <i/>
      <sz val="9"/>
      <name val="Helvetica"/>
      <family val="2"/>
    </font>
    <font>
      <sz val="12"/>
      <name val="Helvetica"/>
      <family val="2"/>
    </font>
    <font>
      <b/>
      <sz val="11"/>
      <name val="Arial"/>
      <family val="2"/>
    </font>
    <font>
      <b/>
      <sz val="10"/>
      <color indexed="17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sz val="8"/>
      <color indexed="10"/>
      <name val="Arial"/>
      <family val="2"/>
    </font>
    <font>
      <u/>
      <vertAlign val="superscript"/>
      <sz val="10"/>
      <name val="Arial"/>
      <family val="2"/>
    </font>
    <font>
      <sz val="7"/>
      <name val="Times New Roman"/>
      <family val="1"/>
    </font>
    <font>
      <sz val="10"/>
      <color indexed="12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vertAlign val="superscript"/>
      <sz val="9"/>
      <name val="Helvetica"/>
      <family val="2"/>
    </font>
    <font>
      <b/>
      <sz val="8"/>
      <color indexed="50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5" fillId="0" borderId="0"/>
  </cellStyleXfs>
  <cellXfs count="694">
    <xf numFmtId="0" fontId="0" fillId="0" borderId="0" xfId="0"/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9" fillId="0" borderId="0" xfId="1" applyFont="1" applyBorder="1"/>
    <xf numFmtId="167" fontId="10" fillId="0" borderId="3" xfId="3" applyNumberFormat="1" applyFont="1" applyBorder="1"/>
    <xf numFmtId="0" fontId="2" fillId="0" borderId="3" xfId="3" applyFont="1" applyBorder="1" applyAlignment="1">
      <alignment horizontal="right"/>
    </xf>
    <xf numFmtId="168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7" fontId="2" fillId="0" borderId="1" xfId="3" applyNumberFormat="1" applyFont="1" applyBorder="1"/>
    <xf numFmtId="167" fontId="10" fillId="0" borderId="0" xfId="3" applyNumberFormat="1" applyFont="1" applyBorder="1"/>
    <xf numFmtId="3" fontId="10" fillId="0" borderId="0" xfId="3" applyNumberFormat="1" applyFont="1" applyBorder="1"/>
    <xf numFmtId="0" fontId="10" fillId="0" borderId="0" xfId="1" applyFont="1" applyAlignment="1">
      <alignment wrapText="1"/>
    </xf>
    <xf numFmtId="0" fontId="2" fillId="0" borderId="0" xfId="1"/>
    <xf numFmtId="0" fontId="2" fillId="0" borderId="2" xfId="1" applyBorder="1"/>
    <xf numFmtId="0" fontId="0" fillId="0" borderId="0" xfId="0" applyAlignment="1">
      <alignment horizontal="right"/>
    </xf>
    <xf numFmtId="0" fontId="12" fillId="0" borderId="0" xfId="1" applyFont="1"/>
    <xf numFmtId="164" fontId="2" fillId="0" borderId="3" xfId="1" applyNumberFormat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167" fontId="2" fillId="0" borderId="0" xfId="3" applyNumberFormat="1" applyFont="1"/>
    <xf numFmtId="0" fontId="2" fillId="0" borderId="5" xfId="3" applyFont="1" applyBorder="1" applyAlignment="1">
      <alignment horizontal="right"/>
    </xf>
    <xf numFmtId="169" fontId="2" fillId="0" borderId="5" xfId="3" applyNumberFormat="1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0" borderId="0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3" applyFont="1" applyBorder="1"/>
    <xf numFmtId="169" fontId="2" fillId="0" borderId="0" xfId="3" applyNumberFormat="1" applyFont="1" applyAlignment="1">
      <alignment horizontal="right"/>
    </xf>
    <xf numFmtId="170" fontId="2" fillId="0" borderId="0" xfId="3" applyNumberFormat="1" applyFont="1" applyAlignment="1">
      <alignment horizontal="right"/>
    </xf>
    <xf numFmtId="164" fontId="2" fillId="0" borderId="0" xfId="1" quotePrefix="1" applyNumberFormat="1" applyFont="1" applyAlignment="1">
      <alignment horizontal="right"/>
    </xf>
    <xf numFmtId="168" fontId="2" fillId="0" borderId="0" xfId="3" applyNumberFormat="1" applyFont="1" applyBorder="1"/>
    <xf numFmtId="171" fontId="15" fillId="0" borderId="6" xfId="3" applyNumberFormat="1" applyFont="1" applyFill="1" applyBorder="1" applyAlignment="1">
      <alignment horizontal="right"/>
    </xf>
    <xf numFmtId="0" fontId="2" fillId="0" borderId="7" xfId="3" applyFont="1" applyFill="1" applyBorder="1"/>
    <xf numFmtId="164" fontId="2" fillId="0" borderId="0" xfId="1" applyNumberFormat="1" applyFont="1"/>
    <xf numFmtId="164" fontId="2" fillId="0" borderId="0" xfId="1" applyNumberFormat="1" applyFont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2" fontId="10" fillId="0" borderId="9" xfId="3" applyNumberFormat="1" applyFont="1" applyFill="1" applyBorder="1" applyAlignment="1">
      <alignment horizontal="right"/>
    </xf>
    <xf numFmtId="164" fontId="2" fillId="0" borderId="0" xfId="1" applyNumberFormat="1" applyFont="1" applyBorder="1"/>
    <xf numFmtId="9" fontId="2" fillId="0" borderId="0" xfId="1" applyNumberFormat="1" applyFont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2" fontId="10" fillId="0" borderId="11" xfId="3" applyNumberFormat="1" applyFont="1" applyFill="1" applyBorder="1" applyAlignment="1">
      <alignment horizontal="right"/>
    </xf>
    <xf numFmtId="169" fontId="2" fillId="0" borderId="1" xfId="3" applyNumberFormat="1" applyFont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right"/>
    </xf>
    <xf numFmtId="0" fontId="2" fillId="0" borderId="1" xfId="1" applyBorder="1"/>
    <xf numFmtId="0" fontId="2" fillId="0" borderId="1" xfId="1" applyFont="1" applyFill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1" applyNumberFormat="1" applyBorder="1"/>
    <xf numFmtId="3" fontId="13" fillId="0" borderId="2" xfId="1" applyNumberFormat="1" applyFont="1" applyBorder="1"/>
    <xf numFmtId="174" fontId="2" fillId="0" borderId="2" xfId="3" applyNumberFormat="1" applyFont="1" applyBorder="1"/>
    <xf numFmtId="3" fontId="2" fillId="0" borderId="2" xfId="3" applyNumberFormat="1" applyFont="1" applyBorder="1"/>
    <xf numFmtId="2" fontId="2" fillId="0" borderId="2" xfId="1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2" fontId="2" fillId="0" borderId="0" xfId="0" applyNumberFormat="1" applyFont="1" applyBorder="1"/>
    <xf numFmtId="175" fontId="10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9" fillId="0" borderId="2" xfId="1" applyFont="1" applyBorder="1"/>
    <xf numFmtId="0" fontId="17" fillId="0" borderId="2" xfId="0" applyFont="1" applyBorder="1"/>
    <xf numFmtId="0" fontId="17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/>
    <xf numFmtId="0" fontId="17" fillId="0" borderId="1" xfId="0" applyFont="1" applyBorder="1" applyAlignment="1"/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0" fontId="18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75" fontId="0" fillId="0" borderId="0" xfId="0" applyNumberFormat="1"/>
    <xf numFmtId="0" fontId="0" fillId="0" borderId="1" xfId="0" applyBorder="1" applyAlignment="1">
      <alignment horizontal="left" vertical="top" wrapText="1"/>
    </xf>
    <xf numFmtId="49" fontId="0" fillId="0" borderId="3" xfId="0" applyNumberFormat="1" applyBorder="1" applyAlignment="1">
      <alignment wrapText="1"/>
    </xf>
    <xf numFmtId="4" fontId="0" fillId="0" borderId="0" xfId="0" applyNumberFormat="1"/>
    <xf numFmtId="4" fontId="0" fillId="0" borderId="2" xfId="0" applyNumberFormat="1" applyBorder="1"/>
    <xf numFmtId="176" fontId="0" fillId="0" borderId="0" xfId="0" applyNumberFormat="1"/>
    <xf numFmtId="176" fontId="0" fillId="0" borderId="2" xfId="0" applyNumberFormat="1" applyBorder="1"/>
    <xf numFmtId="10" fontId="0" fillId="0" borderId="0" xfId="0" applyNumberFormat="1"/>
    <xf numFmtId="10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wrapText="1"/>
    </xf>
    <xf numFmtId="175" fontId="0" fillId="0" borderId="0" xfId="0" applyNumberFormat="1" applyBorder="1"/>
    <xf numFmtId="0" fontId="17" fillId="0" borderId="0" xfId="0" applyFont="1" applyBorder="1" applyAlignment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Border="1"/>
    <xf numFmtId="0" fontId="5" fillId="0" borderId="0" xfId="2"/>
    <xf numFmtId="0" fontId="5" fillId="0" borderId="0" xfId="2" applyFill="1" applyBorder="1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8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8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7" fontId="2" fillId="0" borderId="0" xfId="3" applyNumberFormat="1" applyFont="1" applyBorder="1"/>
    <xf numFmtId="3" fontId="24" fillId="0" borderId="0" xfId="3" applyNumberFormat="1" applyFont="1" applyFill="1" applyBorder="1"/>
    <xf numFmtId="0" fontId="5" fillId="0" borderId="0" xfId="4" applyFill="1" applyBorder="1"/>
    <xf numFmtId="0" fontId="25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4" fillId="0" borderId="0" xfId="0" applyNumberFormat="1" applyFont="1" applyFill="1" applyBorder="1"/>
    <xf numFmtId="167" fontId="24" fillId="0" borderId="0" xfId="0" applyNumberFormat="1" applyFont="1" applyFill="1" applyBorder="1"/>
    <xf numFmtId="3" fontId="2" fillId="0" borderId="0" xfId="0" applyNumberFormat="1" applyFont="1" applyFill="1" applyBorder="1"/>
    <xf numFmtId="3" fontId="26" fillId="0" borderId="0" xfId="0" applyNumberFormat="1" applyFont="1" applyFill="1" applyBorder="1"/>
    <xf numFmtId="0" fontId="27" fillId="0" borderId="0" xfId="4" applyFont="1" applyFill="1" applyBorder="1"/>
    <xf numFmtId="167" fontId="2" fillId="0" borderId="2" xfId="3" applyNumberFormat="1" applyFont="1" applyBorder="1"/>
    <xf numFmtId="0" fontId="8" fillId="0" borderId="0" xfId="2" applyFont="1" applyFill="1" applyBorder="1"/>
    <xf numFmtId="167" fontId="2" fillId="0" borderId="0" xfId="3" applyNumberFormat="1" applyFont="1" applyFill="1" applyBorder="1"/>
    <xf numFmtId="177" fontId="2" fillId="0" borderId="0" xfId="3" applyNumberFormat="1" applyFont="1" applyFill="1" applyBorder="1"/>
    <xf numFmtId="0" fontId="5" fillId="0" borderId="0" xfId="2" applyFill="1"/>
    <xf numFmtId="0" fontId="28" fillId="0" borderId="0" xfId="0" applyFont="1"/>
    <xf numFmtId="175" fontId="2" fillId="0" borderId="0" xfId="3" applyNumberFormat="1" applyFont="1" applyBorder="1"/>
    <xf numFmtId="3" fontId="2" fillId="0" borderId="0" xfId="1" applyNumberFormat="1"/>
    <xf numFmtId="174" fontId="2" fillId="0" borderId="0" xfId="3" applyNumberFormat="1" applyFont="1"/>
    <xf numFmtId="3" fontId="13" fillId="0" borderId="0" xfId="1" applyNumberFormat="1" applyFont="1"/>
    <xf numFmtId="3" fontId="13" fillId="0" borderId="0" xfId="1" applyNumberFormat="1" applyFont="1" applyBorder="1"/>
    <xf numFmtId="174" fontId="2" fillId="0" borderId="0" xfId="3" applyNumberFormat="1" applyFont="1" applyBorder="1"/>
    <xf numFmtId="3" fontId="6" fillId="0" borderId="0" xfId="1" applyNumberFormat="1" applyFont="1" applyBorder="1" applyProtection="1">
      <protection locked="0"/>
    </xf>
    <xf numFmtId="3" fontId="29" fillId="0" borderId="0" xfId="1" applyNumberFormat="1" applyFont="1" applyBorder="1"/>
    <xf numFmtId="3" fontId="29" fillId="0" borderId="0" xfId="1" applyNumberFormat="1" applyFont="1"/>
    <xf numFmtId="3" fontId="6" fillId="0" borderId="0" xfId="1" applyNumberFormat="1" applyFont="1" applyBorder="1"/>
    <xf numFmtId="3" fontId="29" fillId="0" borderId="1" xfId="1" applyNumberFormat="1" applyFont="1" applyBorder="1"/>
    <xf numFmtId="3" fontId="30" fillId="0" borderId="5" xfId="1" applyNumberFormat="1" applyFont="1" applyBorder="1" applyAlignment="1">
      <alignment horizontal="left"/>
    </xf>
    <xf numFmtId="3" fontId="30" fillId="0" borderId="1" xfId="1" applyNumberFormat="1" applyFont="1" applyBorder="1"/>
    <xf numFmtId="3" fontId="5" fillId="0" borderId="1" xfId="1" applyNumberFormat="1" applyFont="1" applyBorder="1"/>
    <xf numFmtId="3" fontId="30" fillId="0" borderId="5" xfId="1" applyNumberFormat="1" applyFont="1" applyBorder="1" applyAlignment="1">
      <alignment horizontal="right"/>
    </xf>
    <xf numFmtId="3" fontId="5" fillId="0" borderId="0" xfId="1" applyNumberFormat="1" applyFont="1" applyAlignment="1">
      <alignment horizontal="right"/>
    </xf>
    <xf numFmtId="3" fontId="30" fillId="0" borderId="0" xfId="1" applyNumberFormat="1" applyFont="1" applyAlignment="1">
      <alignment horizontal="right"/>
    </xf>
    <xf numFmtId="3" fontId="30" fillId="0" borderId="0" xfId="1" applyNumberFormat="1" applyFont="1" applyBorder="1" applyAlignment="1">
      <alignment horizontal="right"/>
    </xf>
    <xf numFmtId="3" fontId="5" fillId="0" borderId="0" xfId="1" applyNumberFormat="1" applyFont="1" applyAlignment="1">
      <alignment horizontal="left"/>
    </xf>
    <xf numFmtId="3" fontId="10" fillId="0" borderId="0" xfId="1" applyNumberFormat="1" applyFont="1" applyAlignment="1">
      <alignment horizontal="right"/>
    </xf>
    <xf numFmtId="3" fontId="31" fillId="0" borderId="0" xfId="1" applyNumberFormat="1" applyFont="1"/>
    <xf numFmtId="3" fontId="10" fillId="0" borderId="0" xfId="1" applyNumberFormat="1" applyFont="1" applyBorder="1" applyAlignment="1">
      <alignment horizontal="right"/>
    </xf>
    <xf numFmtId="3" fontId="2" fillId="0" borderId="0" xfId="1" applyNumberFormat="1" applyBorder="1"/>
    <xf numFmtId="3" fontId="33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left"/>
    </xf>
    <xf numFmtId="3" fontId="32" fillId="0" borderId="1" xfId="1" applyNumberFormat="1" applyFont="1" applyBorder="1" applyAlignment="1">
      <alignment horizontal="left"/>
    </xf>
    <xf numFmtId="3" fontId="2" fillId="0" borderId="0" xfId="3" applyNumberFormat="1" applyFont="1" applyFill="1" applyBorder="1"/>
    <xf numFmtId="3" fontId="5" fillId="0" borderId="0" xfId="2" applyNumberFormat="1" applyFill="1" applyBorder="1"/>
    <xf numFmtId="3" fontId="5" fillId="0" borderId="0" xfId="2" applyNumberFormat="1"/>
    <xf numFmtId="3" fontId="2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0" fontId="5" fillId="0" borderId="5" xfId="4" applyFont="1" applyBorder="1"/>
    <xf numFmtId="168" fontId="2" fillId="0" borderId="5" xfId="3" applyNumberFormat="1" applyFont="1" applyBorder="1" applyAlignment="1">
      <alignment horizontal="right"/>
    </xf>
    <xf numFmtId="0" fontId="5" fillId="0" borderId="5" xfId="4" applyFont="1" applyBorder="1" applyAlignment="1">
      <alignment horizontal="right"/>
    </xf>
    <xf numFmtId="168" fontId="2" fillId="0" borderId="5" xfId="3" applyNumberFormat="1" applyFont="1" applyBorder="1" applyAlignment="1"/>
    <xf numFmtId="0" fontId="5" fillId="0" borderId="0" xfId="2" applyFont="1" applyFill="1" applyBorder="1"/>
    <xf numFmtId="175" fontId="2" fillId="0" borderId="0" xfId="3" applyNumberFormat="1" applyFont="1" applyFill="1" applyBorder="1"/>
    <xf numFmtId="178" fontId="2" fillId="0" borderId="0" xfId="3" applyNumberFormat="1" applyFont="1" applyBorder="1"/>
    <xf numFmtId="178" fontId="10" fillId="0" borderId="0" xfId="3" applyNumberFormat="1" applyFont="1" applyBorder="1"/>
    <xf numFmtId="178" fontId="2" fillId="0" borderId="0" xfId="3" applyNumberFormat="1" applyFont="1" applyFill="1" applyBorder="1"/>
    <xf numFmtId="178" fontId="2" fillId="0" borderId="2" xfId="3" applyNumberFormat="1" applyFont="1" applyBorder="1"/>
    <xf numFmtId="178" fontId="5" fillId="0" borderId="0" xfId="2" applyNumberFormat="1" applyFill="1"/>
    <xf numFmtId="178" fontId="5" fillId="0" borderId="0" xfId="2" applyNumberFormat="1" applyFill="1" applyBorder="1"/>
    <xf numFmtId="178" fontId="5" fillId="0" borderId="0" xfId="2" applyNumberFormat="1"/>
    <xf numFmtId="168" fontId="2" fillId="0" borderId="0" xfId="3" quotePrefix="1" applyNumberFormat="1" applyFont="1" applyBorder="1" applyAlignment="1">
      <alignment horizontal="right"/>
    </xf>
    <xf numFmtId="3" fontId="5" fillId="0" borderId="5" xfId="2" applyNumberFormat="1" applyFill="1" applyBorder="1" applyAlignment="1">
      <alignment horizontal="right"/>
    </xf>
    <xf numFmtId="0" fontId="10" fillId="0" borderId="2" xfId="1" applyFont="1" applyBorder="1" applyAlignment="1">
      <alignment wrapText="1"/>
    </xf>
    <xf numFmtId="0" fontId="10" fillId="0" borderId="0" xfId="1" applyFont="1" applyBorder="1" applyAlignment="1">
      <alignment wrapText="1"/>
    </xf>
    <xf numFmtId="0" fontId="17" fillId="0" borderId="0" xfId="0" applyFont="1" applyBorder="1"/>
    <xf numFmtId="17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2" xfId="0" applyFill="1" applyBorder="1"/>
    <xf numFmtId="0" fontId="28" fillId="0" borderId="4" xfId="0" applyFont="1" applyBorder="1" applyAlignment="1">
      <alignment wrapText="1"/>
    </xf>
    <xf numFmtId="3" fontId="28" fillId="0" borderId="0" xfId="0" applyNumberFormat="1" applyFont="1"/>
    <xf numFmtId="0" fontId="2" fillId="0" borderId="0" xfId="1" applyFont="1" applyAlignment="1">
      <alignment wrapText="1"/>
    </xf>
    <xf numFmtId="0" fontId="2" fillId="0" borderId="2" xfId="1" applyFont="1" applyBorder="1" applyAlignment="1">
      <alignment wrapText="1"/>
    </xf>
    <xf numFmtId="10" fontId="2" fillId="0" borderId="0" xfId="3" applyNumberFormat="1" applyFont="1" applyBorder="1"/>
    <xf numFmtId="0" fontId="0" fillId="0" borderId="0" xfId="0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172" fontId="2" fillId="0" borderId="0" xfId="3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5" xfId="0" applyBorder="1"/>
    <xf numFmtId="49" fontId="0" fillId="0" borderId="5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0" fontId="2" fillId="0" borderId="0" xfId="2" applyNumberFormat="1" applyFont="1" applyBorder="1"/>
    <xf numFmtId="167" fontId="10" fillId="0" borderId="2" xfId="3" applyNumberFormat="1" applyFont="1" applyBorder="1"/>
    <xf numFmtId="4" fontId="2" fillId="0" borderId="0" xfId="3" applyNumberFormat="1" applyFont="1" applyBorder="1"/>
    <xf numFmtId="4" fontId="10" fillId="0" borderId="2" xfId="3" applyNumberFormat="1" applyFont="1" applyBorder="1"/>
    <xf numFmtId="0" fontId="18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2" fillId="0" borderId="0" xfId="1" applyFont="1" applyAlignment="1"/>
    <xf numFmtId="0" fontId="0" fillId="0" borderId="1" xfId="0" applyBorder="1" applyAlignment="1">
      <alignment horizontal="right" wrapText="1"/>
    </xf>
    <xf numFmtId="0" fontId="0" fillId="0" borderId="3" xfId="0" applyBorder="1" applyAlignment="1">
      <alignment wrapText="1"/>
    </xf>
    <xf numFmtId="178" fontId="10" fillId="0" borderId="2" xfId="3" applyNumberFormat="1" applyFont="1" applyBorder="1"/>
    <xf numFmtId="178" fontId="0" fillId="0" borderId="0" xfId="0" applyNumberFormat="1"/>
    <xf numFmtId="0" fontId="6" fillId="0" borderId="0" xfId="2" applyFont="1" applyFill="1"/>
    <xf numFmtId="0" fontId="2" fillId="0" borderId="0" xfId="2" applyFont="1" applyFill="1"/>
    <xf numFmtId="164" fontId="2" fillId="0" borderId="0" xfId="2" applyNumberFormat="1" applyFont="1" applyFill="1"/>
    <xf numFmtId="165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4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165" fontId="5" fillId="0" borderId="0" xfId="2" applyNumberFormat="1" applyFont="1" applyFill="1" applyBorder="1"/>
    <xf numFmtId="165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4" fontId="2" fillId="0" borderId="0" xfId="2" applyNumberFormat="1" applyFont="1" applyFill="1" applyBorder="1"/>
    <xf numFmtId="164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6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4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4" fontId="2" fillId="0" borderId="2" xfId="2" applyNumberFormat="1" applyFont="1" applyFill="1" applyBorder="1"/>
    <xf numFmtId="164" fontId="2" fillId="0" borderId="2" xfId="2" applyNumberFormat="1" applyFont="1" applyFill="1" applyBorder="1" applyAlignment="1">
      <alignment horizontal="right"/>
    </xf>
    <xf numFmtId="165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5" fontId="2" fillId="0" borderId="0" xfId="2" applyNumberFormat="1" applyFont="1" applyFill="1" applyBorder="1"/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173" fontId="2" fillId="0" borderId="1" xfId="2" applyNumberFormat="1" applyFont="1" applyBorder="1" applyAlignment="1">
      <alignment horizontal="right"/>
    </xf>
    <xf numFmtId="0" fontId="2" fillId="0" borderId="3" xfId="2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172" fontId="2" fillId="0" borderId="0" xfId="2" applyNumberFormat="1" applyFont="1" applyBorder="1"/>
    <xf numFmtId="2" fontId="10" fillId="2" borderId="0" xfId="0" applyNumberFormat="1" applyFont="1" applyFill="1" applyBorder="1"/>
    <xf numFmtId="2" fontId="2" fillId="2" borderId="0" xfId="0" applyNumberFormat="1" applyFont="1" applyFill="1" applyBorder="1"/>
    <xf numFmtId="0" fontId="36" fillId="0" borderId="0" xfId="0" applyFont="1" applyBorder="1"/>
    <xf numFmtId="0" fontId="37" fillId="0" borderId="0" xfId="0" applyFont="1" applyBorder="1"/>
    <xf numFmtId="0" fontId="2" fillId="0" borderId="0" xfId="1" applyFont="1" applyAlignment="1">
      <alignment horizontal="right" wrapText="1"/>
    </xf>
    <xf numFmtId="0" fontId="2" fillId="0" borderId="0" xfId="1" applyBorder="1" applyAlignment="1">
      <alignment horizontal="right"/>
    </xf>
    <xf numFmtId="0" fontId="2" fillId="0" borderId="0" xfId="1" applyFont="1"/>
    <xf numFmtId="0" fontId="2" fillId="0" borderId="0" xfId="1" applyAlignment="1">
      <alignment horizontal="right"/>
    </xf>
    <xf numFmtId="167" fontId="10" fillId="0" borderId="0" xfId="3" applyNumberFormat="1" applyFont="1"/>
    <xf numFmtId="0" fontId="2" fillId="0" borderId="0" xfId="1" applyBorder="1"/>
    <xf numFmtId="167" fontId="10" fillId="0" borderId="1" xfId="3" applyNumberFormat="1" applyFont="1" applyBorder="1"/>
    <xf numFmtId="1" fontId="10" fillId="0" borderId="1" xfId="3" applyNumberFormat="1" applyFont="1" applyBorder="1"/>
    <xf numFmtId="3" fontId="10" fillId="0" borderId="1" xfId="3" applyNumberFormat="1" applyFont="1" applyBorder="1"/>
    <xf numFmtId="3" fontId="2" fillId="0" borderId="0" xfId="1" applyNumberFormat="1" applyFont="1" applyAlignment="1">
      <alignment wrapText="1"/>
    </xf>
    <xf numFmtId="3" fontId="2" fillId="0" borderId="0" xfId="1" applyNumberFormat="1" applyFont="1" applyBorder="1"/>
    <xf numFmtId="0" fontId="2" fillId="0" borderId="0" xfId="1" applyFont="1" applyBorder="1"/>
    <xf numFmtId="0" fontId="10" fillId="0" borderId="0" xfId="1" applyFont="1" applyAlignment="1">
      <alignment horizontal="left" wrapText="1"/>
    </xf>
    <xf numFmtId="3" fontId="2" fillId="0" borderId="2" xfId="1" applyNumberFormat="1" applyFont="1" applyBorder="1" applyAlignment="1">
      <alignment wrapText="1"/>
    </xf>
    <xf numFmtId="0" fontId="8" fillId="0" borderId="0" xfId="1" applyFont="1" applyBorder="1"/>
    <xf numFmtId="0" fontId="2" fillId="0" borderId="0" xfId="1" applyFont="1" applyFill="1" applyBorder="1"/>
    <xf numFmtId="0" fontId="24" fillId="0" borderId="0" xfId="1" applyFont="1"/>
    <xf numFmtId="0" fontId="2" fillId="0" borderId="0" xfId="1" applyFont="1" applyFill="1"/>
    <xf numFmtId="0" fontId="2" fillId="0" borderId="0" xfId="1" applyFill="1"/>
    <xf numFmtId="0" fontId="2" fillId="0" borderId="3" xfId="3" applyFont="1" applyFill="1" applyBorder="1" applyAlignment="1">
      <alignment horizontal="right"/>
    </xf>
    <xf numFmtId="0" fontId="2" fillId="0" borderId="3" xfId="1" applyFont="1" applyBorder="1" applyAlignment="1"/>
    <xf numFmtId="1" fontId="2" fillId="0" borderId="0" xfId="3" quotePrefix="1" applyNumberFormat="1" applyFont="1" applyFill="1" applyAlignment="1">
      <alignment horizontal="right"/>
    </xf>
    <xf numFmtId="14" fontId="2" fillId="0" borderId="0" xfId="3" applyNumberFormat="1" applyFont="1" applyAlignment="1">
      <alignment horizontal="right"/>
    </xf>
    <xf numFmtId="49" fontId="2" fillId="0" borderId="0" xfId="3" applyNumberFormat="1" applyFont="1" applyFill="1" applyAlignment="1">
      <alignment horizontal="right"/>
    </xf>
    <xf numFmtId="0" fontId="2" fillId="0" borderId="5" xfId="4" applyFont="1" applyBorder="1" applyAlignment="1">
      <alignment horizontal="right"/>
    </xf>
    <xf numFmtId="0" fontId="2" fillId="0" borderId="5" xfId="4" applyFont="1" applyBorder="1"/>
    <xf numFmtId="168" fontId="2" fillId="0" borderId="0" xfId="3" applyNumberFormat="1" applyFont="1" applyFill="1" applyBorder="1"/>
    <xf numFmtId="0" fontId="11" fillId="0" borderId="0" xfId="1" applyFont="1" applyAlignment="1">
      <alignment horizontal="right" wrapText="1"/>
    </xf>
    <xf numFmtId="3" fontId="11" fillId="0" borderId="0" xfId="3" applyNumberFormat="1" applyFont="1" applyBorder="1" applyAlignment="1">
      <alignment horizontal="right"/>
    </xf>
    <xf numFmtId="0" fontId="10" fillId="0" borderId="0" xfId="1" applyFont="1" applyBorder="1"/>
    <xf numFmtId="3" fontId="10" fillId="0" borderId="1" xfId="1" applyNumberFormat="1" applyFont="1" applyFill="1" applyBorder="1"/>
    <xf numFmtId="3" fontId="11" fillId="0" borderId="1" xfId="3" applyNumberFormat="1" applyFont="1" applyBorder="1" applyAlignment="1">
      <alignment horizontal="right"/>
    </xf>
    <xf numFmtId="3" fontId="2" fillId="0" borderId="0" xfId="1" applyNumberFormat="1" applyFont="1" applyFill="1"/>
    <xf numFmtId="3" fontId="2" fillId="0" borderId="0" xfId="1" applyNumberFormat="1" applyFill="1"/>
    <xf numFmtId="3" fontId="2" fillId="0" borderId="2" xfId="1" applyNumberFormat="1" applyFont="1" applyFill="1" applyBorder="1"/>
    <xf numFmtId="3" fontId="2" fillId="0" borderId="2" xfId="1" applyNumberFormat="1" applyFill="1" applyBorder="1"/>
    <xf numFmtId="3" fontId="2" fillId="0" borderId="2" xfId="1" applyNumberFormat="1" applyFont="1" applyBorder="1"/>
    <xf numFmtId="3" fontId="2" fillId="0" borderId="0" xfId="1" applyNumberFormat="1" applyFont="1" applyFill="1" applyBorder="1"/>
    <xf numFmtId="3" fontId="2" fillId="0" borderId="0" xfId="1" applyNumberFormat="1" applyFill="1" applyBorder="1"/>
    <xf numFmtId="0" fontId="24" fillId="0" borderId="0" xfId="1" applyFont="1" applyFill="1"/>
    <xf numFmtId="3" fontId="24" fillId="0" borderId="0" xfId="1" applyNumberFormat="1" applyFont="1" applyFill="1"/>
    <xf numFmtId="3" fontId="24" fillId="0" borderId="0" xfId="1" applyNumberFormat="1" applyFont="1"/>
    <xf numFmtId="3" fontId="38" fillId="0" borderId="0" xfId="3" applyNumberFormat="1" applyFont="1" applyBorder="1" applyAlignment="1">
      <alignment horizontal="left"/>
    </xf>
    <xf numFmtId="3" fontId="10" fillId="0" borderId="0" xfId="3" applyNumberFormat="1" applyFont="1" applyBorder="1" applyAlignment="1">
      <alignment horizontal="right"/>
    </xf>
    <xf numFmtId="2" fontId="5" fillId="0" borderId="0" xfId="4" applyNumberFormat="1"/>
    <xf numFmtId="3" fontId="39" fillId="0" borderId="0" xfId="4" applyNumberFormat="1" applyFont="1" applyBorder="1"/>
    <xf numFmtId="0" fontId="2" fillId="0" borderId="0" xfId="4" applyFont="1" applyBorder="1"/>
    <xf numFmtId="167" fontId="9" fillId="0" borderId="0" xfId="0" applyNumberFormat="1" applyFont="1" applyBorder="1"/>
    <xf numFmtId="0" fontId="5" fillId="0" borderId="3" xfId="2" applyFont="1" applyBorder="1"/>
    <xf numFmtId="0" fontId="5" fillId="0" borderId="1" xfId="2" applyFont="1" applyBorder="1"/>
    <xf numFmtId="0" fontId="5" fillId="0" borderId="1" xfId="2" applyFont="1" applyBorder="1" applyAlignment="1">
      <alignment horizontal="center"/>
    </xf>
    <xf numFmtId="0" fontId="2" fillId="0" borderId="0" xfId="2" applyFont="1"/>
    <xf numFmtId="3" fontId="2" fillId="0" borderId="0" xfId="2" applyNumberFormat="1" applyFont="1"/>
    <xf numFmtId="0" fontId="5" fillId="0" borderId="0" xfId="2" applyFont="1"/>
    <xf numFmtId="3" fontId="13" fillId="0" borderId="0" xfId="2" applyNumberFormat="1" applyFont="1"/>
    <xf numFmtId="0" fontId="2" fillId="3" borderId="0" xfId="2" applyFont="1" applyFill="1"/>
    <xf numFmtId="0" fontId="2" fillId="3" borderId="0" xfId="2" applyFont="1" applyFill="1" applyAlignment="1">
      <alignment wrapText="1"/>
    </xf>
    <xf numFmtId="3" fontId="2" fillId="3" borderId="0" xfId="2" applyNumberFormat="1" applyFont="1" applyFill="1"/>
    <xf numFmtId="0" fontId="2" fillId="3" borderId="12" xfId="2" applyFont="1" applyFill="1" applyBorder="1"/>
    <xf numFmtId="4" fontId="2" fillId="3" borderId="12" xfId="2" applyNumberFormat="1" applyFont="1" applyFill="1" applyBorder="1"/>
    <xf numFmtId="0" fontId="0" fillId="0" borderId="12" xfId="0" applyBorder="1"/>
    <xf numFmtId="0" fontId="38" fillId="3" borderId="0" xfId="2" applyFont="1" applyFill="1"/>
    <xf numFmtId="0" fontId="10" fillId="0" borderId="2" xfId="2" applyFont="1" applyBorder="1"/>
    <xf numFmtId="0" fontId="30" fillId="0" borderId="2" xfId="2" applyFont="1" applyBorder="1"/>
    <xf numFmtId="3" fontId="10" fillId="0" borderId="2" xfId="2" applyNumberFormat="1" applyFont="1" applyBorder="1"/>
    <xf numFmtId="0" fontId="9" fillId="0" borderId="0" xfId="5" applyFont="1"/>
    <xf numFmtId="0" fontId="24" fillId="0" borderId="0" xfId="0" applyFont="1"/>
    <xf numFmtId="0" fontId="24" fillId="0" borderId="0" xfId="0" applyFont="1" applyAlignment="1">
      <alignment horizontal="right"/>
    </xf>
    <xf numFmtId="3" fontId="40" fillId="0" borderId="0" xfId="5" applyNumberFormat="1" applyFont="1"/>
    <xf numFmtId="0" fontId="2" fillId="0" borderId="5" xfId="0" applyFont="1" applyBorder="1"/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8" fillId="0" borderId="0" xfId="0" applyFont="1" applyBorder="1"/>
    <xf numFmtId="49" fontId="2" fillId="0" borderId="0" xfId="0" quotePrefix="1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2" fillId="0" borderId="0" xfId="2" applyFont="1" applyBorder="1" applyAlignment="1"/>
    <xf numFmtId="0" fontId="8" fillId="0" borderId="0" xfId="5" applyFont="1" applyFill="1" applyBorder="1"/>
    <xf numFmtId="3" fontId="2" fillId="0" borderId="0" xfId="0" applyNumberFormat="1" applyFont="1" applyBorder="1" applyAlignment="1"/>
    <xf numFmtId="0" fontId="2" fillId="0" borderId="0" xfId="0" applyFont="1" applyBorder="1" applyAlignment="1"/>
    <xf numFmtId="0" fontId="10" fillId="0" borderId="0" xfId="0" applyFont="1" applyBorder="1"/>
    <xf numFmtId="0" fontId="30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2" fillId="0" borderId="0" xfId="2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2" fillId="0" borderId="0" xfId="5" applyFont="1" applyFill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quotePrefix="1" applyFont="1"/>
    <xf numFmtId="0" fontId="24" fillId="0" borderId="0" xfId="2" applyFont="1"/>
    <xf numFmtId="3" fontId="24" fillId="0" borderId="0" xfId="0" applyNumberFormat="1" applyFont="1"/>
    <xf numFmtId="0" fontId="12" fillId="0" borderId="0" xfId="6" applyFont="1"/>
    <xf numFmtId="0" fontId="41" fillId="0" borderId="0" xfId="6" applyFont="1" applyProtection="1"/>
    <xf numFmtId="3" fontId="12" fillId="0" borderId="0" xfId="6" applyNumberFormat="1" applyFont="1" applyProtection="1"/>
    <xf numFmtId="0" fontId="2" fillId="0" borderId="0" xfId="6"/>
    <xf numFmtId="0" fontId="12" fillId="0" borderId="0" xfId="6" applyFont="1" applyBorder="1"/>
    <xf numFmtId="0" fontId="12" fillId="0" borderId="0" xfId="6" applyFont="1" applyBorder="1" applyProtection="1"/>
    <xf numFmtId="3" fontId="12" fillId="0" borderId="0" xfId="6" applyNumberFormat="1" applyFont="1" applyBorder="1" applyProtection="1"/>
    <xf numFmtId="0" fontId="2" fillId="0" borderId="0" xfId="6" applyFont="1" applyBorder="1" applyProtection="1"/>
    <xf numFmtId="3" fontId="42" fillId="0" borderId="0" xfId="6" applyNumberFormat="1" applyFont="1" applyBorder="1" applyProtection="1"/>
    <xf numFmtId="3" fontId="43" fillId="0" borderId="0" xfId="6" applyNumberFormat="1" applyFont="1" applyBorder="1" applyProtection="1">
      <protection locked="0"/>
    </xf>
    <xf numFmtId="3" fontId="2" fillId="0" borderId="0" xfId="6" applyNumberFormat="1" applyFont="1" applyBorder="1" applyProtection="1"/>
    <xf numFmtId="0" fontId="44" fillId="0" borderId="0" xfId="6" applyFont="1"/>
    <xf numFmtId="3" fontId="2" fillId="0" borderId="2" xfId="6" applyNumberFormat="1" applyFont="1" applyBorder="1" applyProtection="1"/>
    <xf numFmtId="0" fontId="45" fillId="0" borderId="0" xfId="6" applyFont="1"/>
    <xf numFmtId="0" fontId="46" fillId="0" borderId="0" xfId="6" applyFont="1" applyAlignment="1"/>
    <xf numFmtId="0" fontId="46" fillId="0" borderId="0" xfId="6" applyFont="1" applyAlignment="1">
      <alignment wrapText="1"/>
    </xf>
    <xf numFmtId="3" fontId="46" fillId="0" borderId="0" xfId="6" applyNumberFormat="1" applyFont="1" applyBorder="1" applyAlignment="1" applyProtection="1"/>
    <xf numFmtId="0" fontId="45" fillId="0" borderId="0" xfId="6" applyFont="1" applyAlignment="1"/>
    <xf numFmtId="0" fontId="45" fillId="0" borderId="0" xfId="6" applyFont="1" applyAlignment="1">
      <alignment wrapText="1"/>
    </xf>
    <xf numFmtId="3" fontId="45" fillId="0" borderId="0" xfId="6" applyNumberFormat="1" applyFont="1" applyBorder="1" applyAlignment="1" applyProtection="1"/>
    <xf numFmtId="0" fontId="46" fillId="0" borderId="0" xfId="6" applyFont="1" applyBorder="1" applyAlignment="1">
      <alignment wrapText="1"/>
    </xf>
    <xf numFmtId="3" fontId="12" fillId="0" borderId="0" xfId="6" applyNumberFormat="1" applyFont="1"/>
    <xf numFmtId="0" fontId="45" fillId="0" borderId="0" xfId="6" applyFont="1" applyBorder="1" applyAlignment="1"/>
    <xf numFmtId="0" fontId="45" fillId="0" borderId="0" xfId="6" applyFont="1" applyBorder="1" applyAlignment="1">
      <alignment wrapText="1"/>
    </xf>
    <xf numFmtId="0" fontId="46" fillId="0" borderId="2" xfId="6" applyFont="1" applyBorder="1" applyAlignment="1"/>
    <xf numFmtId="0" fontId="46" fillId="0" borderId="2" xfId="6" applyFont="1" applyBorder="1" applyAlignment="1">
      <alignment wrapText="1"/>
    </xf>
    <xf numFmtId="3" fontId="46" fillId="0" borderId="2" xfId="6" applyNumberFormat="1" applyFont="1" applyBorder="1" applyAlignment="1" applyProtection="1"/>
    <xf numFmtId="0" fontId="2" fillId="0" borderId="0" xfId="6" applyAlignment="1"/>
    <xf numFmtId="3" fontId="10" fillId="0" borderId="0" xfId="6" applyNumberFormat="1" applyFont="1" applyBorder="1" applyAlignment="1" applyProtection="1"/>
    <xf numFmtId="0" fontId="12" fillId="0" borderId="0" xfId="6" applyFont="1" applyAlignment="1"/>
    <xf numFmtId="0" fontId="12" fillId="3" borderId="0" xfId="6" applyFont="1" applyFill="1"/>
    <xf numFmtId="3" fontId="12" fillId="3" borderId="0" xfId="6" applyNumberFormat="1" applyFont="1" applyFill="1"/>
    <xf numFmtId="0" fontId="2" fillId="3" borderId="0" xfId="6" applyFill="1"/>
    <xf numFmtId="0" fontId="2" fillId="4" borderId="0" xfId="6" applyFill="1"/>
    <xf numFmtId="0" fontId="12" fillId="4" borderId="0" xfId="6" applyFont="1" applyFill="1"/>
    <xf numFmtId="167" fontId="9" fillId="0" borderId="1" xfId="6" applyNumberFormat="1" applyFont="1" applyBorder="1"/>
    <xf numFmtId="1" fontId="2" fillId="0" borderId="0" xfId="6" applyNumberFormat="1"/>
    <xf numFmtId="0" fontId="2" fillId="0" borderId="1" xfId="6" applyBorder="1"/>
    <xf numFmtId="1" fontId="24" fillId="0" borderId="5" xfId="6" applyNumberFormat="1" applyFont="1" applyFill="1" applyBorder="1" applyAlignment="1">
      <alignment horizontal="left"/>
    </xf>
    <xf numFmtId="1" fontId="24" fillId="0" borderId="5" xfId="6" applyNumberFormat="1" applyFont="1" applyFill="1" applyBorder="1"/>
    <xf numFmtId="0" fontId="24" fillId="0" borderId="5" xfId="6" applyFont="1" applyFill="1" applyBorder="1"/>
    <xf numFmtId="0" fontId="24" fillId="0" borderId="0" xfId="6" applyFont="1" applyFill="1"/>
    <xf numFmtId="3" fontId="24" fillId="0" borderId="5" xfId="6" applyNumberFormat="1" applyFont="1" applyFill="1" applyBorder="1"/>
    <xf numFmtId="3" fontId="48" fillId="0" borderId="5" xfId="6" applyNumberFormat="1" applyFont="1" applyFill="1" applyBorder="1"/>
    <xf numFmtId="1" fontId="24" fillId="0" borderId="0" xfId="6" applyNumberFormat="1" applyFont="1" applyFill="1" applyAlignment="1">
      <alignment horizontal="left"/>
    </xf>
    <xf numFmtId="1" fontId="24" fillId="0" borderId="0" xfId="6" applyNumberFormat="1" applyFont="1" applyFill="1"/>
    <xf numFmtId="3" fontId="24" fillId="0" borderId="0" xfId="6" applyNumberFormat="1" applyFont="1" applyFill="1"/>
    <xf numFmtId="0" fontId="24" fillId="0" borderId="0" xfId="6" applyFont="1" applyFill="1" applyAlignment="1">
      <alignment horizontal="left"/>
    </xf>
    <xf numFmtId="3" fontId="24" fillId="0" borderId="0" xfId="6" applyNumberFormat="1" applyFont="1" applyFill="1" applyBorder="1"/>
    <xf numFmtId="3" fontId="24" fillId="0" borderId="0" xfId="6" quotePrefix="1" applyNumberFormat="1" applyFont="1" applyFill="1"/>
    <xf numFmtId="1" fontId="24" fillId="0" borderId="0" xfId="6" applyNumberFormat="1" applyFont="1" applyFill="1" applyBorder="1"/>
    <xf numFmtId="0" fontId="24" fillId="0" borderId="0" xfId="6" applyFont="1" applyFill="1" applyBorder="1"/>
    <xf numFmtId="1" fontId="24" fillId="0" borderId="1" xfId="6" applyNumberFormat="1" applyFont="1" applyFill="1" applyBorder="1" applyAlignment="1">
      <alignment wrapText="1"/>
    </xf>
    <xf numFmtId="3" fontId="26" fillId="0" borderId="0" xfId="6" applyNumberFormat="1" applyFont="1" applyFill="1" applyBorder="1"/>
    <xf numFmtId="0" fontId="24" fillId="0" borderId="1" xfId="6" applyFont="1" applyFill="1" applyBorder="1" applyAlignment="1">
      <alignment wrapText="1"/>
    </xf>
    <xf numFmtId="3" fontId="24" fillId="0" borderId="1" xfId="6" applyNumberFormat="1" applyFont="1" applyFill="1" applyBorder="1" applyAlignment="1">
      <alignment wrapText="1"/>
    </xf>
    <xf numFmtId="3" fontId="26" fillId="0" borderId="1" xfId="6" applyNumberFormat="1" applyFont="1" applyFill="1" applyBorder="1" applyAlignment="1">
      <alignment wrapText="1"/>
    </xf>
    <xf numFmtId="0" fontId="26" fillId="0" borderId="1" xfId="6" applyFont="1" applyFill="1" applyBorder="1" applyAlignment="1">
      <alignment wrapText="1"/>
    </xf>
    <xf numFmtId="0" fontId="24" fillId="0" borderId="1" xfId="6" applyNumberFormat="1" applyFont="1" applyFill="1" applyBorder="1" applyAlignment="1">
      <alignment wrapText="1"/>
    </xf>
    <xf numFmtId="179" fontId="24" fillId="0" borderId="0" xfId="6" applyNumberFormat="1" applyFont="1"/>
    <xf numFmtId="0" fontId="24" fillId="0" borderId="0" xfId="6" applyFont="1"/>
    <xf numFmtId="3" fontId="24" fillId="0" borderId="0" xfId="6" applyNumberFormat="1" applyFont="1"/>
    <xf numFmtId="3" fontId="8" fillId="0" borderId="0" xfId="6" applyNumberFormat="1" applyFont="1"/>
    <xf numFmtId="179" fontId="24" fillId="0" borderId="13" xfId="6" applyNumberFormat="1" applyFont="1" applyBorder="1" applyAlignment="1">
      <alignment horizontal="center"/>
    </xf>
    <xf numFmtId="179" fontId="24" fillId="0" borderId="14" xfId="6" applyNumberFormat="1" applyFont="1" applyFill="1" applyBorder="1" applyAlignment="1">
      <alignment horizontal="center"/>
    </xf>
    <xf numFmtId="179" fontId="24" fillId="0" borderId="13" xfId="6" applyNumberFormat="1" applyFont="1" applyFill="1" applyBorder="1" applyAlignment="1">
      <alignment horizontal="center"/>
    </xf>
    <xf numFmtId="179" fontId="24" fillId="0" borderId="15" xfId="6" applyNumberFormat="1" applyFont="1" applyBorder="1" applyAlignment="1">
      <alignment horizontal="center"/>
    </xf>
    <xf numFmtId="179" fontId="24" fillId="0" borderId="0" xfId="6" applyNumberFormat="1" applyFont="1" applyBorder="1"/>
    <xf numFmtId="0" fontId="24" fillId="0" borderId="0" xfId="6" applyFont="1" applyBorder="1"/>
    <xf numFmtId="3" fontId="24" fillId="0" borderId="0" xfId="6" applyNumberFormat="1" applyFont="1" applyBorder="1"/>
    <xf numFmtId="3" fontId="8" fillId="0" borderId="0" xfId="6" applyNumberFormat="1" applyFont="1" applyBorder="1"/>
    <xf numFmtId="179" fontId="24" fillId="0" borderId="0" xfId="6" applyNumberFormat="1" applyFont="1" applyBorder="1" applyAlignment="1">
      <alignment horizontal="center"/>
    </xf>
    <xf numFmtId="179" fontId="24" fillId="0" borderId="14" xfId="6" applyNumberFormat="1" applyFont="1" applyBorder="1" applyAlignment="1">
      <alignment horizontal="center"/>
    </xf>
    <xf numFmtId="179" fontId="24" fillId="0" borderId="13" xfId="6" applyNumberFormat="1" applyFont="1" applyFill="1" applyBorder="1" applyAlignment="1" applyProtection="1">
      <alignment horizontal="center"/>
    </xf>
    <xf numFmtId="179" fontId="24" fillId="0" borderId="13" xfId="6" applyNumberFormat="1" applyFont="1" applyBorder="1" applyAlignment="1" applyProtection="1">
      <alignment horizontal="center"/>
    </xf>
    <xf numFmtId="179" fontId="24" fillId="0" borderId="0" xfId="6" applyNumberFormat="1" applyFont="1" applyFill="1"/>
    <xf numFmtId="179" fontId="24" fillId="0" borderId="0" xfId="6" quotePrefix="1" applyNumberFormat="1" applyFont="1"/>
    <xf numFmtId="179" fontId="24" fillId="0" borderId="0" xfId="6" applyNumberFormat="1" applyFont="1" applyFill="1" applyBorder="1" applyAlignment="1" applyProtection="1">
      <alignment horizontal="center"/>
    </xf>
    <xf numFmtId="179" fontId="24" fillId="0" borderId="0" xfId="6" applyNumberFormat="1" applyFont="1" applyFill="1" applyBorder="1" applyAlignment="1">
      <alignment horizontal="center"/>
    </xf>
    <xf numFmtId="179" fontId="24" fillId="0" borderId="0" xfId="6" applyNumberFormat="1" applyFont="1" applyBorder="1" applyAlignment="1" applyProtection="1">
      <alignment horizontal="center"/>
    </xf>
    <xf numFmtId="179" fontId="24" fillId="0" borderId="0" xfId="6" applyNumberFormat="1" applyFont="1" applyFill="1" applyBorder="1"/>
    <xf numFmtId="0" fontId="24" fillId="0" borderId="0" xfId="6" applyFont="1" applyBorder="1" applyAlignment="1">
      <alignment horizontal="left"/>
    </xf>
    <xf numFmtId="3" fontId="2" fillId="0" borderId="0" xfId="6" applyNumberFormat="1"/>
    <xf numFmtId="0" fontId="12" fillId="0" borderId="0" xfId="7" applyFont="1"/>
    <xf numFmtId="0" fontId="41" fillId="0" borderId="0" xfId="7" applyFont="1" applyProtection="1"/>
    <xf numFmtId="3" fontId="12" fillId="0" borderId="0" xfId="7" applyNumberFormat="1" applyFont="1" applyProtection="1"/>
    <xf numFmtId="0" fontId="12" fillId="0" borderId="0" xfId="7" applyFont="1" applyBorder="1"/>
    <xf numFmtId="0" fontId="12" fillId="0" borderId="0" xfId="7" applyFont="1" applyBorder="1" applyProtection="1"/>
    <xf numFmtId="3" fontId="12" fillId="0" borderId="0" xfId="7" applyNumberFormat="1" applyFont="1" applyBorder="1" applyProtection="1"/>
    <xf numFmtId="0" fontId="2" fillId="0" borderId="0" xfId="7" applyFont="1" applyBorder="1" applyProtection="1"/>
    <xf numFmtId="3" fontId="42" fillId="0" borderId="0" xfId="7" applyNumberFormat="1" applyFont="1" applyBorder="1" applyProtection="1"/>
    <xf numFmtId="3" fontId="2" fillId="0" borderId="0" xfId="7" applyNumberFormat="1" applyFont="1" applyBorder="1" applyProtection="1">
      <protection locked="0"/>
    </xf>
    <xf numFmtId="3" fontId="2" fillId="0" borderId="0" xfId="7" applyNumberFormat="1" applyFont="1" applyBorder="1" applyProtection="1"/>
    <xf numFmtId="0" fontId="44" fillId="0" borderId="0" xfId="7" applyFont="1"/>
    <xf numFmtId="0" fontId="2" fillId="0" borderId="0" xfId="7"/>
    <xf numFmtId="3" fontId="10" fillId="0" borderId="1" xfId="7" applyNumberFormat="1" applyFont="1" applyBorder="1" applyAlignment="1" applyProtection="1">
      <alignment horizontal="right"/>
    </xf>
    <xf numFmtId="0" fontId="45" fillId="0" borderId="0" xfId="7" applyFont="1" applyProtection="1">
      <protection hidden="1"/>
    </xf>
    <xf numFmtId="0" fontId="2" fillId="0" borderId="0" xfId="7" applyProtection="1">
      <protection hidden="1"/>
    </xf>
    <xf numFmtId="0" fontId="2" fillId="0" borderId="0" xfId="7" applyAlignment="1" applyProtection="1">
      <alignment vertical="top"/>
      <protection hidden="1"/>
    </xf>
    <xf numFmtId="0" fontId="46" fillId="0" borderId="0" xfId="7" applyFont="1" applyAlignment="1" applyProtection="1">
      <alignment vertical="top" wrapText="1"/>
      <protection hidden="1"/>
    </xf>
    <xf numFmtId="0" fontId="2" fillId="0" borderId="0" xfId="8" applyFont="1" applyProtection="1">
      <protection hidden="1"/>
    </xf>
    <xf numFmtId="0" fontId="47" fillId="0" borderId="0" xfId="7" applyFont="1" applyAlignment="1" applyProtection="1">
      <protection hidden="1"/>
    </xf>
    <xf numFmtId="0" fontId="46" fillId="0" borderId="0" xfId="7" applyFont="1" applyProtection="1">
      <protection hidden="1"/>
    </xf>
    <xf numFmtId="178" fontId="2" fillId="0" borderId="0" xfId="7" applyNumberFormat="1" applyFont="1" applyBorder="1" applyProtection="1"/>
    <xf numFmtId="0" fontId="46" fillId="0" borderId="0" xfId="7" applyFont="1" applyAlignment="1" applyProtection="1">
      <protection hidden="1"/>
    </xf>
    <xf numFmtId="174" fontId="2" fillId="0" borderId="0" xfId="9" applyNumberFormat="1" applyFont="1" applyBorder="1" applyProtection="1"/>
    <xf numFmtId="1" fontId="2" fillId="0" borderId="0" xfId="9" applyNumberFormat="1" applyFont="1" applyBorder="1" applyProtection="1"/>
    <xf numFmtId="0" fontId="9" fillId="0" borderId="0" xfId="7" applyFont="1"/>
    <xf numFmtId="4" fontId="2" fillId="0" borderId="0" xfId="7" applyNumberFormat="1" applyFont="1" applyBorder="1" applyProtection="1"/>
    <xf numFmtId="3" fontId="10" fillId="0" borderId="0" xfId="7" applyNumberFormat="1" applyFont="1" applyBorder="1" applyProtection="1"/>
    <xf numFmtId="0" fontId="45" fillId="0" borderId="1" xfId="7" applyFont="1" applyBorder="1" applyProtection="1">
      <protection hidden="1"/>
    </xf>
    <xf numFmtId="3" fontId="10" fillId="0" borderId="1" xfId="7" applyNumberFormat="1" applyFont="1" applyBorder="1" applyProtection="1"/>
    <xf numFmtId="0" fontId="46" fillId="0" borderId="0" xfId="7" applyFont="1"/>
    <xf numFmtId="0" fontId="2" fillId="0" borderId="0" xfId="4" applyFont="1" applyFill="1" applyBorder="1"/>
    <xf numFmtId="0" fontId="5" fillId="0" borderId="0" xfId="8"/>
    <xf numFmtId="0" fontId="5" fillId="0" borderId="0" xfId="8" applyBorder="1"/>
    <xf numFmtId="0" fontId="2" fillId="0" borderId="0" xfId="8" applyFont="1"/>
    <xf numFmtId="0" fontId="2" fillId="0" borderId="0" xfId="8" applyFont="1" applyBorder="1"/>
    <xf numFmtId="0" fontId="12" fillId="3" borderId="0" xfId="7" applyFont="1" applyFill="1"/>
    <xf numFmtId="3" fontId="12" fillId="3" borderId="0" xfId="7" applyNumberFormat="1" applyFont="1" applyFill="1"/>
    <xf numFmtId="0" fontId="12" fillId="4" borderId="0" xfId="7" applyFont="1" applyFill="1"/>
    <xf numFmtId="0" fontId="12" fillId="0" borderId="0" xfId="7" applyFont="1" applyFill="1"/>
    <xf numFmtId="3" fontId="12" fillId="0" borderId="0" xfId="7" applyNumberFormat="1" applyFont="1" applyFill="1"/>
    <xf numFmtId="3" fontId="27" fillId="0" borderId="0" xfId="6" applyNumberFormat="1" applyFont="1"/>
    <xf numFmtId="0" fontId="9" fillId="0" borderId="0" xfId="6" applyFont="1" applyBorder="1"/>
    <xf numFmtId="0" fontId="2" fillId="0" borderId="0" xfId="6" applyBorder="1"/>
    <xf numFmtId="0" fontId="2" fillId="5" borderId="0" xfId="6" applyFill="1"/>
    <xf numFmtId="14" fontId="2" fillId="0" borderId="0" xfId="3" applyNumberFormat="1" applyFont="1" applyBorder="1" applyAlignment="1">
      <alignment horizontal="center"/>
    </xf>
    <xf numFmtId="3" fontId="27" fillId="0" borderId="0" xfId="6" applyNumberFormat="1" applyFont="1" applyAlignment="1">
      <alignment horizontal="left"/>
    </xf>
    <xf numFmtId="0" fontId="35" fillId="0" borderId="0" xfId="10" applyFont="1" applyAlignment="1">
      <alignment horizontal="right"/>
    </xf>
    <xf numFmtId="0" fontId="2" fillId="0" borderId="0" xfId="6" applyBorder="1" applyAlignment="1">
      <alignment horizontal="right"/>
    </xf>
    <xf numFmtId="173" fontId="2" fillId="0" borderId="0" xfId="3" quotePrefix="1" applyNumberFormat="1" applyFont="1"/>
    <xf numFmtId="173" fontId="2" fillId="0" borderId="0" xfId="3" applyNumberFormat="1" applyFont="1"/>
    <xf numFmtId="3" fontId="51" fillId="0" borderId="0" xfId="3" applyNumberFormat="1" applyFont="1" applyFill="1" applyBorder="1" applyAlignment="1">
      <alignment horizontal="center"/>
    </xf>
    <xf numFmtId="0" fontId="52" fillId="0" borderId="0" xfId="6" applyFont="1"/>
    <xf numFmtId="167" fontId="2" fillId="0" borderId="0" xfId="6" applyNumberFormat="1" applyFont="1" applyAlignment="1">
      <alignment horizontal="left"/>
    </xf>
    <xf numFmtId="179" fontId="2" fillId="0" borderId="0" xfId="6" applyNumberFormat="1" applyFont="1" applyAlignment="1">
      <alignment horizontal="left"/>
    </xf>
    <xf numFmtId="0" fontId="2" fillId="0" borderId="0" xfId="6" applyFont="1" applyAlignment="1">
      <alignment wrapText="1"/>
    </xf>
    <xf numFmtId="0" fontId="10" fillId="0" borderId="0" xfId="6" applyFont="1" applyAlignment="1">
      <alignment wrapText="1"/>
    </xf>
    <xf numFmtId="3" fontId="2" fillId="0" borderId="0" xfId="6" applyNumberFormat="1" applyBorder="1"/>
    <xf numFmtId="3" fontId="2" fillId="0" borderId="0" xfId="3" applyNumberFormat="1" applyFont="1" applyBorder="1" applyProtection="1">
      <protection locked="0"/>
    </xf>
    <xf numFmtId="0" fontId="24" fillId="0" borderId="0" xfId="6" applyFont="1" applyAlignment="1">
      <alignment horizontal="right"/>
    </xf>
    <xf numFmtId="3" fontId="24" fillId="0" borderId="0" xfId="6" applyNumberFormat="1" applyFont="1" applyAlignment="1">
      <alignment horizontal="right"/>
    </xf>
    <xf numFmtId="0" fontId="2" fillId="0" borderId="0" xfId="6" applyFont="1" applyAlignment="1">
      <alignment horizontal="left" wrapText="1"/>
    </xf>
    <xf numFmtId="0" fontId="10" fillId="0" borderId="0" xfId="6" applyFont="1" applyAlignment="1">
      <alignment horizontal="left" wrapText="1"/>
    </xf>
    <xf numFmtId="167" fontId="2" fillId="0" borderId="0" xfId="6" applyNumberFormat="1" applyFont="1" applyBorder="1" applyAlignment="1">
      <alignment horizontal="left"/>
    </xf>
    <xf numFmtId="179" fontId="2" fillId="0" borderId="0" xfId="6" applyNumberFormat="1" applyFont="1" applyBorder="1" applyAlignment="1">
      <alignment horizontal="left"/>
    </xf>
    <xf numFmtId="3" fontId="43" fillId="0" borderId="0" xfId="7" applyNumberFormat="1" applyFont="1" applyBorder="1" applyProtection="1">
      <protection locked="0"/>
    </xf>
    <xf numFmtId="0" fontId="53" fillId="0" borderId="0" xfId="7" applyFont="1"/>
    <xf numFmtId="3" fontId="2" fillId="0" borderId="2" xfId="7" applyNumberFormat="1" applyFont="1" applyBorder="1" applyProtection="1"/>
    <xf numFmtId="0" fontId="12" fillId="0" borderId="2" xfId="7" applyFont="1" applyBorder="1"/>
    <xf numFmtId="0" fontId="45" fillId="0" borderId="0" xfId="7" applyFont="1"/>
    <xf numFmtId="0" fontId="12" fillId="0" borderId="1" xfId="7" applyFont="1" applyBorder="1"/>
    <xf numFmtId="3" fontId="2" fillId="0" borderId="0" xfId="7" applyNumberFormat="1" applyFont="1" applyBorder="1" applyAlignment="1" applyProtection="1">
      <alignment horizontal="right"/>
    </xf>
    <xf numFmtId="0" fontId="2" fillId="0" borderId="0" xfId="7" applyAlignment="1">
      <alignment vertical="top"/>
    </xf>
    <xf numFmtId="0" fontId="46" fillId="0" borderId="0" xfId="7" applyFont="1" applyAlignment="1">
      <alignment vertical="top" wrapText="1"/>
    </xf>
    <xf numFmtId="0" fontId="2" fillId="0" borderId="1" xfId="7" applyBorder="1" applyAlignment="1">
      <alignment vertical="top"/>
    </xf>
    <xf numFmtId="0" fontId="45" fillId="0" borderId="1" xfId="7" applyFont="1" applyBorder="1" applyAlignment="1">
      <alignment vertical="top" wrapText="1"/>
    </xf>
    <xf numFmtId="3" fontId="2" fillId="0" borderId="1" xfId="7" applyNumberFormat="1" applyFont="1" applyBorder="1" applyAlignment="1" applyProtection="1">
      <alignment horizontal="right"/>
    </xf>
    <xf numFmtId="0" fontId="46" fillId="0" borderId="0" xfId="7" applyFont="1" applyAlignment="1"/>
    <xf numFmtId="0" fontId="46" fillId="0" borderId="0" xfId="7" applyFont="1" applyAlignment="1">
      <alignment wrapText="1"/>
    </xf>
    <xf numFmtId="3" fontId="46" fillId="0" borderId="0" xfId="7" applyNumberFormat="1" applyFont="1" applyBorder="1" applyAlignment="1" applyProtection="1"/>
    <xf numFmtId="0" fontId="45" fillId="0" borderId="0" xfId="7" applyFont="1" applyAlignment="1"/>
    <xf numFmtId="0" fontId="46" fillId="0" borderId="1" xfId="7" applyFont="1" applyBorder="1" applyAlignment="1"/>
    <xf numFmtId="0" fontId="46" fillId="0" borderId="1" xfId="7" applyFont="1" applyBorder="1" applyAlignment="1">
      <alignment wrapText="1"/>
    </xf>
    <xf numFmtId="3" fontId="46" fillId="0" borderId="1" xfId="7" applyNumberFormat="1" applyFont="1" applyBorder="1" applyAlignment="1" applyProtection="1"/>
    <xf numFmtId="0" fontId="2" fillId="0" borderId="0" xfId="7" applyAlignment="1"/>
    <xf numFmtId="0" fontId="45" fillId="0" borderId="0" xfId="7" applyFont="1" applyAlignment="1">
      <alignment wrapText="1"/>
    </xf>
    <xf numFmtId="3" fontId="10" fillId="0" borderId="0" xfId="7" applyNumberFormat="1" applyFont="1" applyBorder="1" applyAlignment="1" applyProtection="1"/>
    <xf numFmtId="0" fontId="12" fillId="0" borderId="0" xfId="7" applyFont="1" applyAlignment="1"/>
    <xf numFmtId="3" fontId="2" fillId="0" borderId="0" xfId="7" applyNumberFormat="1" applyFont="1" applyBorder="1" applyAlignment="1" applyProtection="1"/>
    <xf numFmtId="0" fontId="2" fillId="0" borderId="2" xfId="7" applyFont="1" applyBorder="1" applyProtection="1"/>
    <xf numFmtId="0" fontId="10" fillId="0" borderId="0" xfId="7" applyFont="1" applyBorder="1" applyProtection="1"/>
    <xf numFmtId="3" fontId="12" fillId="0" borderId="0" xfId="7" applyNumberFormat="1" applyFont="1" applyBorder="1"/>
    <xf numFmtId="0" fontId="2" fillId="0" borderId="0" xfId="7" applyFont="1"/>
    <xf numFmtId="0" fontId="10" fillId="0" borderId="0" xfId="7" applyFont="1" applyBorder="1"/>
    <xf numFmtId="3" fontId="2" fillId="0" borderId="0" xfId="7" applyNumberFormat="1" applyFont="1" applyBorder="1"/>
    <xf numFmtId="0" fontId="2" fillId="0" borderId="0" xfId="7" applyFont="1" applyBorder="1"/>
    <xf numFmtId="0" fontId="2" fillId="0" borderId="0" xfId="7" applyFont="1" applyFill="1" applyBorder="1"/>
    <xf numFmtId="0" fontId="12" fillId="0" borderId="0" xfId="7" applyFont="1" applyAlignment="1">
      <alignment wrapText="1"/>
    </xf>
    <xf numFmtId="3" fontId="2" fillId="0" borderId="0" xfId="7" applyNumberFormat="1" applyFont="1"/>
    <xf numFmtId="3" fontId="12" fillId="0" borderId="0" xfId="7" applyNumberFormat="1" applyFont="1"/>
    <xf numFmtId="0" fontId="24" fillId="0" borderId="0" xfId="7" applyFont="1"/>
    <xf numFmtId="2" fontId="2" fillId="0" borderId="2" xfId="7" applyNumberFormat="1" applyFont="1" applyBorder="1"/>
    <xf numFmtId="3" fontId="13" fillId="0" borderId="2" xfId="7" applyNumberFormat="1" applyFont="1" applyBorder="1"/>
    <xf numFmtId="3" fontId="2" fillId="0" borderId="2" xfId="7" applyNumberFormat="1" applyFont="1" applyBorder="1"/>
    <xf numFmtId="0" fontId="2" fillId="0" borderId="2" xfId="7" applyFont="1" applyBorder="1"/>
    <xf numFmtId="3" fontId="24" fillId="0" borderId="0" xfId="7" applyNumberFormat="1" applyFont="1"/>
    <xf numFmtId="2" fontId="2" fillId="0" borderId="0" xfId="11" applyNumberFormat="1" applyFont="1" applyBorder="1"/>
    <xf numFmtId="3" fontId="13" fillId="0" borderId="0" xfId="11" applyNumberFormat="1" applyFont="1" applyBorder="1"/>
    <xf numFmtId="3" fontId="2" fillId="0" borderId="0" xfId="11" applyNumberFormat="1"/>
    <xf numFmtId="0" fontId="2" fillId="0" borderId="0" xfId="7" applyBorder="1"/>
    <xf numFmtId="179" fontId="2" fillId="0" borderId="0" xfId="7" applyNumberFormat="1" applyFont="1" applyBorder="1" applyAlignment="1">
      <alignment horizontal="left"/>
    </xf>
    <xf numFmtId="167" fontId="2" fillId="0" borderId="0" xfId="7" applyNumberFormat="1" applyFont="1" applyBorder="1" applyAlignment="1">
      <alignment horizontal="left"/>
    </xf>
    <xf numFmtId="3" fontId="13" fillId="0" borderId="0" xfId="11" applyNumberFormat="1" applyFont="1"/>
    <xf numFmtId="179" fontId="2" fillId="0" borderId="0" xfId="7" applyNumberFormat="1" applyFont="1" applyAlignment="1">
      <alignment horizontal="left"/>
    </xf>
    <xf numFmtId="167" fontId="2" fillId="0" borderId="0" xfId="7" applyNumberFormat="1" applyFont="1" applyAlignment="1">
      <alignment horizontal="left"/>
    </xf>
    <xf numFmtId="0" fontId="10" fillId="0" borderId="0" xfId="7" applyFont="1" applyAlignment="1">
      <alignment wrapText="1"/>
    </xf>
    <xf numFmtId="0" fontId="2" fillId="0" borderId="0" xfId="7" applyFont="1" applyAlignment="1">
      <alignment wrapText="1"/>
    </xf>
    <xf numFmtId="0" fontId="2" fillId="0" borderId="0" xfId="7" applyFont="1" applyAlignment="1">
      <alignment horizontal="left" wrapText="1"/>
    </xf>
    <xf numFmtId="3" fontId="2" fillId="0" borderId="0" xfId="11" applyNumberFormat="1" applyFont="1"/>
    <xf numFmtId="0" fontId="52" fillId="0" borderId="0" xfId="7" applyFont="1"/>
    <xf numFmtId="0" fontId="2" fillId="0" borderId="0" xfId="11"/>
    <xf numFmtId="3" fontId="10" fillId="0" borderId="0" xfId="11" applyNumberFormat="1" applyFont="1"/>
    <xf numFmtId="174" fontId="10" fillId="0" borderId="0" xfId="3" applyNumberFormat="1" applyFont="1"/>
    <xf numFmtId="3" fontId="10" fillId="0" borderId="0" xfId="3" applyNumberFormat="1" applyFont="1"/>
    <xf numFmtId="0" fontId="2" fillId="0" borderId="1" xfId="7" applyFont="1" applyFill="1" applyBorder="1" applyAlignment="1">
      <alignment horizontal="right"/>
    </xf>
    <xf numFmtId="0" fontId="2" fillId="0" borderId="1" xfId="7" applyFont="1" applyBorder="1"/>
    <xf numFmtId="164" fontId="2" fillId="0" borderId="1" xfId="7" applyNumberFormat="1" applyFont="1" applyBorder="1" applyAlignment="1">
      <alignment horizontal="right"/>
    </xf>
    <xf numFmtId="164" fontId="2" fillId="0" borderId="1" xfId="7" applyNumberFormat="1" applyFont="1" applyBorder="1"/>
    <xf numFmtId="0" fontId="2" fillId="0" borderId="0" xfId="7" applyFont="1" applyFill="1" applyBorder="1" applyAlignment="1">
      <alignment horizontal="right"/>
    </xf>
    <xf numFmtId="9" fontId="2" fillId="0" borderId="0" xfId="7" applyNumberFormat="1" applyFont="1" applyBorder="1" applyAlignment="1">
      <alignment horizontal="right"/>
    </xf>
    <xf numFmtId="164" fontId="2" fillId="0" borderId="0" xfId="7" quotePrefix="1" applyNumberFormat="1" applyFont="1" applyBorder="1" applyAlignment="1">
      <alignment horizontal="right"/>
    </xf>
    <xf numFmtId="164" fontId="2" fillId="0" borderId="0" xfId="7" applyNumberFormat="1" applyFont="1" applyAlignment="1">
      <alignment horizontal="right"/>
    </xf>
    <xf numFmtId="164" fontId="2" fillId="0" borderId="0" xfId="7" applyNumberFormat="1" applyFont="1" applyBorder="1"/>
    <xf numFmtId="3" fontId="27" fillId="0" borderId="0" xfId="7" applyNumberFormat="1" applyFont="1" applyBorder="1" applyAlignment="1">
      <alignment horizontal="left"/>
    </xf>
    <xf numFmtId="0" fontId="2" fillId="0" borderId="0" xfId="7" applyFont="1" applyAlignment="1">
      <alignment horizontal="right"/>
    </xf>
    <xf numFmtId="164" fontId="2" fillId="0" borderId="0" xfId="7" applyNumberFormat="1" applyFont="1" applyBorder="1" applyAlignment="1">
      <alignment horizontal="right"/>
    </xf>
    <xf numFmtId="164" fontId="2" fillId="0" borderId="0" xfId="7" applyNumberFormat="1" applyFont="1"/>
    <xf numFmtId="165" fontId="2" fillId="0" borderId="0" xfId="7" applyNumberFormat="1"/>
    <xf numFmtId="164" fontId="2" fillId="0" borderId="0" xfId="7" quotePrefix="1" applyNumberFormat="1" applyFont="1" applyAlignment="1">
      <alignment horizontal="right"/>
    </xf>
    <xf numFmtId="0" fontId="2" fillId="0" borderId="0" xfId="7" applyFont="1" applyBorder="1" applyAlignment="1">
      <alignment horizontal="right"/>
    </xf>
    <xf numFmtId="0" fontId="2" fillId="5" borderId="0" xfId="7" applyFont="1" applyFill="1" applyBorder="1" applyAlignment="1">
      <alignment horizontal="center"/>
    </xf>
    <xf numFmtId="0" fontId="2" fillId="0" borderId="0" xfId="7" applyFont="1" applyBorder="1" applyAlignment="1">
      <alignment horizontal="center"/>
    </xf>
    <xf numFmtId="165" fontId="2" fillId="0" borderId="0" xfId="7" applyNumberFormat="1" applyBorder="1" applyAlignment="1"/>
    <xf numFmtId="0" fontId="2" fillId="0" borderId="3" xfId="7" applyFont="1" applyBorder="1" applyAlignment="1">
      <alignment horizontal="right"/>
    </xf>
    <xf numFmtId="164" fontId="2" fillId="0" borderId="3" xfId="7" applyNumberFormat="1" applyFont="1" applyBorder="1" applyAlignment="1">
      <alignment horizontal="right"/>
    </xf>
    <xf numFmtId="0" fontId="2" fillId="0" borderId="0" xfId="7" applyFont="1" applyBorder="1" applyAlignment="1">
      <alignment horizontal="left"/>
    </xf>
    <xf numFmtId="0" fontId="9" fillId="0" borderId="0" xfId="7" applyFont="1" applyBorder="1"/>
    <xf numFmtId="165" fontId="2" fillId="0" borderId="0" xfId="7" applyNumberFormat="1" applyBorder="1"/>
    <xf numFmtId="3" fontId="27" fillId="0" borderId="0" xfId="7" applyNumberFormat="1" applyFont="1"/>
    <xf numFmtId="3" fontId="6" fillId="0" borderId="0" xfId="7" applyNumberFormat="1" applyFont="1" applyBorder="1" applyProtection="1">
      <protection locked="0"/>
    </xf>
    <xf numFmtId="3" fontId="29" fillId="0" borderId="0" xfId="7" applyNumberFormat="1" applyFont="1" applyBorder="1"/>
    <xf numFmtId="0" fontId="5" fillId="0" borderId="0" xfId="12" applyNumberFormat="1" applyFont="1" applyBorder="1"/>
    <xf numFmtId="174" fontId="5" fillId="0" borderId="0" xfId="12" applyNumberFormat="1" applyFont="1" applyBorder="1"/>
    <xf numFmtId="0" fontId="5" fillId="0" borderId="0" xfId="12" applyBorder="1"/>
    <xf numFmtId="3" fontId="6" fillId="0" borderId="0" xfId="7" applyNumberFormat="1" applyFont="1" applyBorder="1"/>
    <xf numFmtId="3" fontId="29" fillId="0" borderId="1" xfId="7" applyNumberFormat="1" applyFont="1" applyBorder="1"/>
    <xf numFmtId="3" fontId="30" fillId="0" borderId="5" xfId="7" applyNumberFormat="1" applyFont="1" applyBorder="1" applyAlignment="1">
      <alignment horizontal="left"/>
    </xf>
    <xf numFmtId="3" fontId="30" fillId="0" borderId="1" xfId="7" applyNumberFormat="1" applyFont="1" applyBorder="1"/>
    <xf numFmtId="3" fontId="5" fillId="0" borderId="1" xfId="7" applyNumberFormat="1" applyFont="1" applyBorder="1"/>
    <xf numFmtId="3" fontId="30" fillId="0" borderId="5" xfId="7" applyNumberFormat="1" applyFont="1" applyBorder="1" applyAlignment="1">
      <alignment horizontal="right"/>
    </xf>
    <xf numFmtId="3" fontId="30" fillId="0" borderId="0" xfId="7" applyNumberFormat="1" applyFont="1" applyBorder="1" applyAlignment="1">
      <alignment horizontal="right"/>
    </xf>
    <xf numFmtId="0" fontId="2" fillId="6" borderId="0" xfId="7" applyFill="1"/>
    <xf numFmtId="3" fontId="27" fillId="0" borderId="0" xfId="7" applyNumberFormat="1" applyFont="1" applyAlignment="1">
      <alignment horizontal="left"/>
    </xf>
    <xf numFmtId="1" fontId="27" fillId="5" borderId="0" xfId="7" applyNumberFormat="1" applyFont="1" applyFill="1" applyAlignment="1">
      <alignment horizontal="left"/>
    </xf>
    <xf numFmtId="3" fontId="2" fillId="0" borderId="0" xfId="7" applyNumberFormat="1"/>
    <xf numFmtId="3" fontId="5" fillId="0" borderId="0" xfId="7" applyNumberFormat="1" applyFont="1" applyAlignment="1">
      <alignment horizontal="right"/>
    </xf>
    <xf numFmtId="3" fontId="30" fillId="0" borderId="0" xfId="7" applyNumberFormat="1" applyFont="1" applyAlignment="1">
      <alignment horizontal="right"/>
    </xf>
    <xf numFmtId="3" fontId="5" fillId="0" borderId="0" xfId="7" applyNumberFormat="1" applyFont="1" applyAlignment="1">
      <alignment horizontal="left"/>
    </xf>
    <xf numFmtId="3" fontId="10" fillId="0" borderId="0" xfId="7" applyNumberFormat="1" applyFont="1" applyAlignment="1">
      <alignment horizontal="right"/>
    </xf>
    <xf numFmtId="3" fontId="31" fillId="0" borderId="0" xfId="7" applyNumberFormat="1" applyFont="1"/>
    <xf numFmtId="1" fontId="5" fillId="0" borderId="0" xfId="13" applyNumberFormat="1"/>
    <xf numFmtId="0" fontId="5" fillId="0" borderId="0" xfId="13"/>
    <xf numFmtId="3" fontId="10" fillId="0" borderId="0" xfId="7" applyNumberFormat="1" applyFont="1" applyBorder="1" applyAlignment="1">
      <alignment horizontal="right"/>
    </xf>
    <xf numFmtId="3" fontId="10" fillId="0" borderId="0" xfId="7" applyNumberFormat="1" applyFont="1" applyFill="1" applyBorder="1" applyAlignment="1">
      <alignment horizontal="right"/>
    </xf>
    <xf numFmtId="174" fontId="5" fillId="0" borderId="0" xfId="13" applyNumberFormat="1" applyFill="1" applyBorder="1"/>
    <xf numFmtId="174" fontId="5" fillId="6" borderId="0" xfId="13" applyNumberFormat="1" applyFill="1" applyBorder="1"/>
    <xf numFmtId="3" fontId="2" fillId="0" borderId="0" xfId="7" applyNumberFormat="1" applyBorder="1"/>
    <xf numFmtId="0" fontId="57" fillId="0" borderId="0" xfId="7" applyFont="1"/>
    <xf numFmtId="3" fontId="32" fillId="0" borderId="1" xfId="7" applyNumberFormat="1" applyFont="1" applyBorder="1" applyAlignment="1">
      <alignment horizontal="right"/>
    </xf>
    <xf numFmtId="3" fontId="33" fillId="0" borderId="1" xfId="7" applyNumberFormat="1" applyFont="1" applyBorder="1" applyAlignment="1">
      <alignment horizontal="right"/>
    </xf>
    <xf numFmtId="3" fontId="5" fillId="0" borderId="1" xfId="7" applyNumberFormat="1" applyFont="1" applyBorder="1" applyAlignment="1">
      <alignment horizontal="left"/>
    </xf>
    <xf numFmtId="0" fontId="57" fillId="0" borderId="0" xfId="7" applyFont="1" applyBorder="1"/>
    <xf numFmtId="14" fontId="57" fillId="0" borderId="0" xfId="7" applyNumberFormat="1" applyFont="1" applyBorder="1"/>
    <xf numFmtId="3" fontId="27" fillId="0" borderId="0" xfId="7" applyNumberFormat="1" applyFont="1" applyAlignment="1"/>
    <xf numFmtId="3" fontId="24" fillId="0" borderId="0" xfId="7" applyNumberFormat="1" applyFont="1" applyAlignment="1"/>
    <xf numFmtId="3" fontId="2" fillId="5" borderId="0" xfId="7" applyNumberFormat="1" applyFont="1" applyFill="1"/>
    <xf numFmtId="0" fontId="10" fillId="0" borderId="0" xfId="7" applyFont="1" applyAlignment="1">
      <alignment horizontal="left" wrapText="1"/>
    </xf>
    <xf numFmtId="0" fontId="24" fillId="0" borderId="0" xfId="7" applyFont="1" applyBorder="1"/>
    <xf numFmtId="0" fontId="2" fillId="0" borderId="1" xfId="7" applyBorder="1"/>
    <xf numFmtId="3" fontId="2" fillId="0" borderId="1" xfId="7" applyNumberFormat="1" applyBorder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49" fontId="0" fillId="0" borderId="3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4" xfId="0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7" fontId="2" fillId="0" borderId="4" xfId="3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3" xfId="3" applyFont="1" applyFill="1" applyBorder="1" applyAlignment="1">
      <alignment horizontal="center"/>
    </xf>
    <xf numFmtId="14" fontId="2" fillId="0" borderId="1" xfId="3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4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5" fillId="0" borderId="2" xfId="6" applyFont="1" applyBorder="1" applyAlignment="1"/>
    <xf numFmtId="0" fontId="45" fillId="0" borderId="1" xfId="7" applyFont="1" applyBorder="1" applyAlignment="1" applyProtection="1">
      <protection hidden="1"/>
    </xf>
    <xf numFmtId="0" fontId="2" fillId="0" borderId="1" xfId="7" applyBorder="1" applyAlignment="1" applyProtection="1">
      <protection hidden="1"/>
    </xf>
    <xf numFmtId="0" fontId="45" fillId="0" borderId="2" xfId="7" applyFont="1" applyBorder="1" applyAlignment="1"/>
    <xf numFmtId="0" fontId="2" fillId="0" borderId="2" xfId="7" applyBorder="1" applyAlignment="1"/>
    <xf numFmtId="0" fontId="13" fillId="0" borderId="4" xfId="7" applyFont="1" applyBorder="1" applyAlignment="1">
      <alignment horizontal="center"/>
    </xf>
    <xf numFmtId="164" fontId="2" fillId="0" borderId="3" xfId="7" applyNumberFormat="1" applyFont="1" applyBorder="1" applyAlignment="1">
      <alignment horizontal="center"/>
    </xf>
    <xf numFmtId="164" fontId="2" fillId="0" borderId="0" xfId="7" applyNumberFormat="1" applyFont="1" applyAlignment="1">
      <alignment horizontal="center"/>
    </xf>
    <xf numFmtId="164" fontId="14" fillId="0" borderId="1" xfId="7" applyNumberFormat="1" applyFont="1" applyBorder="1" applyAlignment="1">
      <alignment horizontal="center"/>
    </xf>
  </cellXfs>
  <cellStyles count="14">
    <cellStyle name="Normal" xfId="0" builtinId="0" customBuiltin="1"/>
    <cellStyle name="Normal 2" xfId="2"/>
    <cellStyle name="Normal 3" xfId="7"/>
    <cellStyle name="Normal 4" xfId="6"/>
    <cellStyle name="Normal 5" xfId="1"/>
    <cellStyle name="Normal 6 2 2" xfId="10"/>
    <cellStyle name="Normal 9" xfId="11"/>
    <cellStyle name="Normal_Blad1" xfId="5"/>
    <cellStyle name="Normal_Byggkost." xfId="13"/>
    <cellStyle name="Normal_Kommuner och landsting, bilagor2005_dec" xfId="8"/>
    <cellStyle name="Normal_Landsting 2005_dec" xfId="4"/>
    <cellStyle name="Normal_NPIKost" xfId="12"/>
    <cellStyle name="Normal_Tabell 2_1" xfId="3"/>
    <cellStyle name="Procent 2" xfId="9"/>
  </cellStyles>
  <dxfs count="19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3790950</xdr:colOff>
          <xdr:row>3</xdr:row>
          <xdr:rowOff>0</xdr:rowOff>
        </xdr:from>
        <xdr:to>
          <xdr:col>2</xdr:col>
          <xdr:colOff>1714500</xdr:colOff>
          <xdr:row>3</xdr:row>
          <xdr:rowOff>219075</xdr:rowOff>
        </xdr:to>
        <xdr:sp macro="" textlink="">
          <xdr:nvSpPr>
            <xdr:cNvPr id="26625" name="ComboBox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3552825</xdr:colOff>
          <xdr:row>3</xdr:row>
          <xdr:rowOff>0</xdr:rowOff>
        </xdr:from>
        <xdr:to>
          <xdr:col>3</xdr:col>
          <xdr:colOff>276225</xdr:colOff>
          <xdr:row>4</xdr:row>
          <xdr:rowOff>28575</xdr:rowOff>
        </xdr:to>
        <xdr:sp macro="" textlink="">
          <xdr:nvSpPr>
            <xdr:cNvPr id="27649" name="ComboBox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3</xdr:col>
          <xdr:colOff>771525</xdr:colOff>
          <xdr:row>4</xdr:row>
          <xdr:rowOff>9525</xdr:rowOff>
        </xdr:to>
        <xdr:sp macro="" textlink="">
          <xdr:nvSpPr>
            <xdr:cNvPr id="28673" name="ComboBox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cb.se/contentassets/572b307af2664651af12cf1ea06cd60f/Kommun2019_pr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1"/>
      <sheetName val="Tabell2"/>
      <sheetName val="Tabell3"/>
      <sheetName val="Tabell4"/>
      <sheetName val="Tabell5"/>
      <sheetName val="Bilaga1"/>
      <sheetName val="Bilaga2"/>
      <sheetName val="Ink ex"/>
      <sheetName val="Förändr."/>
      <sheetName val="Sortering"/>
      <sheetName val="Blad1"/>
      <sheetName val="VBAallman"/>
      <sheetName val="DiaLogin"/>
      <sheetName val="Granskning"/>
      <sheetName val="Referensberäkning 2015"/>
      <sheetName val="Ordinarie utfall 2015"/>
    </sheetNames>
    <sheetDataSet>
      <sheetData sheetId="0"/>
      <sheetData sheetId="1"/>
      <sheetData sheetId="2"/>
      <sheetData sheetId="3"/>
      <sheetData sheetId="4"/>
      <sheetData sheetId="5">
        <row r="8">
          <cell r="F8">
            <v>62.08987176596888</v>
          </cell>
          <cell r="G8">
            <v>21.133701576818549</v>
          </cell>
          <cell r="H8">
            <v>3.3661078437610601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F10">
            <v>652</v>
          </cell>
          <cell r="G10">
            <v>361</v>
          </cell>
          <cell r="H10">
            <v>94</v>
          </cell>
        </row>
        <row r="11">
          <cell r="F11">
            <v>508</v>
          </cell>
          <cell r="G11">
            <v>217</v>
          </cell>
          <cell r="H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</row>
        <row r="15">
          <cell r="F15">
            <v>653</v>
          </cell>
          <cell r="G15">
            <v>362</v>
          </cell>
          <cell r="H15">
            <v>95</v>
          </cell>
        </row>
        <row r="16">
          <cell r="F16">
            <v>653</v>
          </cell>
          <cell r="G16">
            <v>362</v>
          </cell>
          <cell r="H16">
            <v>95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</row>
        <row r="22">
          <cell r="F22">
            <v>653</v>
          </cell>
          <cell r="G22">
            <v>362</v>
          </cell>
          <cell r="H22">
            <v>95</v>
          </cell>
        </row>
        <row r="23">
          <cell r="F23">
            <v>234</v>
          </cell>
          <cell r="G23">
            <v>0</v>
          </cell>
          <cell r="H23">
            <v>0</v>
          </cell>
        </row>
        <row r="24">
          <cell r="F24">
            <v>373</v>
          </cell>
          <cell r="G24">
            <v>82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</row>
        <row r="28">
          <cell r="F28">
            <v>653</v>
          </cell>
          <cell r="G28">
            <v>362</v>
          </cell>
          <cell r="H28">
            <v>95</v>
          </cell>
        </row>
        <row r="29">
          <cell r="F29">
            <v>0</v>
          </cell>
          <cell r="G29">
            <v>0</v>
          </cell>
          <cell r="H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</row>
        <row r="32">
          <cell r="F32">
            <v>652</v>
          </cell>
          <cell r="G32">
            <v>361</v>
          </cell>
          <cell r="H32">
            <v>94</v>
          </cell>
        </row>
        <row r="33">
          <cell r="F33">
            <v>0</v>
          </cell>
          <cell r="G33">
            <v>0</v>
          </cell>
          <cell r="H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</row>
        <row r="47">
          <cell r="F47">
            <v>0</v>
          </cell>
          <cell r="G47">
            <v>0</v>
          </cell>
          <cell r="H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</row>
        <row r="54">
          <cell r="F54">
            <v>0</v>
          </cell>
          <cell r="G54">
            <v>0</v>
          </cell>
          <cell r="H54">
            <v>0</v>
          </cell>
        </row>
        <row r="55">
          <cell r="F55">
            <v>0</v>
          </cell>
          <cell r="G55">
            <v>0</v>
          </cell>
          <cell r="H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</row>
        <row r="71">
          <cell r="F71">
            <v>0</v>
          </cell>
          <cell r="G71">
            <v>0</v>
          </cell>
          <cell r="H71">
            <v>0</v>
          </cell>
        </row>
        <row r="72">
          <cell r="F72">
            <v>0</v>
          </cell>
          <cell r="G72">
            <v>0</v>
          </cell>
          <cell r="H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</row>
        <row r="79">
          <cell r="F79">
            <v>0</v>
          </cell>
          <cell r="G79">
            <v>0</v>
          </cell>
          <cell r="H79">
            <v>0</v>
          </cell>
        </row>
        <row r="80">
          <cell r="F80">
            <v>0</v>
          </cell>
          <cell r="G80">
            <v>0</v>
          </cell>
          <cell r="H80">
            <v>0</v>
          </cell>
        </row>
        <row r="81">
          <cell r="F81">
            <v>0</v>
          </cell>
          <cell r="G81">
            <v>0</v>
          </cell>
          <cell r="H81">
            <v>0</v>
          </cell>
        </row>
        <row r="82">
          <cell r="F82">
            <v>0</v>
          </cell>
          <cell r="G82">
            <v>0</v>
          </cell>
          <cell r="H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</row>
        <row r="88">
          <cell r="F88">
            <v>0</v>
          </cell>
          <cell r="G88">
            <v>0</v>
          </cell>
          <cell r="H88">
            <v>0</v>
          </cell>
        </row>
        <row r="89">
          <cell r="F89">
            <v>0</v>
          </cell>
          <cell r="G89">
            <v>0</v>
          </cell>
          <cell r="H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</row>
        <row r="97">
          <cell r="F97">
            <v>0</v>
          </cell>
          <cell r="G97">
            <v>0</v>
          </cell>
          <cell r="H97">
            <v>0</v>
          </cell>
        </row>
        <row r="98">
          <cell r="F98">
            <v>0</v>
          </cell>
          <cell r="G98">
            <v>0</v>
          </cell>
          <cell r="H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</row>
        <row r="101">
          <cell r="F101">
            <v>0</v>
          </cell>
          <cell r="G101">
            <v>0</v>
          </cell>
          <cell r="H101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</row>
        <row r="108">
          <cell r="F108">
            <v>0</v>
          </cell>
          <cell r="G108">
            <v>0</v>
          </cell>
          <cell r="H108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</row>
        <row r="111">
          <cell r="F111">
            <v>0</v>
          </cell>
          <cell r="G111">
            <v>0</v>
          </cell>
          <cell r="H111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</row>
        <row r="113">
          <cell r="F113">
            <v>0</v>
          </cell>
          <cell r="G113">
            <v>0</v>
          </cell>
          <cell r="H113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</row>
        <row r="118">
          <cell r="F118">
            <v>652</v>
          </cell>
          <cell r="G118">
            <v>361</v>
          </cell>
          <cell r="H118">
            <v>94</v>
          </cell>
        </row>
        <row r="119">
          <cell r="F119">
            <v>0</v>
          </cell>
          <cell r="G119">
            <v>0</v>
          </cell>
          <cell r="H119">
            <v>0</v>
          </cell>
        </row>
        <row r="120">
          <cell r="F120">
            <v>0</v>
          </cell>
          <cell r="G120">
            <v>0</v>
          </cell>
          <cell r="H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</row>
        <row r="123">
          <cell r="F123">
            <v>0</v>
          </cell>
          <cell r="G123">
            <v>0</v>
          </cell>
          <cell r="H123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</row>
        <row r="131">
          <cell r="F131">
            <v>203</v>
          </cell>
          <cell r="G131">
            <v>0</v>
          </cell>
          <cell r="H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</row>
        <row r="135">
          <cell r="F135">
            <v>0</v>
          </cell>
          <cell r="G135">
            <v>0</v>
          </cell>
          <cell r="H135">
            <v>0</v>
          </cell>
        </row>
        <row r="136">
          <cell r="F136">
            <v>0</v>
          </cell>
          <cell r="G136">
            <v>0</v>
          </cell>
          <cell r="H136">
            <v>0</v>
          </cell>
        </row>
        <row r="137">
          <cell r="F137">
            <v>0</v>
          </cell>
          <cell r="G137">
            <v>0</v>
          </cell>
          <cell r="H137">
            <v>0</v>
          </cell>
        </row>
        <row r="138">
          <cell r="F138">
            <v>0</v>
          </cell>
          <cell r="G138">
            <v>0</v>
          </cell>
          <cell r="H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</row>
        <row r="140">
          <cell r="F140">
            <v>0</v>
          </cell>
          <cell r="G140">
            <v>0</v>
          </cell>
          <cell r="H140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</row>
        <row r="142">
          <cell r="F142">
            <v>0</v>
          </cell>
          <cell r="G142">
            <v>0</v>
          </cell>
          <cell r="H142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</row>
        <row r="145">
          <cell r="F145">
            <v>0</v>
          </cell>
          <cell r="G145">
            <v>0</v>
          </cell>
          <cell r="H145">
            <v>0</v>
          </cell>
        </row>
        <row r="146">
          <cell r="F146">
            <v>0</v>
          </cell>
          <cell r="G146">
            <v>0</v>
          </cell>
          <cell r="H146">
            <v>0</v>
          </cell>
        </row>
        <row r="147">
          <cell r="F147">
            <v>0</v>
          </cell>
          <cell r="G147">
            <v>0</v>
          </cell>
          <cell r="H147">
            <v>0</v>
          </cell>
        </row>
        <row r="148">
          <cell r="F148">
            <v>0</v>
          </cell>
          <cell r="G148">
            <v>0</v>
          </cell>
          <cell r="H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</row>
        <row r="150">
          <cell r="F150">
            <v>0</v>
          </cell>
          <cell r="G150">
            <v>0</v>
          </cell>
          <cell r="H150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</row>
        <row r="152">
          <cell r="F152">
            <v>0</v>
          </cell>
          <cell r="G152">
            <v>0</v>
          </cell>
          <cell r="H152">
            <v>0</v>
          </cell>
        </row>
        <row r="153">
          <cell r="F153">
            <v>0</v>
          </cell>
          <cell r="G153">
            <v>0</v>
          </cell>
          <cell r="H153">
            <v>0</v>
          </cell>
        </row>
        <row r="154">
          <cell r="F154">
            <v>0</v>
          </cell>
          <cell r="G154">
            <v>0</v>
          </cell>
          <cell r="H154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</row>
        <row r="156">
          <cell r="F156">
            <v>0</v>
          </cell>
          <cell r="G156">
            <v>0</v>
          </cell>
          <cell r="H156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</row>
        <row r="158">
          <cell r="F158">
            <v>0</v>
          </cell>
          <cell r="G158">
            <v>0</v>
          </cell>
          <cell r="H158">
            <v>0</v>
          </cell>
        </row>
        <row r="159">
          <cell r="F159">
            <v>0</v>
          </cell>
          <cell r="G159">
            <v>0</v>
          </cell>
          <cell r="H159">
            <v>0</v>
          </cell>
        </row>
        <row r="160">
          <cell r="F160">
            <v>0</v>
          </cell>
          <cell r="G160">
            <v>0</v>
          </cell>
          <cell r="H160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</row>
        <row r="162">
          <cell r="F162">
            <v>0</v>
          </cell>
          <cell r="G162">
            <v>0</v>
          </cell>
          <cell r="H162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</row>
        <row r="166">
          <cell r="F166">
            <v>0</v>
          </cell>
          <cell r="G166">
            <v>0</v>
          </cell>
          <cell r="H166">
            <v>0</v>
          </cell>
        </row>
        <row r="167">
          <cell r="F167">
            <v>0</v>
          </cell>
          <cell r="G167">
            <v>0</v>
          </cell>
          <cell r="H167">
            <v>0</v>
          </cell>
        </row>
        <row r="168">
          <cell r="F168">
            <v>0</v>
          </cell>
          <cell r="G168">
            <v>0</v>
          </cell>
          <cell r="H168">
            <v>0</v>
          </cell>
        </row>
        <row r="169">
          <cell r="F169">
            <v>0</v>
          </cell>
          <cell r="G169">
            <v>0</v>
          </cell>
          <cell r="H169">
            <v>0</v>
          </cell>
        </row>
        <row r="170">
          <cell r="F170">
            <v>0</v>
          </cell>
          <cell r="G170">
            <v>0</v>
          </cell>
          <cell r="H170">
            <v>0</v>
          </cell>
        </row>
        <row r="171">
          <cell r="F171">
            <v>0</v>
          </cell>
          <cell r="G171">
            <v>0</v>
          </cell>
          <cell r="H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</row>
        <row r="173">
          <cell r="F173">
            <v>0</v>
          </cell>
          <cell r="G173">
            <v>0</v>
          </cell>
          <cell r="H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</row>
        <row r="176">
          <cell r="F176">
            <v>0</v>
          </cell>
          <cell r="G176">
            <v>0</v>
          </cell>
          <cell r="H176">
            <v>0</v>
          </cell>
        </row>
        <row r="177">
          <cell r="F177">
            <v>0</v>
          </cell>
          <cell r="G177">
            <v>0</v>
          </cell>
          <cell r="H177">
            <v>0</v>
          </cell>
        </row>
        <row r="178">
          <cell r="F178">
            <v>0</v>
          </cell>
          <cell r="G178">
            <v>0</v>
          </cell>
          <cell r="H178">
            <v>0</v>
          </cell>
        </row>
        <row r="179">
          <cell r="F179">
            <v>0</v>
          </cell>
          <cell r="G179">
            <v>0</v>
          </cell>
          <cell r="H179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</row>
        <row r="181">
          <cell r="F181">
            <v>0</v>
          </cell>
          <cell r="G181">
            <v>0</v>
          </cell>
          <cell r="H181">
            <v>0</v>
          </cell>
        </row>
        <row r="182">
          <cell r="F182">
            <v>0</v>
          </cell>
          <cell r="G182">
            <v>0</v>
          </cell>
          <cell r="H182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</row>
        <row r="184">
          <cell r="F184">
            <v>0</v>
          </cell>
          <cell r="G184">
            <v>0</v>
          </cell>
          <cell r="H184">
            <v>0</v>
          </cell>
        </row>
        <row r="185">
          <cell r="F185">
            <v>0</v>
          </cell>
          <cell r="G185">
            <v>0</v>
          </cell>
          <cell r="H185">
            <v>0</v>
          </cell>
        </row>
        <row r="186">
          <cell r="F186">
            <v>0</v>
          </cell>
          <cell r="G186">
            <v>0</v>
          </cell>
          <cell r="H186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</row>
        <row r="188">
          <cell r="F188">
            <v>0</v>
          </cell>
          <cell r="G188">
            <v>0</v>
          </cell>
          <cell r="H188">
            <v>0</v>
          </cell>
        </row>
        <row r="189">
          <cell r="F189">
            <v>0</v>
          </cell>
          <cell r="G189">
            <v>0</v>
          </cell>
          <cell r="H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</row>
        <row r="194">
          <cell r="F194">
            <v>0</v>
          </cell>
          <cell r="G194">
            <v>0</v>
          </cell>
          <cell r="H194">
            <v>0</v>
          </cell>
        </row>
        <row r="195">
          <cell r="F195">
            <v>0</v>
          </cell>
          <cell r="G195">
            <v>0</v>
          </cell>
          <cell r="H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</row>
        <row r="198">
          <cell r="F198">
            <v>0</v>
          </cell>
          <cell r="G198">
            <v>0</v>
          </cell>
          <cell r="H198">
            <v>0</v>
          </cell>
        </row>
        <row r="199">
          <cell r="F199">
            <v>0</v>
          </cell>
          <cell r="G199">
            <v>0</v>
          </cell>
          <cell r="H199">
            <v>0</v>
          </cell>
        </row>
        <row r="200">
          <cell r="F200">
            <v>0</v>
          </cell>
          <cell r="G200">
            <v>0</v>
          </cell>
          <cell r="H200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</row>
        <row r="203">
          <cell r="F203">
            <v>0</v>
          </cell>
          <cell r="G203">
            <v>0</v>
          </cell>
          <cell r="H203">
            <v>0</v>
          </cell>
        </row>
        <row r="204">
          <cell r="F204">
            <v>0</v>
          </cell>
          <cell r="G204">
            <v>0</v>
          </cell>
          <cell r="H204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</row>
        <row r="207">
          <cell r="F207">
            <v>0</v>
          </cell>
          <cell r="G207">
            <v>0</v>
          </cell>
          <cell r="H207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</row>
        <row r="211">
          <cell r="F211">
            <v>0</v>
          </cell>
          <cell r="G211">
            <v>0</v>
          </cell>
          <cell r="H211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</row>
        <row r="213">
          <cell r="F213">
            <v>0</v>
          </cell>
          <cell r="G213">
            <v>0</v>
          </cell>
          <cell r="H213">
            <v>0</v>
          </cell>
        </row>
        <row r="214">
          <cell r="F214">
            <v>0</v>
          </cell>
          <cell r="G214">
            <v>0</v>
          </cell>
          <cell r="H214">
            <v>0</v>
          </cell>
        </row>
        <row r="215">
          <cell r="F215">
            <v>0</v>
          </cell>
          <cell r="G215">
            <v>0</v>
          </cell>
          <cell r="H215">
            <v>0</v>
          </cell>
        </row>
        <row r="216">
          <cell r="F216">
            <v>0</v>
          </cell>
          <cell r="G216">
            <v>0</v>
          </cell>
          <cell r="H216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</row>
        <row r="218">
          <cell r="F218">
            <v>0</v>
          </cell>
          <cell r="G218">
            <v>0</v>
          </cell>
          <cell r="H218">
            <v>0</v>
          </cell>
        </row>
        <row r="219">
          <cell r="F219">
            <v>0</v>
          </cell>
          <cell r="G219">
            <v>0</v>
          </cell>
          <cell r="H219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</row>
        <row r="221">
          <cell r="F221">
            <v>0</v>
          </cell>
          <cell r="G221">
            <v>0</v>
          </cell>
          <cell r="H221">
            <v>0</v>
          </cell>
        </row>
        <row r="222">
          <cell r="F222">
            <v>0</v>
          </cell>
          <cell r="G222">
            <v>0</v>
          </cell>
          <cell r="H222">
            <v>0</v>
          </cell>
        </row>
        <row r="223">
          <cell r="F223">
            <v>0</v>
          </cell>
          <cell r="G223">
            <v>0</v>
          </cell>
          <cell r="H223">
            <v>0</v>
          </cell>
        </row>
        <row r="224">
          <cell r="F224">
            <v>0</v>
          </cell>
          <cell r="G224">
            <v>0</v>
          </cell>
          <cell r="H224">
            <v>0</v>
          </cell>
        </row>
        <row r="225">
          <cell r="F225">
            <v>0</v>
          </cell>
          <cell r="G225">
            <v>0</v>
          </cell>
          <cell r="H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</row>
        <row r="227">
          <cell r="F227">
            <v>0</v>
          </cell>
          <cell r="G227">
            <v>0</v>
          </cell>
          <cell r="H227">
            <v>0</v>
          </cell>
        </row>
        <row r="228">
          <cell r="F228">
            <v>0</v>
          </cell>
          <cell r="G228">
            <v>0</v>
          </cell>
          <cell r="H228">
            <v>0</v>
          </cell>
        </row>
        <row r="229">
          <cell r="F229">
            <v>0</v>
          </cell>
          <cell r="G229">
            <v>0</v>
          </cell>
          <cell r="H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</row>
        <row r="231">
          <cell r="F231">
            <v>0</v>
          </cell>
          <cell r="G231">
            <v>0</v>
          </cell>
          <cell r="H231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</row>
        <row r="233">
          <cell r="F233">
            <v>0</v>
          </cell>
          <cell r="G233">
            <v>0</v>
          </cell>
          <cell r="H233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</row>
        <row r="235">
          <cell r="F235">
            <v>0</v>
          </cell>
          <cell r="G235">
            <v>0</v>
          </cell>
          <cell r="H235">
            <v>0</v>
          </cell>
        </row>
        <row r="236">
          <cell r="F236">
            <v>0</v>
          </cell>
          <cell r="G236">
            <v>0</v>
          </cell>
          <cell r="H236">
            <v>0</v>
          </cell>
        </row>
        <row r="237">
          <cell r="F237">
            <v>0</v>
          </cell>
          <cell r="G237">
            <v>0</v>
          </cell>
          <cell r="H237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</row>
        <row r="240">
          <cell r="F240">
            <v>0</v>
          </cell>
          <cell r="G240">
            <v>0</v>
          </cell>
          <cell r="H240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</row>
        <row r="242">
          <cell r="F242">
            <v>0</v>
          </cell>
          <cell r="G242">
            <v>0</v>
          </cell>
          <cell r="H242">
            <v>0</v>
          </cell>
        </row>
        <row r="243">
          <cell r="F243">
            <v>0</v>
          </cell>
          <cell r="G243">
            <v>0</v>
          </cell>
          <cell r="H243">
            <v>0</v>
          </cell>
        </row>
        <row r="244">
          <cell r="F244">
            <v>0</v>
          </cell>
          <cell r="G244">
            <v>0</v>
          </cell>
          <cell r="H244">
            <v>0</v>
          </cell>
        </row>
        <row r="245">
          <cell r="F245">
            <v>0</v>
          </cell>
          <cell r="G245">
            <v>0</v>
          </cell>
          <cell r="H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</row>
        <row r="247">
          <cell r="F247">
            <v>0</v>
          </cell>
          <cell r="G247">
            <v>0</v>
          </cell>
          <cell r="H247">
            <v>0</v>
          </cell>
        </row>
        <row r="248">
          <cell r="F248">
            <v>0</v>
          </cell>
          <cell r="G248">
            <v>0</v>
          </cell>
          <cell r="H248">
            <v>0</v>
          </cell>
        </row>
        <row r="249">
          <cell r="F249">
            <v>0</v>
          </cell>
          <cell r="G249">
            <v>0</v>
          </cell>
          <cell r="H249">
            <v>0</v>
          </cell>
        </row>
        <row r="250">
          <cell r="F250">
            <v>0</v>
          </cell>
          <cell r="G250">
            <v>0</v>
          </cell>
          <cell r="H250">
            <v>0</v>
          </cell>
        </row>
        <row r="251">
          <cell r="F251">
            <v>0</v>
          </cell>
          <cell r="G251">
            <v>0</v>
          </cell>
          <cell r="H251">
            <v>0</v>
          </cell>
        </row>
        <row r="252">
          <cell r="F252">
            <v>0</v>
          </cell>
          <cell r="G252">
            <v>0</v>
          </cell>
          <cell r="H252">
            <v>0</v>
          </cell>
        </row>
        <row r="253">
          <cell r="F253">
            <v>0</v>
          </cell>
          <cell r="G253">
            <v>0</v>
          </cell>
          <cell r="H253">
            <v>0</v>
          </cell>
        </row>
        <row r="254">
          <cell r="F254">
            <v>0</v>
          </cell>
          <cell r="G254">
            <v>0</v>
          </cell>
          <cell r="H254">
            <v>0</v>
          </cell>
        </row>
        <row r="255">
          <cell r="F255">
            <v>0</v>
          </cell>
          <cell r="G255">
            <v>0</v>
          </cell>
          <cell r="H255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</row>
        <row r="257">
          <cell r="F257">
            <v>0</v>
          </cell>
          <cell r="G257">
            <v>0</v>
          </cell>
          <cell r="H257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</row>
        <row r="259">
          <cell r="F259">
            <v>0</v>
          </cell>
          <cell r="G259">
            <v>0</v>
          </cell>
          <cell r="H259">
            <v>0</v>
          </cell>
        </row>
        <row r="260">
          <cell r="F260">
            <v>0</v>
          </cell>
          <cell r="G260">
            <v>0</v>
          </cell>
          <cell r="H260">
            <v>0</v>
          </cell>
        </row>
        <row r="261">
          <cell r="F261">
            <v>0</v>
          </cell>
          <cell r="G261">
            <v>0</v>
          </cell>
          <cell r="H261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</row>
        <row r="263">
          <cell r="F263">
            <v>0</v>
          </cell>
          <cell r="G263">
            <v>0</v>
          </cell>
          <cell r="H263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</row>
        <row r="265">
          <cell r="F265">
            <v>0</v>
          </cell>
          <cell r="G265">
            <v>0</v>
          </cell>
          <cell r="H265">
            <v>0</v>
          </cell>
        </row>
        <row r="266">
          <cell r="F266">
            <v>0</v>
          </cell>
          <cell r="G266">
            <v>0</v>
          </cell>
          <cell r="H266">
            <v>0</v>
          </cell>
        </row>
        <row r="267">
          <cell r="F267">
            <v>0</v>
          </cell>
          <cell r="G267">
            <v>0</v>
          </cell>
          <cell r="H267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</row>
        <row r="269">
          <cell r="F269">
            <v>0</v>
          </cell>
          <cell r="G269">
            <v>0</v>
          </cell>
          <cell r="H269">
            <v>0</v>
          </cell>
        </row>
        <row r="270">
          <cell r="F270">
            <v>0</v>
          </cell>
          <cell r="G270">
            <v>0</v>
          </cell>
          <cell r="H270">
            <v>0</v>
          </cell>
        </row>
        <row r="271">
          <cell r="F271">
            <v>0</v>
          </cell>
          <cell r="G271">
            <v>0</v>
          </cell>
          <cell r="H271">
            <v>0</v>
          </cell>
        </row>
        <row r="272">
          <cell r="F272">
            <v>0</v>
          </cell>
          <cell r="G272">
            <v>0</v>
          </cell>
          <cell r="H272">
            <v>0</v>
          </cell>
        </row>
        <row r="273">
          <cell r="F273">
            <v>0</v>
          </cell>
          <cell r="G273">
            <v>0</v>
          </cell>
          <cell r="H273">
            <v>0</v>
          </cell>
        </row>
        <row r="274">
          <cell r="F274">
            <v>0</v>
          </cell>
          <cell r="G274">
            <v>0</v>
          </cell>
          <cell r="H274">
            <v>0</v>
          </cell>
        </row>
        <row r="275">
          <cell r="F275">
            <v>0</v>
          </cell>
          <cell r="G275">
            <v>0</v>
          </cell>
          <cell r="H275">
            <v>0</v>
          </cell>
        </row>
        <row r="276">
          <cell r="F276">
            <v>0</v>
          </cell>
          <cell r="G276">
            <v>0</v>
          </cell>
          <cell r="H276">
            <v>0</v>
          </cell>
        </row>
        <row r="277">
          <cell r="F277">
            <v>0</v>
          </cell>
          <cell r="G277">
            <v>0</v>
          </cell>
          <cell r="H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</row>
        <row r="280">
          <cell r="F280">
            <v>0</v>
          </cell>
          <cell r="G280">
            <v>0</v>
          </cell>
          <cell r="H280">
            <v>0</v>
          </cell>
        </row>
        <row r="281">
          <cell r="F281">
            <v>0</v>
          </cell>
          <cell r="G281">
            <v>0</v>
          </cell>
          <cell r="H281">
            <v>0</v>
          </cell>
        </row>
        <row r="282">
          <cell r="F282">
            <v>0</v>
          </cell>
          <cell r="G282">
            <v>0</v>
          </cell>
          <cell r="H282">
            <v>0</v>
          </cell>
        </row>
        <row r="283">
          <cell r="F283">
            <v>0</v>
          </cell>
          <cell r="G283">
            <v>0</v>
          </cell>
          <cell r="H283">
            <v>0</v>
          </cell>
        </row>
        <row r="284">
          <cell r="F284">
            <v>0</v>
          </cell>
          <cell r="G284">
            <v>0</v>
          </cell>
          <cell r="H284">
            <v>0</v>
          </cell>
        </row>
        <row r="285">
          <cell r="F285">
            <v>0</v>
          </cell>
          <cell r="G285">
            <v>0</v>
          </cell>
          <cell r="H285">
            <v>0</v>
          </cell>
        </row>
        <row r="286">
          <cell r="F286">
            <v>0</v>
          </cell>
          <cell r="G286">
            <v>0</v>
          </cell>
          <cell r="H286">
            <v>0</v>
          </cell>
        </row>
        <row r="287">
          <cell r="F287">
            <v>0</v>
          </cell>
          <cell r="G287">
            <v>0</v>
          </cell>
          <cell r="H287">
            <v>0</v>
          </cell>
        </row>
        <row r="288">
          <cell r="F288">
            <v>0</v>
          </cell>
          <cell r="G288">
            <v>0</v>
          </cell>
          <cell r="H288">
            <v>0</v>
          </cell>
        </row>
        <row r="289">
          <cell r="F289">
            <v>0</v>
          </cell>
          <cell r="G289">
            <v>0</v>
          </cell>
          <cell r="H289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</row>
        <row r="291">
          <cell r="F291">
            <v>0</v>
          </cell>
          <cell r="G291">
            <v>0</v>
          </cell>
          <cell r="H291">
            <v>0</v>
          </cell>
        </row>
        <row r="292">
          <cell r="F292">
            <v>0</v>
          </cell>
          <cell r="G292">
            <v>0</v>
          </cell>
          <cell r="H292">
            <v>0</v>
          </cell>
        </row>
        <row r="293">
          <cell r="F293">
            <v>0</v>
          </cell>
          <cell r="G293">
            <v>0</v>
          </cell>
          <cell r="H293">
            <v>0</v>
          </cell>
        </row>
        <row r="294">
          <cell r="F294">
            <v>0</v>
          </cell>
          <cell r="G294">
            <v>0</v>
          </cell>
          <cell r="H294">
            <v>0</v>
          </cell>
        </row>
        <row r="295">
          <cell r="F295">
            <v>0</v>
          </cell>
          <cell r="G295">
            <v>0</v>
          </cell>
          <cell r="H295">
            <v>0</v>
          </cell>
        </row>
        <row r="296">
          <cell r="F296">
            <v>0</v>
          </cell>
          <cell r="G296">
            <v>0</v>
          </cell>
          <cell r="H296">
            <v>0</v>
          </cell>
        </row>
        <row r="297">
          <cell r="F297">
            <v>0</v>
          </cell>
          <cell r="G297">
            <v>0</v>
          </cell>
          <cell r="H297">
            <v>0</v>
          </cell>
        </row>
        <row r="298">
          <cell r="F298">
            <v>0</v>
          </cell>
          <cell r="G298">
            <v>0</v>
          </cell>
          <cell r="H298">
            <v>0</v>
          </cell>
        </row>
      </sheetData>
      <sheetData sheetId="6">
        <row r="8">
          <cell r="F8">
            <v>252.04245572444495</v>
          </cell>
          <cell r="G8">
            <v>79.559046166491015</v>
          </cell>
          <cell r="H8">
            <v>17.452246613385729</v>
          </cell>
          <cell r="I8">
            <v>4.8229660825264604</v>
          </cell>
        </row>
        <row r="9">
          <cell r="F9">
            <v>704</v>
          </cell>
          <cell r="G9">
            <v>282</v>
          </cell>
          <cell r="H9">
            <v>0</v>
          </cell>
          <cell r="I9">
            <v>0</v>
          </cell>
        </row>
        <row r="10">
          <cell r="F10">
            <v>185</v>
          </cell>
          <cell r="G10">
            <v>0</v>
          </cell>
          <cell r="H10">
            <v>0</v>
          </cell>
          <cell r="I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F13">
            <v>745</v>
          </cell>
          <cell r="G13">
            <v>323</v>
          </cell>
          <cell r="H13">
            <v>11</v>
          </cell>
          <cell r="I13">
            <v>0</v>
          </cell>
        </row>
        <row r="14">
          <cell r="F14">
            <v>1130</v>
          </cell>
          <cell r="G14">
            <v>708</v>
          </cell>
          <cell r="H14">
            <v>396</v>
          </cell>
          <cell r="I14">
            <v>133</v>
          </cell>
        </row>
        <row r="15">
          <cell r="F15">
            <v>996</v>
          </cell>
          <cell r="G15">
            <v>574</v>
          </cell>
          <cell r="H15">
            <v>262</v>
          </cell>
          <cell r="I15">
            <v>0</v>
          </cell>
        </row>
        <row r="16">
          <cell r="F16">
            <v>600</v>
          </cell>
          <cell r="G16">
            <v>178</v>
          </cell>
          <cell r="H16">
            <v>0</v>
          </cell>
          <cell r="I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F20">
            <v>447</v>
          </cell>
          <cell r="G20">
            <v>25</v>
          </cell>
          <cell r="H20">
            <v>0</v>
          </cell>
          <cell r="I20">
            <v>0</v>
          </cell>
        </row>
        <row r="21">
          <cell r="F21">
            <v>689</v>
          </cell>
          <cell r="G21">
            <v>267</v>
          </cell>
          <cell r="H21">
            <v>0</v>
          </cell>
          <cell r="I21">
            <v>0</v>
          </cell>
        </row>
        <row r="22">
          <cell r="F22">
            <v>1169</v>
          </cell>
          <cell r="G22">
            <v>747</v>
          </cell>
          <cell r="H22">
            <v>435</v>
          </cell>
          <cell r="I22">
            <v>172</v>
          </cell>
        </row>
        <row r="23">
          <cell r="F23">
            <v>474</v>
          </cell>
          <cell r="G23">
            <v>52</v>
          </cell>
          <cell r="H23">
            <v>0</v>
          </cell>
          <cell r="I23">
            <v>0</v>
          </cell>
        </row>
        <row r="24">
          <cell r="F24">
            <v>620</v>
          </cell>
          <cell r="G24">
            <v>198</v>
          </cell>
          <cell r="H24">
            <v>0</v>
          </cell>
          <cell r="I24">
            <v>0</v>
          </cell>
        </row>
        <row r="25">
          <cell r="F25">
            <v>912</v>
          </cell>
          <cell r="G25">
            <v>490</v>
          </cell>
          <cell r="H25">
            <v>178</v>
          </cell>
          <cell r="I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F27">
            <v>341</v>
          </cell>
          <cell r="G27">
            <v>0</v>
          </cell>
          <cell r="H27">
            <v>0</v>
          </cell>
          <cell r="I27">
            <v>0</v>
          </cell>
        </row>
        <row r="28">
          <cell r="F28">
            <v>418</v>
          </cell>
          <cell r="G28">
            <v>0</v>
          </cell>
          <cell r="H28">
            <v>0</v>
          </cell>
          <cell r="I28">
            <v>0</v>
          </cell>
        </row>
        <row r="29">
          <cell r="F29">
            <v>743</v>
          </cell>
          <cell r="G29">
            <v>321</v>
          </cell>
          <cell r="H29">
            <v>9</v>
          </cell>
          <cell r="I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F40">
            <v>548</v>
          </cell>
          <cell r="G40">
            <v>126</v>
          </cell>
          <cell r="H40">
            <v>0</v>
          </cell>
          <cell r="I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F47">
            <v>505</v>
          </cell>
          <cell r="G47">
            <v>83</v>
          </cell>
          <cell r="H47">
            <v>0</v>
          </cell>
          <cell r="I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F50">
            <v>13</v>
          </cell>
          <cell r="G50">
            <v>0</v>
          </cell>
          <cell r="H50">
            <v>0</v>
          </cell>
          <cell r="I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F55">
            <v>535</v>
          </cell>
          <cell r="G55">
            <v>113</v>
          </cell>
          <cell r="H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F67">
            <v>143</v>
          </cell>
          <cell r="G67">
            <v>0</v>
          </cell>
          <cell r="H67">
            <v>0</v>
          </cell>
          <cell r="I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F70">
            <v>393</v>
          </cell>
          <cell r="G70">
            <v>0</v>
          </cell>
          <cell r="H70">
            <v>0</v>
          </cell>
          <cell r="I70">
            <v>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F77">
            <v>401</v>
          </cell>
          <cell r="G77">
            <v>0</v>
          </cell>
          <cell r="H77">
            <v>0</v>
          </cell>
          <cell r="I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F83">
            <v>50</v>
          </cell>
          <cell r="G83">
            <v>0</v>
          </cell>
          <cell r="H83">
            <v>0</v>
          </cell>
          <cell r="I83">
            <v>0</v>
          </cell>
        </row>
        <row r="84">
          <cell r="F84">
            <v>795</v>
          </cell>
          <cell r="G84">
            <v>373</v>
          </cell>
          <cell r="H84">
            <v>61</v>
          </cell>
          <cell r="I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F87">
            <v>71</v>
          </cell>
          <cell r="G87">
            <v>0</v>
          </cell>
          <cell r="H87">
            <v>0</v>
          </cell>
          <cell r="I87">
            <v>0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F99">
            <v>340</v>
          </cell>
          <cell r="G99">
            <v>0</v>
          </cell>
          <cell r="H99">
            <v>0</v>
          </cell>
          <cell r="I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F101">
            <v>583</v>
          </cell>
          <cell r="G101">
            <v>161</v>
          </cell>
          <cell r="H101">
            <v>0</v>
          </cell>
          <cell r="I101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F108">
            <v>183</v>
          </cell>
          <cell r="G108">
            <v>0</v>
          </cell>
          <cell r="H108">
            <v>0</v>
          </cell>
          <cell r="I108">
            <v>0</v>
          </cell>
        </row>
        <row r="109">
          <cell r="F109">
            <v>333</v>
          </cell>
          <cell r="G109">
            <v>0</v>
          </cell>
          <cell r="H109">
            <v>0</v>
          </cell>
          <cell r="I109">
            <v>0</v>
          </cell>
        </row>
        <row r="110">
          <cell r="F110">
            <v>77</v>
          </cell>
          <cell r="G110">
            <v>0</v>
          </cell>
          <cell r="H110">
            <v>0</v>
          </cell>
          <cell r="I110">
            <v>0</v>
          </cell>
        </row>
        <row r="111">
          <cell r="F111">
            <v>614</v>
          </cell>
          <cell r="G111">
            <v>192</v>
          </cell>
          <cell r="H111">
            <v>0</v>
          </cell>
          <cell r="I111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F115">
            <v>112</v>
          </cell>
          <cell r="G115">
            <v>0</v>
          </cell>
          <cell r="H115">
            <v>0</v>
          </cell>
          <cell r="I115">
            <v>0</v>
          </cell>
        </row>
        <row r="116">
          <cell r="F116">
            <v>988</v>
          </cell>
          <cell r="G116">
            <v>566</v>
          </cell>
          <cell r="H116">
            <v>254</v>
          </cell>
          <cell r="I116">
            <v>0</v>
          </cell>
        </row>
        <row r="117">
          <cell r="F117">
            <v>387</v>
          </cell>
          <cell r="G117">
            <v>0</v>
          </cell>
          <cell r="H117">
            <v>0</v>
          </cell>
          <cell r="I117">
            <v>0</v>
          </cell>
        </row>
        <row r="118">
          <cell r="F118">
            <v>1076</v>
          </cell>
          <cell r="G118">
            <v>654</v>
          </cell>
          <cell r="H118">
            <v>342</v>
          </cell>
          <cell r="I118">
            <v>79</v>
          </cell>
        </row>
        <row r="119">
          <cell r="F119">
            <v>1189</v>
          </cell>
          <cell r="G119">
            <v>767</v>
          </cell>
          <cell r="H119">
            <v>455</v>
          </cell>
          <cell r="I119">
            <v>192</v>
          </cell>
        </row>
        <row r="120">
          <cell r="F120">
            <v>182</v>
          </cell>
          <cell r="G120">
            <v>0</v>
          </cell>
          <cell r="H120">
            <v>0</v>
          </cell>
          <cell r="I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F123">
            <v>90</v>
          </cell>
          <cell r="G123">
            <v>0</v>
          </cell>
          <cell r="H123">
            <v>0</v>
          </cell>
          <cell r="I123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F126">
            <v>931</v>
          </cell>
          <cell r="G126">
            <v>509</v>
          </cell>
          <cell r="H126">
            <v>197</v>
          </cell>
          <cell r="I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</row>
        <row r="130">
          <cell r="F130">
            <v>478</v>
          </cell>
          <cell r="G130">
            <v>56</v>
          </cell>
          <cell r="H130">
            <v>0</v>
          </cell>
          <cell r="I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</row>
        <row r="132">
          <cell r="F132">
            <v>101</v>
          </cell>
          <cell r="G132">
            <v>0</v>
          </cell>
          <cell r="H132">
            <v>0</v>
          </cell>
          <cell r="I132">
            <v>0</v>
          </cell>
        </row>
        <row r="133">
          <cell r="F133">
            <v>510</v>
          </cell>
          <cell r="G133">
            <v>88</v>
          </cell>
          <cell r="H133">
            <v>0</v>
          </cell>
          <cell r="I133">
            <v>0</v>
          </cell>
        </row>
        <row r="134">
          <cell r="F134">
            <v>764</v>
          </cell>
          <cell r="G134">
            <v>342</v>
          </cell>
          <cell r="H134">
            <v>30</v>
          </cell>
          <cell r="I134">
            <v>0</v>
          </cell>
        </row>
        <row r="135"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F138">
            <v>455</v>
          </cell>
          <cell r="G138">
            <v>33</v>
          </cell>
          <cell r="H138">
            <v>0</v>
          </cell>
          <cell r="I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4">
          <cell r="F144">
            <v>168</v>
          </cell>
          <cell r="G144">
            <v>0</v>
          </cell>
          <cell r="H144">
            <v>0</v>
          </cell>
          <cell r="I144">
            <v>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F147">
            <v>503</v>
          </cell>
          <cell r="G147">
            <v>81</v>
          </cell>
          <cell r="H147">
            <v>0</v>
          </cell>
          <cell r="I147">
            <v>0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F150">
            <v>59</v>
          </cell>
          <cell r="G150">
            <v>0</v>
          </cell>
          <cell r="H150">
            <v>0</v>
          </cell>
          <cell r="I150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F158">
            <v>36</v>
          </cell>
          <cell r="G158">
            <v>0</v>
          </cell>
          <cell r="H158">
            <v>0</v>
          </cell>
          <cell r="I158">
            <v>0</v>
          </cell>
        </row>
        <row r="159"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F169">
            <v>607</v>
          </cell>
          <cell r="G169">
            <v>185</v>
          </cell>
          <cell r="H169">
            <v>0</v>
          </cell>
          <cell r="I169">
            <v>0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F171">
            <v>874</v>
          </cell>
          <cell r="G171">
            <v>452</v>
          </cell>
          <cell r="H171">
            <v>140</v>
          </cell>
          <cell r="I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F173">
            <v>82</v>
          </cell>
          <cell r="G173">
            <v>0</v>
          </cell>
          <cell r="H173">
            <v>0</v>
          </cell>
          <cell r="I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</row>
        <row r="176">
          <cell r="F176">
            <v>0</v>
          </cell>
          <cell r="G176">
            <v>0</v>
          </cell>
          <cell r="H176">
            <v>0</v>
          </cell>
          <cell r="I176">
            <v>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</row>
        <row r="182"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F183">
            <v>78</v>
          </cell>
          <cell r="G183">
            <v>0</v>
          </cell>
          <cell r="H183">
            <v>0</v>
          </cell>
          <cell r="I183">
            <v>0</v>
          </cell>
        </row>
        <row r="184"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F198">
            <v>53</v>
          </cell>
          <cell r="G198">
            <v>0</v>
          </cell>
          <cell r="H198">
            <v>0</v>
          </cell>
          <cell r="I198">
            <v>0</v>
          </cell>
        </row>
        <row r="199">
          <cell r="F199">
            <v>49</v>
          </cell>
          <cell r="G199">
            <v>0</v>
          </cell>
          <cell r="H199">
            <v>0</v>
          </cell>
          <cell r="I199">
            <v>0</v>
          </cell>
        </row>
        <row r="200"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</row>
        <row r="204">
          <cell r="F204">
            <v>0</v>
          </cell>
          <cell r="G204">
            <v>0</v>
          </cell>
          <cell r="H204">
            <v>0</v>
          </cell>
          <cell r="I204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</row>
        <row r="216">
          <cell r="F216">
            <v>0</v>
          </cell>
          <cell r="G216">
            <v>0</v>
          </cell>
          <cell r="H216">
            <v>0</v>
          </cell>
          <cell r="I216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</row>
        <row r="219">
          <cell r="F219">
            <v>209</v>
          </cell>
          <cell r="G219">
            <v>0</v>
          </cell>
          <cell r="H219">
            <v>0</v>
          </cell>
          <cell r="I219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</row>
        <row r="221">
          <cell r="F221">
            <v>1142</v>
          </cell>
          <cell r="G221">
            <v>720</v>
          </cell>
          <cell r="H221">
            <v>408</v>
          </cell>
          <cell r="I221">
            <v>145</v>
          </cell>
        </row>
        <row r="222">
          <cell r="F222">
            <v>511</v>
          </cell>
          <cell r="G222">
            <v>89</v>
          </cell>
          <cell r="H222">
            <v>0</v>
          </cell>
          <cell r="I222">
            <v>0</v>
          </cell>
        </row>
        <row r="223">
          <cell r="F223">
            <v>11</v>
          </cell>
          <cell r="G223">
            <v>0</v>
          </cell>
          <cell r="H223">
            <v>0</v>
          </cell>
          <cell r="I223">
            <v>0</v>
          </cell>
        </row>
        <row r="224">
          <cell r="F224">
            <v>372</v>
          </cell>
          <cell r="G224">
            <v>0</v>
          </cell>
          <cell r="H224">
            <v>0</v>
          </cell>
          <cell r="I224">
            <v>0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</row>
        <row r="228">
          <cell r="F228">
            <v>0</v>
          </cell>
          <cell r="G228">
            <v>0</v>
          </cell>
          <cell r="H228">
            <v>0</v>
          </cell>
          <cell r="I228">
            <v>0</v>
          </cell>
        </row>
        <row r="229">
          <cell r="F229">
            <v>481</v>
          </cell>
          <cell r="G229">
            <v>59</v>
          </cell>
          <cell r="H229">
            <v>0</v>
          </cell>
          <cell r="I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</row>
        <row r="237">
          <cell r="F237">
            <v>22</v>
          </cell>
          <cell r="G237">
            <v>0</v>
          </cell>
          <cell r="H237">
            <v>0</v>
          </cell>
          <cell r="I237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</row>
        <row r="240">
          <cell r="F240">
            <v>0</v>
          </cell>
          <cell r="G240">
            <v>0</v>
          </cell>
          <cell r="H240">
            <v>0</v>
          </cell>
          <cell r="I240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</row>
        <row r="242">
          <cell r="F242">
            <v>0</v>
          </cell>
          <cell r="G242">
            <v>0</v>
          </cell>
          <cell r="H242">
            <v>0</v>
          </cell>
          <cell r="I242">
            <v>0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</row>
        <row r="244">
          <cell r="F244">
            <v>0</v>
          </cell>
          <cell r="G244">
            <v>0</v>
          </cell>
          <cell r="H244">
            <v>0</v>
          </cell>
          <cell r="I244">
            <v>0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</row>
        <row r="246">
          <cell r="F246">
            <v>192</v>
          </cell>
          <cell r="G246">
            <v>0</v>
          </cell>
          <cell r="H246">
            <v>0</v>
          </cell>
          <cell r="I246">
            <v>0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</row>
        <row r="248">
          <cell r="F248">
            <v>0</v>
          </cell>
          <cell r="G248">
            <v>0</v>
          </cell>
          <cell r="H248">
            <v>0</v>
          </cell>
          <cell r="I248">
            <v>0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</row>
        <row r="250">
          <cell r="F250">
            <v>0</v>
          </cell>
          <cell r="G250">
            <v>0</v>
          </cell>
          <cell r="H250">
            <v>0</v>
          </cell>
          <cell r="I250">
            <v>0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</row>
        <row r="252">
          <cell r="F252">
            <v>0</v>
          </cell>
          <cell r="G252">
            <v>0</v>
          </cell>
          <cell r="H252">
            <v>0</v>
          </cell>
          <cell r="I252">
            <v>0</v>
          </cell>
        </row>
        <row r="253">
          <cell r="F253">
            <v>1</v>
          </cell>
          <cell r="G253">
            <v>0</v>
          </cell>
          <cell r="H253">
            <v>0</v>
          </cell>
          <cell r="I253">
            <v>0</v>
          </cell>
        </row>
        <row r="254">
          <cell r="F254">
            <v>0</v>
          </cell>
          <cell r="G254">
            <v>0</v>
          </cell>
          <cell r="H254">
            <v>0</v>
          </cell>
          <cell r="I254">
            <v>0</v>
          </cell>
        </row>
        <row r="255">
          <cell r="F255">
            <v>0</v>
          </cell>
          <cell r="G255">
            <v>0</v>
          </cell>
          <cell r="H255">
            <v>0</v>
          </cell>
          <cell r="I255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</row>
        <row r="257">
          <cell r="F257">
            <v>0</v>
          </cell>
          <cell r="G257">
            <v>0</v>
          </cell>
          <cell r="H257">
            <v>0</v>
          </cell>
          <cell r="I257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</row>
        <row r="259"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60">
          <cell r="F260">
            <v>0</v>
          </cell>
          <cell r="G260">
            <v>0</v>
          </cell>
          <cell r="H260">
            <v>0</v>
          </cell>
          <cell r="I260">
            <v>0</v>
          </cell>
        </row>
        <row r="261">
          <cell r="F261">
            <v>0</v>
          </cell>
          <cell r="G261">
            <v>0</v>
          </cell>
          <cell r="H261">
            <v>0</v>
          </cell>
          <cell r="I261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</row>
        <row r="263">
          <cell r="F263">
            <v>942</v>
          </cell>
          <cell r="G263">
            <v>520</v>
          </cell>
          <cell r="H263">
            <v>208</v>
          </cell>
          <cell r="I263">
            <v>0</v>
          </cell>
        </row>
        <row r="264">
          <cell r="F264">
            <v>790</v>
          </cell>
          <cell r="G264">
            <v>368</v>
          </cell>
          <cell r="H264">
            <v>56</v>
          </cell>
          <cell r="I264">
            <v>0</v>
          </cell>
        </row>
        <row r="265">
          <cell r="F265">
            <v>0</v>
          </cell>
          <cell r="G265">
            <v>0</v>
          </cell>
          <cell r="H265">
            <v>0</v>
          </cell>
          <cell r="I265">
            <v>0</v>
          </cell>
        </row>
        <row r="266">
          <cell r="F266">
            <v>69</v>
          </cell>
          <cell r="G266">
            <v>0</v>
          </cell>
          <cell r="H266">
            <v>0</v>
          </cell>
          <cell r="I266">
            <v>0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</row>
        <row r="268">
          <cell r="F268">
            <v>418</v>
          </cell>
          <cell r="G268">
            <v>0</v>
          </cell>
          <cell r="H268">
            <v>0</v>
          </cell>
          <cell r="I268">
            <v>0</v>
          </cell>
        </row>
        <row r="269">
          <cell r="F269">
            <v>0</v>
          </cell>
          <cell r="G269">
            <v>0</v>
          </cell>
          <cell r="H269">
            <v>0</v>
          </cell>
          <cell r="I269">
            <v>0</v>
          </cell>
        </row>
        <row r="270">
          <cell r="F270">
            <v>557</v>
          </cell>
          <cell r="G270">
            <v>135</v>
          </cell>
          <cell r="H270">
            <v>0</v>
          </cell>
          <cell r="I270">
            <v>0</v>
          </cell>
        </row>
        <row r="271">
          <cell r="F271">
            <v>0</v>
          </cell>
          <cell r="G271">
            <v>0</v>
          </cell>
          <cell r="H271">
            <v>0</v>
          </cell>
          <cell r="I271">
            <v>0</v>
          </cell>
        </row>
        <row r="272">
          <cell r="F272">
            <v>0</v>
          </cell>
          <cell r="G272">
            <v>0</v>
          </cell>
          <cell r="H272">
            <v>0</v>
          </cell>
          <cell r="I272">
            <v>0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</row>
        <row r="275">
          <cell r="F275">
            <v>0</v>
          </cell>
          <cell r="G275">
            <v>0</v>
          </cell>
          <cell r="H275">
            <v>0</v>
          </cell>
          <cell r="I275">
            <v>0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78">
          <cell r="F278">
            <v>197</v>
          </cell>
          <cell r="G278">
            <v>0</v>
          </cell>
          <cell r="H278">
            <v>0</v>
          </cell>
          <cell r="I278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  <cell r="I279">
            <v>0</v>
          </cell>
        </row>
        <row r="280">
          <cell r="F280">
            <v>699</v>
          </cell>
          <cell r="G280">
            <v>277</v>
          </cell>
          <cell r="H280">
            <v>0</v>
          </cell>
          <cell r="I280">
            <v>0</v>
          </cell>
        </row>
        <row r="281">
          <cell r="F281">
            <v>0</v>
          </cell>
          <cell r="G281">
            <v>0</v>
          </cell>
          <cell r="H281">
            <v>0</v>
          </cell>
          <cell r="I281">
            <v>0</v>
          </cell>
        </row>
        <row r="282"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3">
          <cell r="F283">
            <v>36</v>
          </cell>
          <cell r="G283">
            <v>0</v>
          </cell>
          <cell r="H283">
            <v>0</v>
          </cell>
          <cell r="I283">
            <v>0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</row>
        <row r="285">
          <cell r="F285">
            <v>0</v>
          </cell>
          <cell r="G285">
            <v>0</v>
          </cell>
          <cell r="H285">
            <v>0</v>
          </cell>
          <cell r="I285">
            <v>0</v>
          </cell>
        </row>
        <row r="286">
          <cell r="F286">
            <v>0</v>
          </cell>
          <cell r="G286">
            <v>0</v>
          </cell>
          <cell r="H286">
            <v>0</v>
          </cell>
          <cell r="I286">
            <v>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8">
          <cell r="F288">
            <v>80</v>
          </cell>
          <cell r="G288">
            <v>0</v>
          </cell>
          <cell r="H288">
            <v>0</v>
          </cell>
          <cell r="I288">
            <v>0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290">
          <cell r="F290">
            <v>389</v>
          </cell>
          <cell r="G290">
            <v>0</v>
          </cell>
          <cell r="H290">
            <v>0</v>
          </cell>
          <cell r="I290">
            <v>0</v>
          </cell>
        </row>
        <row r="291">
          <cell r="F291">
            <v>0</v>
          </cell>
          <cell r="G291">
            <v>0</v>
          </cell>
          <cell r="H291">
            <v>0</v>
          </cell>
          <cell r="I291">
            <v>0</v>
          </cell>
        </row>
        <row r="292">
          <cell r="F292">
            <v>0</v>
          </cell>
          <cell r="G292">
            <v>0</v>
          </cell>
          <cell r="H292">
            <v>0</v>
          </cell>
          <cell r="I292">
            <v>0</v>
          </cell>
        </row>
        <row r="293">
          <cell r="F293">
            <v>506</v>
          </cell>
          <cell r="G293">
            <v>84</v>
          </cell>
          <cell r="H293">
            <v>0</v>
          </cell>
          <cell r="I293">
            <v>0</v>
          </cell>
        </row>
        <row r="294">
          <cell r="F294">
            <v>0</v>
          </cell>
          <cell r="G294">
            <v>0</v>
          </cell>
          <cell r="H294">
            <v>0</v>
          </cell>
          <cell r="I294">
            <v>0</v>
          </cell>
        </row>
        <row r="295">
          <cell r="F295">
            <v>44</v>
          </cell>
          <cell r="G295">
            <v>0</v>
          </cell>
          <cell r="H295">
            <v>0</v>
          </cell>
          <cell r="I295">
            <v>0</v>
          </cell>
        </row>
        <row r="296">
          <cell r="F296">
            <v>74</v>
          </cell>
          <cell r="G296">
            <v>0</v>
          </cell>
          <cell r="H296">
            <v>0</v>
          </cell>
          <cell r="I296">
            <v>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</row>
        <row r="298">
          <cell r="F298">
            <v>0</v>
          </cell>
          <cell r="G298">
            <v>0</v>
          </cell>
          <cell r="H298">
            <v>0</v>
          </cell>
          <cell r="I298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</sheetDataSet>
  </externalBook>
</externalLink>
</file>

<file path=xl/queryTables/queryTable1.xml><?xml version="1.0" encoding="utf-8"?>
<queryTable xmlns="http://schemas.openxmlformats.org/spreadsheetml/2006/main" name="Fråga från QryXL_1" connectionId="1" autoFormatId="16" applyNumberFormats="0" applyBorderFormats="0" applyFontFormats="1" applyPatternFormats="1" applyAlignmentFormats="0" applyWidthHeightFormats="0">
  <queryTableRefresh nextId="3">
    <queryTableFields count="2">
      <queryTableField id="1" name="kommun"/>
      <queryTableField id="2" name="namn"/>
    </queryTableFields>
  </queryTableRefresh>
</queryTable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L72"/>
  <sheetViews>
    <sheetView showGridLines="0" tabSelected="1" zoomScaleNormal="100" workbookViewId="0"/>
  </sheetViews>
  <sheetFormatPr defaultColWidth="0" defaultRowHeight="12.75" zeroHeight="1" x14ac:dyDescent="0.2"/>
  <cols>
    <col min="1" max="1" width="10.140625" customWidth="1"/>
    <col min="2" max="2" width="37.140625" customWidth="1"/>
    <col min="3" max="6" width="9.140625" customWidth="1"/>
    <col min="7" max="12" width="9.140625" hidden="1" customWidth="1"/>
  </cols>
  <sheetData>
    <row r="1" spans="1:3" x14ac:dyDescent="0.2">
      <c r="A1" s="1" t="s">
        <v>187</v>
      </c>
      <c r="B1" s="1"/>
      <c r="C1" s="1"/>
    </row>
    <row r="2" spans="1:3" x14ac:dyDescent="0.2">
      <c r="A2" s="1" t="s">
        <v>188</v>
      </c>
      <c r="B2" s="1"/>
      <c r="C2" s="1"/>
    </row>
    <row r="3" spans="1:3" x14ac:dyDescent="0.2"/>
    <row r="4" spans="1:3" ht="26.25" x14ac:dyDescent="0.4">
      <c r="A4" s="107" t="s">
        <v>189</v>
      </c>
      <c r="B4" s="108"/>
    </row>
    <row r="5" spans="1:3" ht="18.75" x14ac:dyDescent="0.3">
      <c r="A5" s="109" t="str">
        <f>"Utjämningsår "&amp;C47&amp;""</f>
        <v>Utjämningsår 2019</v>
      </c>
      <c r="B5" s="108"/>
    </row>
    <row r="6" spans="1:3" ht="18.75" x14ac:dyDescent="0.3">
      <c r="A6" s="109" t="str">
        <f>IF(Innehåll!C48="utfall","Utfall","Preliminärt utfall")</f>
        <v>Utfall</v>
      </c>
      <c r="B6" s="108"/>
    </row>
    <row r="7" spans="1:3" ht="18.75" x14ac:dyDescent="0.3">
      <c r="A7" s="109"/>
      <c r="B7" s="108"/>
    </row>
    <row r="8" spans="1:3" x14ac:dyDescent="0.2"/>
    <row r="9" spans="1:3" s="3" customFormat="1" ht="15.75" x14ac:dyDescent="0.25">
      <c r="A9" s="2" t="s">
        <v>0</v>
      </c>
    </row>
    <row r="10" spans="1:3" ht="15.75" customHeight="1" x14ac:dyDescent="0.25">
      <c r="A10" s="110" t="s">
        <v>1</v>
      </c>
      <c r="B10" s="110" t="s">
        <v>189</v>
      </c>
    </row>
    <row r="11" spans="1:3" ht="15" x14ac:dyDescent="0.25">
      <c r="A11" s="110" t="s">
        <v>2</v>
      </c>
      <c r="B11" s="110" t="s">
        <v>199</v>
      </c>
    </row>
    <row r="12" spans="1:3" ht="15" x14ac:dyDescent="0.25">
      <c r="A12" s="110" t="s">
        <v>4</v>
      </c>
      <c r="B12" s="110" t="s">
        <v>200</v>
      </c>
    </row>
    <row r="13" spans="1:3" ht="15" x14ac:dyDescent="0.25">
      <c r="A13" s="110" t="s">
        <v>190</v>
      </c>
      <c r="B13" s="110" t="s">
        <v>201</v>
      </c>
    </row>
    <row r="14" spans="1:3" ht="15" x14ac:dyDescent="0.25">
      <c r="A14" s="110" t="s">
        <v>191</v>
      </c>
      <c r="B14" s="110" t="s">
        <v>202</v>
      </c>
    </row>
    <row r="15" spans="1:3" ht="15" x14ac:dyDescent="0.25">
      <c r="A15" s="110" t="s">
        <v>192</v>
      </c>
      <c r="B15" s="110" t="s">
        <v>203</v>
      </c>
    </row>
    <row r="16" spans="1:3" ht="15" x14ac:dyDescent="0.25">
      <c r="A16" s="110" t="s">
        <v>268</v>
      </c>
      <c r="B16" s="110" t="s">
        <v>269</v>
      </c>
    </row>
    <row r="17" spans="1:2" ht="15" x14ac:dyDescent="0.25">
      <c r="A17" s="110" t="s">
        <v>193</v>
      </c>
      <c r="B17" s="110" t="s">
        <v>204</v>
      </c>
    </row>
    <row r="18" spans="1:2" ht="15" x14ac:dyDescent="0.25">
      <c r="A18" s="110" t="s">
        <v>194</v>
      </c>
      <c r="B18" s="110" t="s">
        <v>205</v>
      </c>
    </row>
    <row r="19" spans="1:2" ht="15" x14ac:dyDescent="0.25">
      <c r="A19" s="110" t="s">
        <v>195</v>
      </c>
      <c r="B19" s="110" t="s">
        <v>206</v>
      </c>
    </row>
    <row r="20" spans="1:2" ht="15" x14ac:dyDescent="0.25">
      <c r="A20" s="110" t="s">
        <v>196</v>
      </c>
      <c r="B20" s="110" t="s">
        <v>207</v>
      </c>
    </row>
    <row r="21" spans="1:2" ht="15" x14ac:dyDescent="0.25">
      <c r="A21" s="110" t="s">
        <v>197</v>
      </c>
      <c r="B21" s="110" t="s">
        <v>113</v>
      </c>
    </row>
    <row r="22" spans="1:2" ht="15" x14ac:dyDescent="0.25">
      <c r="A22" s="110" t="s">
        <v>198</v>
      </c>
      <c r="B22" s="110" t="s">
        <v>210</v>
      </c>
    </row>
    <row r="23" spans="1:2" ht="15" x14ac:dyDescent="0.25">
      <c r="A23" s="110" t="s">
        <v>208</v>
      </c>
      <c r="B23" s="110" t="s">
        <v>211</v>
      </c>
    </row>
    <row r="24" spans="1:2" ht="15" x14ac:dyDescent="0.25">
      <c r="A24" s="267" t="s">
        <v>209</v>
      </c>
      <c r="B24" s="267" t="s">
        <v>668</v>
      </c>
    </row>
    <row r="25" spans="1:2" ht="15" x14ac:dyDescent="0.25">
      <c r="A25" s="267" t="s">
        <v>669</v>
      </c>
      <c r="B25" s="267" t="s">
        <v>670</v>
      </c>
    </row>
    <row r="26" spans="1:2" ht="15" x14ac:dyDescent="0.25">
      <c r="A26" s="267" t="s">
        <v>671</v>
      </c>
      <c r="B26" s="267" t="s">
        <v>672</v>
      </c>
    </row>
    <row r="27" spans="1:2" ht="15" x14ac:dyDescent="0.25">
      <c r="A27" s="267" t="s">
        <v>673</v>
      </c>
      <c r="B27" s="267" t="s">
        <v>674</v>
      </c>
    </row>
    <row r="28" spans="1:2" ht="15" x14ac:dyDescent="0.25">
      <c r="A28" s="110" t="s">
        <v>667</v>
      </c>
      <c r="B28" s="110" t="s">
        <v>3</v>
      </c>
    </row>
    <row r="29" spans="1:2" ht="15" x14ac:dyDescent="0.25">
      <c r="A29" s="267" t="s">
        <v>675</v>
      </c>
      <c r="B29" s="267" t="s">
        <v>676</v>
      </c>
    </row>
    <row r="30" spans="1:2" ht="15" x14ac:dyDescent="0.25">
      <c r="A30" s="268"/>
      <c r="B30" s="268"/>
    </row>
    <row r="31" spans="1:2" ht="15" x14ac:dyDescent="0.25">
      <c r="A31" s="267" t="s">
        <v>677</v>
      </c>
      <c r="B31" s="268"/>
    </row>
    <row r="32" spans="1:2" ht="15" x14ac:dyDescent="0.25">
      <c r="A32" s="267" t="s">
        <v>678</v>
      </c>
      <c r="B32" s="267" t="s">
        <v>679</v>
      </c>
    </row>
    <row r="33" spans="1:12" ht="15" x14ac:dyDescent="0.25">
      <c r="A33" s="267" t="s">
        <v>680</v>
      </c>
      <c r="B33" s="267" t="s">
        <v>199</v>
      </c>
    </row>
    <row r="34" spans="1:12" ht="15" x14ac:dyDescent="0.25">
      <c r="A34" s="267" t="s">
        <v>681</v>
      </c>
      <c r="B34" s="267" t="s">
        <v>200</v>
      </c>
    </row>
    <row r="35" spans="1:12" ht="15" x14ac:dyDescent="0.25">
      <c r="A35" s="110"/>
      <c r="B35" s="110"/>
    </row>
    <row r="36" spans="1:12" ht="15" x14ac:dyDescent="0.25">
      <c r="A36" s="110" t="s">
        <v>682</v>
      </c>
      <c r="B36" s="110"/>
    </row>
    <row r="37" spans="1:12" ht="15" x14ac:dyDescent="0.25">
      <c r="A37" s="110" t="s">
        <v>683</v>
      </c>
      <c r="B37" s="110"/>
    </row>
    <row r="38" spans="1:12" ht="15" x14ac:dyDescent="0.25">
      <c r="A38" s="110" t="s">
        <v>684</v>
      </c>
      <c r="B38" s="110"/>
    </row>
    <row r="39" spans="1:12" ht="15" x14ac:dyDescent="0.25">
      <c r="A39" s="110" t="s">
        <v>685</v>
      </c>
      <c r="B39" s="110"/>
    </row>
    <row r="40" spans="1:12" ht="15" x14ac:dyDescent="0.25">
      <c r="A40" s="110"/>
      <c r="B40" s="110"/>
    </row>
    <row r="41" spans="1:12" ht="15" x14ac:dyDescent="0.25">
      <c r="A41" s="110"/>
      <c r="B41" s="110"/>
    </row>
    <row r="42" spans="1:12" ht="15" x14ac:dyDescent="0.25">
      <c r="A42" s="110"/>
      <c r="B42" s="110"/>
    </row>
    <row r="43" spans="1:12" ht="15" x14ac:dyDescent="0.25">
      <c r="A43" s="110"/>
      <c r="B43" s="110"/>
    </row>
    <row r="44" spans="1:12" ht="15" x14ac:dyDescent="0.25">
      <c r="A44" s="110"/>
      <c r="B44" s="110"/>
    </row>
    <row r="45" spans="1:12" hidden="1" x14ac:dyDescent="0.2"/>
    <row r="46" spans="1:12" ht="15.75" hidden="1" x14ac:dyDescent="0.25">
      <c r="A46" s="2" t="s">
        <v>72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8" hidden="1" customHeight="1" x14ac:dyDescent="0.2">
      <c r="A47" t="s">
        <v>5</v>
      </c>
      <c r="C47" s="23" t="s">
        <v>344</v>
      </c>
    </row>
    <row r="48" spans="1:12" hidden="1" x14ac:dyDescent="0.2">
      <c r="A48" t="s">
        <v>50</v>
      </c>
      <c r="C48" s="23" t="s">
        <v>345</v>
      </c>
    </row>
    <row r="49" spans="1:3" hidden="1" x14ac:dyDescent="0.2">
      <c r="A49" t="s">
        <v>7</v>
      </c>
      <c r="C49" s="23" t="s">
        <v>346</v>
      </c>
    </row>
    <row r="50" spans="1:3" ht="19.5" hidden="1" customHeight="1" x14ac:dyDescent="0.2">
      <c r="A50" t="s">
        <v>6</v>
      </c>
      <c r="C50" s="23" t="s">
        <v>347</v>
      </c>
    </row>
    <row r="51" spans="1:3" hidden="1" x14ac:dyDescent="0.2">
      <c r="A51" t="s">
        <v>8</v>
      </c>
      <c r="C51" s="23" t="s">
        <v>347</v>
      </c>
    </row>
    <row r="52" spans="1:3" ht="19.5" hidden="1" customHeight="1" x14ac:dyDescent="0.2">
      <c r="A52" t="s">
        <v>9</v>
      </c>
      <c r="C52" s="23" t="s">
        <v>348</v>
      </c>
    </row>
    <row r="53" spans="1:3" hidden="1" x14ac:dyDescent="0.2">
      <c r="A53" t="s">
        <v>10</v>
      </c>
      <c r="C53" s="23" t="s">
        <v>349</v>
      </c>
    </row>
    <row r="54" spans="1:3" hidden="1" x14ac:dyDescent="0.2">
      <c r="A54" t="s">
        <v>11</v>
      </c>
      <c r="C54" s="23" t="s">
        <v>350</v>
      </c>
    </row>
    <row r="55" spans="1:3" ht="19.5" hidden="1" customHeight="1" x14ac:dyDescent="0.2">
      <c r="A55" t="s">
        <v>14</v>
      </c>
      <c r="C55" s="23" t="s">
        <v>351</v>
      </c>
    </row>
    <row r="56" spans="1:3" hidden="1" x14ac:dyDescent="0.2">
      <c r="A56" t="s">
        <v>12</v>
      </c>
      <c r="C56" s="23" t="s">
        <v>349</v>
      </c>
    </row>
    <row r="57" spans="1:3" hidden="1" x14ac:dyDescent="0.2">
      <c r="A57" t="s">
        <v>13</v>
      </c>
      <c r="C57" s="23" t="s">
        <v>350</v>
      </c>
    </row>
    <row r="58" spans="1:3" ht="19.5" hidden="1" customHeight="1" x14ac:dyDescent="0.2">
      <c r="A58" t="s">
        <v>15</v>
      </c>
      <c r="C58" s="23" t="s">
        <v>352</v>
      </c>
    </row>
    <row r="59" spans="1:3" hidden="1" x14ac:dyDescent="0.2">
      <c r="A59" t="s">
        <v>16</v>
      </c>
      <c r="C59" s="23" t="s">
        <v>350</v>
      </c>
    </row>
    <row r="60" spans="1:3" ht="19.5" hidden="1" customHeight="1" x14ac:dyDescent="0.2">
      <c r="A60" t="s">
        <v>18</v>
      </c>
      <c r="C60" s="23" t="s">
        <v>352</v>
      </c>
    </row>
    <row r="61" spans="1:3" hidden="1" x14ac:dyDescent="0.2">
      <c r="A61" t="s">
        <v>17</v>
      </c>
      <c r="C61" s="23" t="s">
        <v>350</v>
      </c>
    </row>
    <row r="62" spans="1:3" ht="19.5" hidden="1" customHeight="1" x14ac:dyDescent="0.2">
      <c r="A62" t="str">
        <f>"Uppräkningsfaktor för skatteunderlaget "&amp;C47</f>
        <v>Uppräkningsfaktor för skatteunderlaget 2019</v>
      </c>
      <c r="C62" s="23" t="s">
        <v>353</v>
      </c>
    </row>
    <row r="63" spans="1:3" hidden="1" x14ac:dyDescent="0.2">
      <c r="A63" t="str">
        <f>"Uppräkningsfaktor för skatteunderlaget "&amp;C47+1</f>
        <v>Uppräkningsfaktor för skatteunderlaget 2020</v>
      </c>
      <c r="C63" s="23" t="s">
        <v>354</v>
      </c>
    </row>
    <row r="64" spans="1:3" ht="19.5" hidden="1" customHeight="1" x14ac:dyDescent="0.2">
      <c r="A64" t="s">
        <v>212</v>
      </c>
      <c r="C64" s="23" t="s">
        <v>355</v>
      </c>
    </row>
    <row r="65" spans="1:3" hidden="1" x14ac:dyDescent="0.2">
      <c r="A65" t="s">
        <v>213</v>
      </c>
      <c r="C65" s="23" t="s">
        <v>355</v>
      </c>
    </row>
    <row r="66" spans="1:3" hidden="1" x14ac:dyDescent="0.2">
      <c r="C66" s="23" t="s">
        <v>356</v>
      </c>
    </row>
    <row r="67" spans="1:3" hidden="1" x14ac:dyDescent="0.2"/>
    <row r="68" spans="1:3" hidden="1" x14ac:dyDescent="0.2"/>
    <row r="69" spans="1:3" hidden="1" x14ac:dyDescent="0.2"/>
    <row r="70" spans="1:3" hidden="1" x14ac:dyDescent="0.2"/>
    <row r="71" spans="1:3" hidden="1" x14ac:dyDescent="0.2"/>
    <row r="72" spans="1:3" hidden="1" x14ac:dyDescent="0.2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>
    <pageSetUpPr fitToPage="1"/>
  </sheetPr>
  <dimension ref="A1:V346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26.7109375" customWidth="1"/>
    <col min="2" max="2" width="14.5703125" customWidth="1"/>
    <col min="3" max="3" width="12.5703125" customWidth="1"/>
    <col min="4" max="4" width="14.85546875" customWidth="1"/>
    <col min="5" max="5" width="12.7109375" customWidth="1"/>
    <col min="6" max="6" width="9.140625" style="73" customWidth="1"/>
    <col min="7" max="7" width="14.5703125" style="73" customWidth="1"/>
    <col min="8" max="8" width="16.42578125" style="73" customWidth="1"/>
    <col min="9" max="9" width="12" style="73" customWidth="1"/>
    <col min="10" max="10" width="12.5703125" customWidth="1"/>
    <col min="11" max="11" width="4.5703125" customWidth="1"/>
    <col min="12" max="15" width="9.140625" hidden="1" customWidth="1"/>
    <col min="16" max="22" width="0" hidden="1" customWidth="1"/>
    <col min="23" max="16384" width="9.140625" hidden="1"/>
  </cols>
  <sheetData>
    <row r="1" spans="1:18" ht="11.25" customHeight="1" x14ac:dyDescent="0.2"/>
    <row r="2" spans="1:18" ht="16.5" thickBot="1" x14ac:dyDescent="0.3">
      <c r="A2" s="71" t="str">
        <f>"Tabell 8  Barn och ungdomar med utländsk bakgrund, utjämningsåret "&amp;Innehåll!C47</f>
        <v>Tabell 8  Barn och ungdomar med utländsk bakgrund, utjämningsåret 2019</v>
      </c>
      <c r="B2" s="70"/>
      <c r="C2" s="71"/>
      <c r="D2" s="70"/>
      <c r="E2" s="70"/>
      <c r="F2" s="72"/>
      <c r="G2" s="72"/>
      <c r="H2" s="72"/>
      <c r="I2" s="72"/>
      <c r="J2" s="70"/>
    </row>
    <row r="3" spans="1:18" ht="31.5" customHeight="1" x14ac:dyDescent="0.25">
      <c r="A3" s="12"/>
      <c r="B3" s="66"/>
      <c r="C3" s="12"/>
      <c r="D3" s="66"/>
      <c r="E3" s="66"/>
      <c r="F3" s="189"/>
      <c r="G3" s="663" t="s">
        <v>342</v>
      </c>
      <c r="H3" s="663"/>
      <c r="I3" s="663"/>
      <c r="J3" s="66"/>
    </row>
    <row r="4" spans="1:18" s="66" customFormat="1" ht="89.25" x14ac:dyDescent="0.2">
      <c r="A4" s="202" t="s">
        <v>275</v>
      </c>
      <c r="B4" s="106" t="s">
        <v>79</v>
      </c>
      <c r="C4" s="106" t="str">
        <f>"Folkmängd 31/12 -"&amp;Innehåll!C47-2</f>
        <v>Folkmängd 31/12 -2017</v>
      </c>
      <c r="D4" s="106" t="s">
        <v>273</v>
      </c>
      <c r="E4" s="106" t="s">
        <v>274</v>
      </c>
      <c r="F4" s="106" t="s">
        <v>341</v>
      </c>
      <c r="G4" s="106" t="s">
        <v>281</v>
      </c>
      <c r="H4" s="106" t="s">
        <v>277</v>
      </c>
      <c r="I4" s="106" t="s">
        <v>276</v>
      </c>
      <c r="J4" s="106" t="s">
        <v>277</v>
      </c>
    </row>
    <row r="5" spans="1:18" s="74" customFormat="1" x14ac:dyDescent="0.2">
      <c r="B5" s="199" t="s">
        <v>92</v>
      </c>
      <c r="C5" s="199" t="s">
        <v>93</v>
      </c>
      <c r="D5" s="199" t="s">
        <v>94</v>
      </c>
      <c r="E5" s="199" t="s">
        <v>95</v>
      </c>
      <c r="F5" s="200" t="s">
        <v>96</v>
      </c>
      <c r="G5" s="200" t="s">
        <v>118</v>
      </c>
      <c r="H5" s="200" t="s">
        <v>98</v>
      </c>
      <c r="I5" s="200" t="s">
        <v>99</v>
      </c>
      <c r="J5" s="199" t="s">
        <v>100</v>
      </c>
    </row>
    <row r="6" spans="1:18" s="74" customFormat="1" x14ac:dyDescent="0.2">
      <c r="A6" s="105"/>
      <c r="B6" s="106" t="s">
        <v>278</v>
      </c>
      <c r="C6" s="82"/>
      <c r="D6" s="106" t="s">
        <v>279</v>
      </c>
      <c r="E6" s="82"/>
      <c r="F6" s="84"/>
      <c r="G6" s="84" t="s">
        <v>280</v>
      </c>
      <c r="H6" s="84"/>
      <c r="I6" s="84"/>
      <c r="J6" s="82"/>
    </row>
    <row r="7" spans="1:18" ht="18.75" customHeight="1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12.75" x14ac:dyDescent="0.2">
      <c r="A8" s="122" t="s">
        <v>359</v>
      </c>
      <c r="B8" s="122">
        <v>742</v>
      </c>
      <c r="C8" s="122">
        <v>91925</v>
      </c>
      <c r="D8" s="140">
        <v>10.6363420696067</v>
      </c>
      <c r="E8" s="122">
        <v>75</v>
      </c>
      <c r="F8" s="140">
        <v>7.4064928486888002</v>
      </c>
      <c r="G8" s="140">
        <v>18.042834918295501</v>
      </c>
      <c r="H8" s="122">
        <v>15425</v>
      </c>
      <c r="I8" s="122">
        <v>85491</v>
      </c>
      <c r="J8" s="122">
        <v>15807</v>
      </c>
      <c r="K8" s="122"/>
      <c r="L8" s="122"/>
      <c r="M8" s="122"/>
      <c r="N8" s="178"/>
      <c r="O8" s="122"/>
      <c r="P8" s="122"/>
      <c r="Q8" s="122"/>
      <c r="R8" s="122"/>
    </row>
    <row r="9" spans="1:18" ht="12.75" x14ac:dyDescent="0.2">
      <c r="A9" s="122" t="s">
        <v>360</v>
      </c>
      <c r="B9" s="122">
        <v>0</v>
      </c>
      <c r="C9" s="122">
        <v>32888</v>
      </c>
      <c r="D9" s="140">
        <v>0</v>
      </c>
      <c r="E9" s="122">
        <v>75</v>
      </c>
      <c r="F9" s="140">
        <v>7.4064928486888002</v>
      </c>
      <c r="G9" s="140">
        <v>0</v>
      </c>
      <c r="H9" s="122">
        <v>0</v>
      </c>
      <c r="I9" s="122">
        <v>0</v>
      </c>
      <c r="J9" s="122">
        <v>1846</v>
      </c>
      <c r="K9" s="122"/>
      <c r="L9" s="122"/>
      <c r="M9" s="122"/>
      <c r="N9" s="178"/>
      <c r="O9" s="122"/>
      <c r="P9" s="122"/>
      <c r="Q9" s="122"/>
      <c r="R9" s="122"/>
    </row>
    <row r="10" spans="1:18" ht="12.75" x14ac:dyDescent="0.2">
      <c r="A10" s="122" t="s">
        <v>361</v>
      </c>
      <c r="B10" s="122">
        <v>0</v>
      </c>
      <c r="C10" s="122">
        <v>27753</v>
      </c>
      <c r="D10" s="140">
        <v>0</v>
      </c>
      <c r="E10" s="122">
        <v>75</v>
      </c>
      <c r="F10" s="140">
        <v>7.4064928486888002</v>
      </c>
      <c r="G10" s="140">
        <v>0</v>
      </c>
      <c r="H10" s="122">
        <v>0</v>
      </c>
      <c r="I10" s="122">
        <v>0</v>
      </c>
      <c r="J10" s="122">
        <v>1438</v>
      </c>
      <c r="K10" s="122"/>
      <c r="L10" s="122"/>
      <c r="M10" s="122"/>
      <c r="N10" s="178"/>
      <c r="O10" s="122"/>
      <c r="P10" s="122"/>
      <c r="Q10" s="122"/>
      <c r="R10" s="122"/>
    </row>
    <row r="11" spans="1:18" ht="12.75" x14ac:dyDescent="0.2">
      <c r="A11" s="122" t="s">
        <v>362</v>
      </c>
      <c r="B11" s="122">
        <v>265</v>
      </c>
      <c r="C11" s="122">
        <v>88037</v>
      </c>
      <c r="D11" s="140">
        <v>3.6652980305902298</v>
      </c>
      <c r="E11" s="122">
        <v>75</v>
      </c>
      <c r="F11" s="140">
        <v>7.4064928486888002</v>
      </c>
      <c r="G11" s="140">
        <v>11.071790879279</v>
      </c>
      <c r="H11" s="122">
        <v>9386</v>
      </c>
      <c r="I11" s="122">
        <v>84774</v>
      </c>
      <c r="J11" s="122">
        <v>9465</v>
      </c>
      <c r="K11" s="122"/>
      <c r="L11" s="122"/>
      <c r="M11" s="122"/>
      <c r="N11" s="178"/>
      <c r="O11" s="122"/>
      <c r="P11" s="122"/>
      <c r="Q11" s="122"/>
      <c r="R11" s="122"/>
    </row>
    <row r="12" spans="1:18" ht="12.75" x14ac:dyDescent="0.2">
      <c r="A12" s="122" t="s">
        <v>363</v>
      </c>
      <c r="B12" s="122">
        <v>360</v>
      </c>
      <c r="C12" s="122">
        <v>110003</v>
      </c>
      <c r="D12" s="140">
        <v>7.8318002250841303</v>
      </c>
      <c r="E12" s="122">
        <v>75</v>
      </c>
      <c r="F12" s="140">
        <v>7.4064928486888002</v>
      </c>
      <c r="G12" s="140">
        <v>15.238293073772899</v>
      </c>
      <c r="H12" s="122">
        <v>10270</v>
      </c>
      <c r="I12" s="122">
        <v>67396</v>
      </c>
      <c r="J12" s="122">
        <v>13129</v>
      </c>
      <c r="K12" s="122"/>
      <c r="L12" s="122"/>
      <c r="M12" s="122"/>
      <c r="N12" s="178"/>
      <c r="O12" s="122"/>
      <c r="P12" s="122"/>
      <c r="Q12" s="122"/>
      <c r="R12" s="122"/>
    </row>
    <row r="13" spans="1:18" ht="12.75" x14ac:dyDescent="0.2">
      <c r="A13" s="122" t="s">
        <v>364</v>
      </c>
      <c r="B13" s="122">
        <v>384</v>
      </c>
      <c r="C13" s="122">
        <v>76453</v>
      </c>
      <c r="D13" s="140">
        <v>5.1320059914312601</v>
      </c>
      <c r="E13" s="122">
        <v>75</v>
      </c>
      <c r="F13" s="140">
        <v>7.4064928486888002</v>
      </c>
      <c r="G13" s="140">
        <v>12.5384988401201</v>
      </c>
      <c r="H13" s="122">
        <v>9567</v>
      </c>
      <c r="I13" s="122">
        <v>76301</v>
      </c>
      <c r="J13" s="122">
        <v>9577</v>
      </c>
      <c r="K13" s="122"/>
      <c r="L13" s="122"/>
      <c r="M13" s="122"/>
      <c r="N13" s="178"/>
      <c r="O13" s="122"/>
      <c r="P13" s="122"/>
      <c r="Q13" s="122"/>
      <c r="R13" s="122"/>
    </row>
    <row r="14" spans="1:18" ht="12.75" x14ac:dyDescent="0.2">
      <c r="A14" s="122" t="s">
        <v>365</v>
      </c>
      <c r="B14" s="122">
        <v>0</v>
      </c>
      <c r="C14" s="122">
        <v>47185</v>
      </c>
      <c r="D14" s="140">
        <v>0</v>
      </c>
      <c r="E14" s="122">
        <v>75</v>
      </c>
      <c r="F14" s="140">
        <v>7.4064928486888002</v>
      </c>
      <c r="G14" s="140">
        <v>0</v>
      </c>
      <c r="H14" s="122">
        <v>0</v>
      </c>
      <c r="I14" s="122">
        <v>0</v>
      </c>
      <c r="J14" s="122">
        <v>2838</v>
      </c>
      <c r="K14" s="122"/>
      <c r="L14" s="122"/>
      <c r="M14" s="122"/>
      <c r="N14" s="178"/>
      <c r="O14" s="122"/>
      <c r="P14" s="122"/>
      <c r="Q14" s="122"/>
      <c r="R14" s="122"/>
    </row>
    <row r="15" spans="1:18" ht="12.75" x14ac:dyDescent="0.2">
      <c r="A15" s="122" t="s">
        <v>366</v>
      </c>
      <c r="B15" s="122">
        <v>58</v>
      </c>
      <c r="C15" s="122">
        <v>101231</v>
      </c>
      <c r="D15" s="140">
        <v>1.36388981804704</v>
      </c>
      <c r="E15" s="122">
        <v>75</v>
      </c>
      <c r="F15" s="140">
        <v>7.4064928486888002</v>
      </c>
      <c r="G15" s="140">
        <v>8.7703826667358307</v>
      </c>
      <c r="H15" s="122">
        <v>5072</v>
      </c>
      <c r="I15" s="122">
        <v>57831</v>
      </c>
      <c r="J15" s="122">
        <v>7497</v>
      </c>
      <c r="K15" s="122"/>
      <c r="L15" s="122"/>
      <c r="M15" s="122"/>
      <c r="N15" s="178"/>
      <c r="O15" s="122"/>
      <c r="P15" s="122"/>
      <c r="Q15" s="122"/>
      <c r="R15" s="122"/>
    </row>
    <row r="16" spans="1:18" ht="12.75" x14ac:dyDescent="0.2">
      <c r="A16" s="122" t="s">
        <v>367</v>
      </c>
      <c r="B16" s="122">
        <v>0</v>
      </c>
      <c r="C16" s="122">
        <v>60808</v>
      </c>
      <c r="D16" s="140">
        <v>0.23438585236182399</v>
      </c>
      <c r="E16" s="122">
        <v>75</v>
      </c>
      <c r="F16" s="140">
        <v>7.4064928486888002</v>
      </c>
      <c r="G16" s="140">
        <v>7.6408787010506201</v>
      </c>
      <c r="H16" s="122">
        <v>80</v>
      </c>
      <c r="I16" s="122">
        <v>1047</v>
      </c>
      <c r="J16" s="122">
        <v>2477</v>
      </c>
      <c r="K16" s="122"/>
      <c r="L16" s="122"/>
      <c r="M16" s="122"/>
      <c r="N16" s="178"/>
      <c r="O16" s="122"/>
      <c r="P16" s="122"/>
      <c r="Q16" s="122"/>
      <c r="R16" s="122"/>
    </row>
    <row r="17" spans="1:18" ht="12.75" x14ac:dyDescent="0.2">
      <c r="A17" s="122" t="s">
        <v>368</v>
      </c>
      <c r="B17" s="122">
        <v>1</v>
      </c>
      <c r="C17" s="122">
        <v>10660</v>
      </c>
      <c r="D17" s="140">
        <v>25.926840484644501</v>
      </c>
      <c r="E17" s="122">
        <v>75</v>
      </c>
      <c r="F17" s="140">
        <v>7.4064928486888002</v>
      </c>
      <c r="G17" s="140">
        <v>33.3333333333333</v>
      </c>
      <c r="H17" s="122">
        <v>2</v>
      </c>
      <c r="I17" s="122">
        <v>6</v>
      </c>
      <c r="J17" s="122">
        <v>467</v>
      </c>
      <c r="K17" s="122"/>
      <c r="L17" s="122"/>
      <c r="M17" s="122"/>
      <c r="N17" s="178"/>
      <c r="O17" s="122"/>
      <c r="P17" s="122"/>
      <c r="Q17" s="122"/>
      <c r="R17" s="122"/>
    </row>
    <row r="18" spans="1:18" ht="12.75" x14ac:dyDescent="0.2">
      <c r="A18" s="122" t="s">
        <v>369</v>
      </c>
      <c r="B18" s="122">
        <v>1</v>
      </c>
      <c r="C18" s="122">
        <v>28109</v>
      </c>
      <c r="D18" s="140">
        <v>3.5273131809577599E-2</v>
      </c>
      <c r="E18" s="122">
        <v>75</v>
      </c>
      <c r="F18" s="140">
        <v>7.4064928486888002</v>
      </c>
      <c r="G18" s="140">
        <v>7.4417659804983698</v>
      </c>
      <c r="H18" s="122">
        <v>1099</v>
      </c>
      <c r="I18" s="122">
        <v>14768</v>
      </c>
      <c r="J18" s="122">
        <v>1834</v>
      </c>
      <c r="K18" s="122"/>
      <c r="L18" s="122"/>
      <c r="M18" s="122"/>
      <c r="N18" s="178"/>
      <c r="O18" s="122"/>
      <c r="P18" s="122"/>
      <c r="Q18" s="122"/>
      <c r="R18" s="122"/>
    </row>
    <row r="19" spans="1:18" ht="12.75" x14ac:dyDescent="0.2">
      <c r="A19" s="122" t="s">
        <v>370</v>
      </c>
      <c r="B19" s="122">
        <v>136</v>
      </c>
      <c r="C19" s="122">
        <v>16665</v>
      </c>
      <c r="D19" s="140">
        <v>1.81438779046541</v>
      </c>
      <c r="E19" s="122">
        <v>75</v>
      </c>
      <c r="F19" s="140">
        <v>7.4064928486888002</v>
      </c>
      <c r="G19" s="140">
        <v>9.2208806391542009</v>
      </c>
      <c r="H19" s="122">
        <v>1535</v>
      </c>
      <c r="I19" s="122">
        <v>16647</v>
      </c>
      <c r="J19" s="122">
        <v>1535</v>
      </c>
      <c r="K19" s="122"/>
      <c r="L19" s="122"/>
      <c r="M19" s="122"/>
      <c r="N19" s="178"/>
      <c r="O19" s="122"/>
      <c r="P19" s="122"/>
      <c r="Q19" s="122"/>
      <c r="R19" s="122"/>
    </row>
    <row r="20" spans="1:18" ht="12.75" x14ac:dyDescent="0.2">
      <c r="A20" s="122" t="s">
        <v>371</v>
      </c>
      <c r="B20" s="122">
        <v>487</v>
      </c>
      <c r="C20" s="122">
        <v>47146</v>
      </c>
      <c r="D20" s="140">
        <v>8.5969916676940503</v>
      </c>
      <c r="E20" s="122">
        <v>75</v>
      </c>
      <c r="F20" s="140">
        <v>7.4064928486888002</v>
      </c>
      <c r="G20" s="140">
        <v>16.003484516382802</v>
      </c>
      <c r="H20" s="122">
        <v>5695</v>
      </c>
      <c r="I20" s="122">
        <v>35586</v>
      </c>
      <c r="J20" s="122">
        <v>6374</v>
      </c>
      <c r="K20" s="122"/>
      <c r="L20" s="122"/>
      <c r="M20" s="122"/>
      <c r="N20" s="178"/>
      <c r="O20" s="122"/>
      <c r="P20" s="122"/>
      <c r="Q20" s="122"/>
      <c r="R20" s="122"/>
    </row>
    <row r="21" spans="1:18" ht="12.75" x14ac:dyDescent="0.2">
      <c r="A21" s="122" t="s">
        <v>372</v>
      </c>
      <c r="B21" s="122">
        <v>186</v>
      </c>
      <c r="C21" s="122">
        <v>71848</v>
      </c>
      <c r="D21" s="140">
        <v>2.4783145593384299</v>
      </c>
      <c r="E21" s="122">
        <v>75</v>
      </c>
      <c r="F21" s="140">
        <v>7.4064928486888002</v>
      </c>
      <c r="G21" s="140">
        <v>9.8848074080272195</v>
      </c>
      <c r="H21" s="122">
        <v>7088</v>
      </c>
      <c r="I21" s="122">
        <v>71706</v>
      </c>
      <c r="J21" s="122">
        <v>7093</v>
      </c>
      <c r="K21" s="122"/>
      <c r="L21" s="122"/>
      <c r="M21" s="122"/>
      <c r="N21" s="178"/>
      <c r="O21" s="122"/>
      <c r="P21" s="122"/>
      <c r="Q21" s="122"/>
      <c r="R21" s="122"/>
    </row>
    <row r="22" spans="1:18" ht="12.75" x14ac:dyDescent="0.2">
      <c r="A22" s="122" t="s">
        <v>373</v>
      </c>
      <c r="B22" s="122">
        <v>76</v>
      </c>
      <c r="C22" s="122">
        <v>79707</v>
      </c>
      <c r="D22" s="140">
        <v>1.01027024433329</v>
      </c>
      <c r="E22" s="122">
        <v>75</v>
      </c>
      <c r="F22" s="140">
        <v>7.4064928486888002</v>
      </c>
      <c r="G22" s="140">
        <v>8.4167630930220891</v>
      </c>
      <c r="H22" s="122">
        <v>6692</v>
      </c>
      <c r="I22" s="122">
        <v>79508</v>
      </c>
      <c r="J22" s="122">
        <v>6706</v>
      </c>
      <c r="K22" s="122"/>
      <c r="L22" s="122"/>
      <c r="M22" s="122"/>
      <c r="N22" s="178"/>
      <c r="O22" s="122"/>
      <c r="P22" s="122"/>
      <c r="Q22" s="122"/>
      <c r="R22" s="122"/>
    </row>
    <row r="23" spans="1:18" ht="12.75" x14ac:dyDescent="0.2">
      <c r="A23" s="122" t="s">
        <v>374</v>
      </c>
      <c r="B23" s="122">
        <v>224</v>
      </c>
      <c r="C23" s="122">
        <v>949761</v>
      </c>
      <c r="D23" s="140">
        <v>6.9118791586597101</v>
      </c>
      <c r="E23" s="122">
        <v>75</v>
      </c>
      <c r="F23" s="140">
        <v>7.4064928486888002</v>
      </c>
      <c r="G23" s="140">
        <v>14.318372007348501</v>
      </c>
      <c r="H23" s="122">
        <v>58688</v>
      </c>
      <c r="I23" s="122">
        <v>409879</v>
      </c>
      <c r="J23" s="122">
        <v>84168</v>
      </c>
      <c r="K23" s="122"/>
      <c r="L23" s="122"/>
      <c r="M23" s="122"/>
      <c r="N23" s="178"/>
      <c r="O23" s="122"/>
      <c r="P23" s="122"/>
      <c r="Q23" s="122"/>
      <c r="R23" s="122"/>
    </row>
    <row r="24" spans="1:18" ht="12.75" x14ac:dyDescent="0.2">
      <c r="A24" s="122" t="s">
        <v>375</v>
      </c>
      <c r="B24" s="122">
        <v>255</v>
      </c>
      <c r="C24" s="122">
        <v>49424</v>
      </c>
      <c r="D24" s="140">
        <v>3.4030570407612899</v>
      </c>
      <c r="E24" s="122">
        <v>75</v>
      </c>
      <c r="F24" s="140">
        <v>7.4064928486888002</v>
      </c>
      <c r="G24" s="140">
        <v>10.8095498894501</v>
      </c>
      <c r="H24" s="122">
        <v>5329</v>
      </c>
      <c r="I24" s="122">
        <v>49299</v>
      </c>
      <c r="J24" s="122">
        <v>5332</v>
      </c>
      <c r="K24" s="122"/>
      <c r="L24" s="122"/>
      <c r="M24" s="122"/>
      <c r="N24" s="178"/>
      <c r="O24" s="122"/>
      <c r="P24" s="122"/>
      <c r="Q24" s="122"/>
      <c r="R24" s="122"/>
    </row>
    <row r="25" spans="1:18" ht="12.75" x14ac:dyDescent="0.2">
      <c r="A25" s="122" t="s">
        <v>376</v>
      </c>
      <c r="B25" s="122">
        <v>586</v>
      </c>
      <c r="C25" s="122">
        <v>96032</v>
      </c>
      <c r="D25" s="140">
        <v>9.7125726541732291</v>
      </c>
      <c r="E25" s="122">
        <v>75</v>
      </c>
      <c r="F25" s="140">
        <v>7.4064928486888002</v>
      </c>
      <c r="G25" s="140">
        <v>17.119065502862</v>
      </c>
      <c r="H25" s="122">
        <v>13219</v>
      </c>
      <c r="I25" s="122">
        <v>77218</v>
      </c>
      <c r="J25" s="122">
        <v>14175</v>
      </c>
      <c r="K25" s="122"/>
      <c r="L25" s="122"/>
      <c r="M25" s="122"/>
      <c r="N25" s="178"/>
      <c r="O25" s="122"/>
      <c r="P25" s="122"/>
      <c r="Q25" s="122"/>
      <c r="R25" s="122"/>
    </row>
    <row r="26" spans="1:18" ht="12.75" x14ac:dyDescent="0.2">
      <c r="A26" s="122" t="s">
        <v>377</v>
      </c>
      <c r="B26" s="122">
        <v>0</v>
      </c>
      <c r="C26" s="122">
        <v>47304</v>
      </c>
      <c r="D26" s="140">
        <v>0</v>
      </c>
      <c r="E26" s="122">
        <v>75</v>
      </c>
      <c r="F26" s="140">
        <v>7.4064928486888002</v>
      </c>
      <c r="G26" s="140">
        <v>0</v>
      </c>
      <c r="H26" s="122">
        <v>0</v>
      </c>
      <c r="I26" s="122">
        <v>0</v>
      </c>
      <c r="J26" s="122">
        <v>3093</v>
      </c>
      <c r="K26" s="122"/>
      <c r="L26" s="122"/>
      <c r="M26" s="122"/>
      <c r="N26" s="178"/>
      <c r="O26" s="122"/>
      <c r="P26" s="122"/>
      <c r="Q26" s="122"/>
      <c r="R26" s="122"/>
    </row>
    <row r="27" spans="1:18" ht="12.75" x14ac:dyDescent="0.2">
      <c r="A27" s="122" t="s">
        <v>378</v>
      </c>
      <c r="B27" s="122">
        <v>0</v>
      </c>
      <c r="C27" s="122">
        <v>70405</v>
      </c>
      <c r="D27" s="140">
        <v>0</v>
      </c>
      <c r="E27" s="122">
        <v>75</v>
      </c>
      <c r="F27" s="140">
        <v>7.4064928486888002</v>
      </c>
      <c r="G27" s="140">
        <v>0</v>
      </c>
      <c r="H27" s="122">
        <v>0</v>
      </c>
      <c r="I27" s="122">
        <v>0</v>
      </c>
      <c r="J27" s="122">
        <v>4584</v>
      </c>
      <c r="K27" s="122"/>
      <c r="L27" s="122"/>
      <c r="M27" s="122"/>
      <c r="N27" s="178"/>
      <c r="O27" s="122"/>
      <c r="P27" s="122"/>
      <c r="Q27" s="122"/>
      <c r="R27" s="122"/>
    </row>
    <row r="28" spans="1:18" ht="12.75" x14ac:dyDescent="0.2">
      <c r="A28" s="122" t="s">
        <v>379</v>
      </c>
      <c r="B28" s="122">
        <v>267</v>
      </c>
      <c r="C28" s="122">
        <v>44605</v>
      </c>
      <c r="D28" s="140">
        <v>3.5708426709769601</v>
      </c>
      <c r="E28" s="122">
        <v>75</v>
      </c>
      <c r="F28" s="140">
        <v>7.4064928486888002</v>
      </c>
      <c r="G28" s="140">
        <v>10.9773355196658</v>
      </c>
      <c r="H28" s="122">
        <v>4887</v>
      </c>
      <c r="I28" s="122">
        <v>44519</v>
      </c>
      <c r="J28" s="122">
        <v>4895</v>
      </c>
      <c r="K28" s="122"/>
      <c r="L28" s="122"/>
      <c r="M28" s="122"/>
      <c r="N28" s="178"/>
      <c r="O28" s="122"/>
      <c r="P28" s="122"/>
      <c r="Q28" s="122"/>
      <c r="R28" s="122"/>
    </row>
    <row r="29" spans="1:18" ht="12.75" x14ac:dyDescent="0.2">
      <c r="A29" s="122" t="s">
        <v>380</v>
      </c>
      <c r="B29" s="122">
        <v>288</v>
      </c>
      <c r="C29" s="122">
        <v>27614</v>
      </c>
      <c r="D29" s="140">
        <v>4.2108915529782003</v>
      </c>
      <c r="E29" s="122">
        <v>75</v>
      </c>
      <c r="F29" s="140">
        <v>7.4064928486888002</v>
      </c>
      <c r="G29" s="140">
        <v>11.617384401667</v>
      </c>
      <c r="H29" s="122">
        <v>2927</v>
      </c>
      <c r="I29" s="122">
        <v>25195</v>
      </c>
      <c r="J29" s="122">
        <v>3024</v>
      </c>
      <c r="K29" s="122"/>
      <c r="L29" s="122"/>
      <c r="M29" s="122"/>
      <c r="N29" s="178"/>
      <c r="O29" s="122"/>
      <c r="P29" s="122"/>
      <c r="Q29" s="122"/>
      <c r="R29" s="122"/>
    </row>
    <row r="30" spans="1:18" ht="12.75" x14ac:dyDescent="0.2">
      <c r="A30" s="122" t="s">
        <v>381</v>
      </c>
      <c r="B30" s="122">
        <v>0</v>
      </c>
      <c r="C30" s="122">
        <v>33175</v>
      </c>
      <c r="D30" s="140">
        <v>0</v>
      </c>
      <c r="E30" s="122">
        <v>75</v>
      </c>
      <c r="F30" s="140">
        <v>7.4064928486888002</v>
      </c>
      <c r="G30" s="140">
        <v>0</v>
      </c>
      <c r="H30" s="122">
        <v>0</v>
      </c>
      <c r="I30" s="122">
        <v>0</v>
      </c>
      <c r="J30" s="122">
        <v>1950</v>
      </c>
      <c r="K30" s="122"/>
      <c r="L30" s="122"/>
      <c r="M30" s="122"/>
      <c r="N30" s="178"/>
      <c r="O30" s="122"/>
      <c r="P30" s="122"/>
      <c r="Q30" s="122"/>
      <c r="R30" s="122"/>
    </row>
    <row r="31" spans="1:18" ht="12.75" x14ac:dyDescent="0.2">
      <c r="A31" s="122" t="s">
        <v>382</v>
      </c>
      <c r="B31" s="122">
        <v>0</v>
      </c>
      <c r="C31" s="122">
        <v>11831</v>
      </c>
      <c r="D31" s="140">
        <v>0</v>
      </c>
      <c r="E31" s="122">
        <v>75</v>
      </c>
      <c r="F31" s="140">
        <v>7.4064928486888002</v>
      </c>
      <c r="G31" s="140">
        <v>0</v>
      </c>
      <c r="H31" s="122">
        <v>0</v>
      </c>
      <c r="I31" s="122">
        <v>0</v>
      </c>
      <c r="J31" s="122">
        <v>465</v>
      </c>
      <c r="K31" s="122"/>
      <c r="L31" s="122"/>
      <c r="M31" s="122"/>
      <c r="N31" s="178"/>
      <c r="O31" s="122"/>
      <c r="P31" s="122"/>
      <c r="Q31" s="122"/>
      <c r="R31" s="122"/>
    </row>
    <row r="32" spans="1:18" ht="12.75" x14ac:dyDescent="0.2">
      <c r="A32" s="122" t="s">
        <v>383</v>
      </c>
      <c r="B32" s="122">
        <v>0</v>
      </c>
      <c r="C32" s="122">
        <v>43444</v>
      </c>
      <c r="D32" s="140">
        <v>0</v>
      </c>
      <c r="E32" s="122">
        <v>75</v>
      </c>
      <c r="F32" s="140">
        <v>7.4064928486888002</v>
      </c>
      <c r="G32" s="140">
        <v>0</v>
      </c>
      <c r="H32" s="122">
        <v>0</v>
      </c>
      <c r="I32" s="122">
        <v>0</v>
      </c>
      <c r="J32" s="122">
        <v>1975</v>
      </c>
      <c r="K32" s="122"/>
      <c r="L32" s="122"/>
      <c r="M32" s="122"/>
      <c r="N32" s="178"/>
      <c r="O32" s="122"/>
      <c r="P32" s="122"/>
      <c r="Q32" s="122"/>
      <c r="R32" s="122"/>
    </row>
    <row r="33" spans="1:18" ht="12.75" x14ac:dyDescent="0.2">
      <c r="A33" s="122" t="s">
        <v>384</v>
      </c>
      <c r="B33" s="122">
        <v>0</v>
      </c>
      <c r="C33" s="122">
        <v>44130</v>
      </c>
      <c r="D33" s="140">
        <v>0</v>
      </c>
      <c r="E33" s="122">
        <v>75</v>
      </c>
      <c r="F33" s="140">
        <v>7.4064928486888002</v>
      </c>
      <c r="G33" s="140">
        <v>0</v>
      </c>
      <c r="H33" s="122">
        <v>0</v>
      </c>
      <c r="I33" s="122">
        <v>0</v>
      </c>
      <c r="J33" s="122">
        <v>2599</v>
      </c>
      <c r="K33" s="122"/>
      <c r="L33" s="122"/>
      <c r="M33" s="122"/>
      <c r="N33" s="178"/>
      <c r="O33" s="122"/>
      <c r="P33" s="122"/>
      <c r="Q33" s="122"/>
      <c r="R33" s="122"/>
    </row>
    <row r="34" spans="1:18" ht="14.25" customHeight="1" x14ac:dyDescent="0.2">
      <c r="A34" s="19" t="s">
        <v>385</v>
      </c>
      <c r="B34" s="122"/>
      <c r="C34" s="122"/>
      <c r="D34" s="140"/>
      <c r="E34" s="19"/>
      <c r="F34" s="140"/>
      <c r="G34" s="140"/>
      <c r="H34" s="122"/>
      <c r="I34" s="122"/>
      <c r="J34" s="122"/>
      <c r="K34" s="122"/>
      <c r="L34" s="122"/>
      <c r="M34" s="122"/>
      <c r="N34" s="178"/>
      <c r="O34" s="122"/>
      <c r="P34" s="122"/>
      <c r="Q34" s="122"/>
      <c r="R34" s="122"/>
    </row>
    <row r="35" spans="1:18" ht="12.75" x14ac:dyDescent="0.2">
      <c r="A35" s="122" t="s">
        <v>386</v>
      </c>
      <c r="B35" s="122">
        <v>22</v>
      </c>
      <c r="C35" s="122">
        <v>43797</v>
      </c>
      <c r="D35" s="140">
        <v>0.50636457204646901</v>
      </c>
      <c r="E35" s="122">
        <v>75</v>
      </c>
      <c r="F35" s="140">
        <v>7.4064928486888002</v>
      </c>
      <c r="G35" s="140">
        <v>7.9128574207352704</v>
      </c>
      <c r="H35" s="122">
        <v>2034</v>
      </c>
      <c r="I35" s="122">
        <v>25705</v>
      </c>
      <c r="J35" s="122">
        <v>2592</v>
      </c>
      <c r="K35" s="122"/>
      <c r="L35" s="122"/>
      <c r="M35" s="122"/>
      <c r="N35" s="178"/>
      <c r="O35" s="122"/>
      <c r="P35" s="122"/>
      <c r="Q35" s="122"/>
      <c r="R35" s="122"/>
    </row>
    <row r="36" spans="1:18" ht="12.75" x14ac:dyDescent="0.2">
      <c r="A36" s="122" t="s">
        <v>387</v>
      </c>
      <c r="B36" s="122">
        <v>0</v>
      </c>
      <c r="C36" s="122">
        <v>13854</v>
      </c>
      <c r="D36" s="140">
        <v>0</v>
      </c>
      <c r="E36" s="122">
        <v>75</v>
      </c>
      <c r="F36" s="140">
        <v>7.4064928486888002</v>
      </c>
      <c r="G36" s="140">
        <v>0</v>
      </c>
      <c r="H36" s="122">
        <v>0</v>
      </c>
      <c r="I36" s="122">
        <v>0</v>
      </c>
      <c r="J36" s="122">
        <v>593</v>
      </c>
      <c r="K36" s="122"/>
      <c r="L36" s="122"/>
      <c r="M36" s="122"/>
      <c r="N36" s="178"/>
      <c r="O36" s="122"/>
      <c r="P36" s="122"/>
      <c r="Q36" s="122"/>
      <c r="R36" s="122"/>
    </row>
    <row r="37" spans="1:18" ht="12.75" x14ac:dyDescent="0.2">
      <c r="A37" s="122" t="s">
        <v>388</v>
      </c>
      <c r="B37" s="122">
        <v>0</v>
      </c>
      <c r="C37" s="122">
        <v>21083</v>
      </c>
      <c r="D37" s="140">
        <v>0</v>
      </c>
      <c r="E37" s="122">
        <v>75</v>
      </c>
      <c r="F37" s="140">
        <v>7.4064928486888002</v>
      </c>
      <c r="G37" s="140">
        <v>0</v>
      </c>
      <c r="H37" s="122">
        <v>0</v>
      </c>
      <c r="I37" s="122">
        <v>0</v>
      </c>
      <c r="J37" s="122">
        <v>1128</v>
      </c>
      <c r="K37" s="122"/>
      <c r="L37" s="122"/>
      <c r="M37" s="122"/>
      <c r="N37" s="178"/>
      <c r="O37" s="122"/>
      <c r="P37" s="122"/>
      <c r="Q37" s="122"/>
      <c r="R37" s="122"/>
    </row>
    <row r="38" spans="1:18" ht="12.75" x14ac:dyDescent="0.2">
      <c r="A38" s="122" t="s">
        <v>389</v>
      </c>
      <c r="B38" s="122">
        <v>0</v>
      </c>
      <c r="C38" s="122">
        <v>18064</v>
      </c>
      <c r="D38" s="140">
        <v>0</v>
      </c>
      <c r="E38" s="122">
        <v>75</v>
      </c>
      <c r="F38" s="140">
        <v>7.4064928486888002</v>
      </c>
      <c r="G38" s="140">
        <v>0</v>
      </c>
      <c r="H38" s="122">
        <v>0</v>
      </c>
      <c r="I38" s="122">
        <v>0</v>
      </c>
      <c r="J38" s="122">
        <v>1004</v>
      </c>
      <c r="K38" s="122"/>
      <c r="L38" s="122"/>
      <c r="M38" s="122"/>
      <c r="N38" s="178"/>
      <c r="O38" s="122"/>
      <c r="P38" s="122"/>
      <c r="Q38" s="122"/>
      <c r="R38" s="122"/>
    </row>
    <row r="39" spans="1:18" ht="12.75" x14ac:dyDescent="0.2">
      <c r="A39" s="122" t="s">
        <v>390</v>
      </c>
      <c r="B39" s="122">
        <v>45</v>
      </c>
      <c r="C39" s="122">
        <v>20930</v>
      </c>
      <c r="D39" s="140">
        <v>1.51078209048395</v>
      </c>
      <c r="E39" s="122">
        <v>75</v>
      </c>
      <c r="F39" s="140">
        <v>7.4064928486888002</v>
      </c>
      <c r="G39" s="140">
        <v>8.9172749391727493</v>
      </c>
      <c r="H39" s="122">
        <v>733</v>
      </c>
      <c r="I39" s="122">
        <v>8220</v>
      </c>
      <c r="J39" s="122">
        <v>1110</v>
      </c>
      <c r="K39" s="122"/>
      <c r="L39" s="122"/>
      <c r="M39" s="122"/>
      <c r="N39" s="178"/>
      <c r="O39" s="122"/>
      <c r="P39" s="122"/>
      <c r="Q39" s="122"/>
      <c r="R39" s="122"/>
    </row>
    <row r="40" spans="1:18" ht="12.75" x14ac:dyDescent="0.2">
      <c r="A40" s="122" t="s">
        <v>385</v>
      </c>
      <c r="B40" s="122">
        <v>105</v>
      </c>
      <c r="C40" s="122">
        <v>219914</v>
      </c>
      <c r="D40" s="140">
        <v>2.5391138805121898</v>
      </c>
      <c r="E40" s="122">
        <v>75</v>
      </c>
      <c r="F40" s="140">
        <v>7.4064928486888002</v>
      </c>
      <c r="G40" s="140">
        <v>9.9456067292009909</v>
      </c>
      <c r="H40" s="122">
        <v>12013</v>
      </c>
      <c r="I40" s="122">
        <v>120787</v>
      </c>
      <c r="J40" s="122">
        <v>16514</v>
      </c>
      <c r="K40" s="122"/>
      <c r="L40" s="122"/>
      <c r="M40" s="122"/>
      <c r="N40" s="178"/>
      <c r="O40" s="122"/>
      <c r="P40" s="122"/>
      <c r="Q40" s="122"/>
      <c r="R40" s="122"/>
    </row>
    <row r="41" spans="1:18" ht="12.75" x14ac:dyDescent="0.2">
      <c r="A41" s="122" t="s">
        <v>391</v>
      </c>
      <c r="B41" s="122">
        <v>0</v>
      </c>
      <c r="C41" s="122">
        <v>9402</v>
      </c>
      <c r="D41" s="140">
        <v>0</v>
      </c>
      <c r="E41" s="122">
        <v>75</v>
      </c>
      <c r="F41" s="140">
        <v>7.4064928486888002</v>
      </c>
      <c r="G41" s="140">
        <v>0</v>
      </c>
      <c r="H41" s="122">
        <v>0</v>
      </c>
      <c r="I41" s="122">
        <v>0</v>
      </c>
      <c r="J41" s="122">
        <v>551</v>
      </c>
      <c r="K41" s="122"/>
      <c r="L41" s="122"/>
      <c r="M41" s="122"/>
      <c r="N41" s="178"/>
      <c r="O41" s="122"/>
      <c r="P41" s="122"/>
      <c r="Q41" s="122"/>
      <c r="R41" s="122"/>
    </row>
    <row r="42" spans="1:18" ht="12.75" x14ac:dyDescent="0.2">
      <c r="A42" s="122" t="s">
        <v>392</v>
      </c>
      <c r="B42" s="122">
        <v>0</v>
      </c>
      <c r="C42" s="122">
        <v>21927</v>
      </c>
      <c r="D42" s="140">
        <v>0</v>
      </c>
      <c r="E42" s="122">
        <v>75</v>
      </c>
      <c r="F42" s="140">
        <v>7.4064928486888002</v>
      </c>
      <c r="G42" s="140">
        <v>0</v>
      </c>
      <c r="H42" s="122">
        <v>0</v>
      </c>
      <c r="I42" s="122">
        <v>0</v>
      </c>
      <c r="J42" s="122">
        <v>673</v>
      </c>
      <c r="K42" s="122"/>
      <c r="L42" s="122"/>
      <c r="M42" s="122"/>
      <c r="N42" s="178"/>
      <c r="O42" s="122"/>
      <c r="P42" s="122"/>
      <c r="Q42" s="122"/>
      <c r="R42" s="122"/>
    </row>
    <row r="43" spans="1:18" ht="14.25" customHeight="1" x14ac:dyDescent="0.2">
      <c r="A43" s="19" t="s">
        <v>393</v>
      </c>
      <c r="B43" s="122"/>
      <c r="C43" s="122"/>
      <c r="D43" s="140"/>
      <c r="E43" s="19"/>
      <c r="F43" s="140"/>
      <c r="G43" s="140"/>
      <c r="H43" s="122"/>
      <c r="I43" s="122"/>
      <c r="J43" s="122"/>
      <c r="K43" s="122"/>
      <c r="L43" s="122"/>
      <c r="M43" s="122"/>
      <c r="N43" s="178"/>
      <c r="O43" s="122"/>
      <c r="P43" s="122"/>
      <c r="Q43" s="122"/>
      <c r="R43" s="122"/>
    </row>
    <row r="44" spans="1:18" ht="12.75" x14ac:dyDescent="0.2">
      <c r="A44" s="122" t="s">
        <v>394</v>
      </c>
      <c r="B44" s="122">
        <v>308</v>
      </c>
      <c r="C44" s="122">
        <v>104709</v>
      </c>
      <c r="D44" s="140">
        <v>6.0875478613301697</v>
      </c>
      <c r="E44" s="122">
        <v>75</v>
      </c>
      <c r="F44" s="140">
        <v>7.4064928486888002</v>
      </c>
      <c r="G44" s="140">
        <v>13.494040710019</v>
      </c>
      <c r="H44" s="122">
        <v>9533</v>
      </c>
      <c r="I44" s="122">
        <v>70646</v>
      </c>
      <c r="J44" s="122">
        <v>10855</v>
      </c>
      <c r="K44" s="122"/>
      <c r="L44" s="122"/>
      <c r="M44" s="122"/>
      <c r="N44" s="178"/>
      <c r="O44" s="122"/>
      <c r="P44" s="122"/>
      <c r="Q44" s="122"/>
      <c r="R44" s="122"/>
    </row>
    <row r="45" spans="1:18" ht="12.75" x14ac:dyDescent="0.2">
      <c r="A45" s="122" t="s">
        <v>395</v>
      </c>
      <c r="B45" s="122">
        <v>308</v>
      </c>
      <c r="C45" s="122">
        <v>16864</v>
      </c>
      <c r="D45" s="140">
        <v>6.9278755776359597</v>
      </c>
      <c r="E45" s="122">
        <v>75</v>
      </c>
      <c r="F45" s="140">
        <v>7.4064928486888002</v>
      </c>
      <c r="G45" s="140">
        <v>14.334368426324801</v>
      </c>
      <c r="H45" s="122">
        <v>1431</v>
      </c>
      <c r="I45" s="122">
        <v>9983</v>
      </c>
      <c r="J45" s="122">
        <v>1723</v>
      </c>
      <c r="K45" s="122"/>
      <c r="L45" s="122"/>
      <c r="M45" s="122"/>
      <c r="N45" s="178"/>
      <c r="O45" s="122"/>
      <c r="P45" s="122"/>
      <c r="Q45" s="122"/>
      <c r="R45" s="122"/>
    </row>
    <row r="46" spans="1:18" ht="12.75" x14ac:dyDescent="0.2">
      <c r="A46" s="122" t="s">
        <v>396</v>
      </c>
      <c r="B46" s="122">
        <v>0</v>
      </c>
      <c r="C46" s="122">
        <v>11019</v>
      </c>
      <c r="D46" s="140">
        <v>0</v>
      </c>
      <c r="E46" s="122">
        <v>75</v>
      </c>
      <c r="F46" s="140">
        <v>7.4064928486888002</v>
      </c>
      <c r="G46" s="140">
        <v>0</v>
      </c>
      <c r="H46" s="122">
        <v>0</v>
      </c>
      <c r="I46" s="122">
        <v>0</v>
      </c>
      <c r="J46" s="122">
        <v>504</v>
      </c>
      <c r="K46" s="122"/>
      <c r="L46" s="122"/>
      <c r="M46" s="122"/>
      <c r="N46" s="178"/>
      <c r="O46" s="122"/>
      <c r="P46" s="122"/>
      <c r="Q46" s="122"/>
      <c r="R46" s="122"/>
    </row>
    <row r="47" spans="1:18" ht="12.75" x14ac:dyDescent="0.2">
      <c r="A47" s="122" t="s">
        <v>397</v>
      </c>
      <c r="B47" s="122">
        <v>258</v>
      </c>
      <c r="C47" s="122">
        <v>34133</v>
      </c>
      <c r="D47" s="140">
        <v>5.0929644517062904</v>
      </c>
      <c r="E47" s="122">
        <v>75</v>
      </c>
      <c r="F47" s="140">
        <v>7.4064928486888002</v>
      </c>
      <c r="G47" s="140">
        <v>12.4994573003951</v>
      </c>
      <c r="H47" s="122">
        <v>2879</v>
      </c>
      <c r="I47" s="122">
        <v>23033</v>
      </c>
      <c r="J47" s="122">
        <v>3159</v>
      </c>
      <c r="K47" s="122"/>
      <c r="L47" s="122"/>
      <c r="M47" s="122"/>
      <c r="N47" s="178"/>
      <c r="O47" s="122"/>
      <c r="P47" s="122"/>
      <c r="Q47" s="122"/>
      <c r="R47" s="122"/>
    </row>
    <row r="48" spans="1:18" ht="12.75" x14ac:dyDescent="0.2">
      <c r="A48" s="122" t="s">
        <v>398</v>
      </c>
      <c r="B48" s="122">
        <v>68</v>
      </c>
      <c r="C48" s="122">
        <v>55467</v>
      </c>
      <c r="D48" s="140">
        <v>2.1091861585156302</v>
      </c>
      <c r="E48" s="122">
        <v>75</v>
      </c>
      <c r="F48" s="140">
        <v>7.4064928486888002</v>
      </c>
      <c r="G48" s="140">
        <v>9.5156790072044295</v>
      </c>
      <c r="H48" s="122">
        <v>2285</v>
      </c>
      <c r="I48" s="122">
        <v>24013</v>
      </c>
      <c r="J48" s="122">
        <v>3659</v>
      </c>
      <c r="K48" s="122"/>
      <c r="L48" s="122"/>
      <c r="M48" s="122"/>
      <c r="N48" s="178"/>
      <c r="O48" s="122"/>
      <c r="P48" s="122"/>
      <c r="Q48" s="122"/>
      <c r="R48" s="122"/>
    </row>
    <row r="49" spans="1:18" ht="12.75" x14ac:dyDescent="0.2">
      <c r="A49" s="122" t="s">
        <v>399</v>
      </c>
      <c r="B49" s="122">
        <v>0</v>
      </c>
      <c r="C49" s="122">
        <v>12008</v>
      </c>
      <c r="D49" s="140">
        <v>0</v>
      </c>
      <c r="E49" s="122">
        <v>75</v>
      </c>
      <c r="F49" s="140">
        <v>7.4064928486888002</v>
      </c>
      <c r="G49" s="140">
        <v>0</v>
      </c>
      <c r="H49" s="122">
        <v>0</v>
      </c>
      <c r="I49" s="122">
        <v>0</v>
      </c>
      <c r="J49" s="122">
        <v>865</v>
      </c>
      <c r="K49" s="122"/>
      <c r="L49" s="122"/>
      <c r="M49" s="122"/>
      <c r="N49" s="178"/>
      <c r="O49" s="122"/>
      <c r="P49" s="122"/>
      <c r="Q49" s="122"/>
      <c r="R49" s="122"/>
    </row>
    <row r="50" spans="1:18" ht="12.75" x14ac:dyDescent="0.2">
      <c r="A50" s="122" t="s">
        <v>400</v>
      </c>
      <c r="B50" s="122">
        <v>0</v>
      </c>
      <c r="C50" s="122">
        <v>35045</v>
      </c>
      <c r="D50" s="140">
        <v>0</v>
      </c>
      <c r="E50" s="122">
        <v>75</v>
      </c>
      <c r="F50" s="140">
        <v>7.4064928486888002</v>
      </c>
      <c r="G50" s="140">
        <v>0</v>
      </c>
      <c r="H50" s="122">
        <v>0</v>
      </c>
      <c r="I50" s="122">
        <v>0</v>
      </c>
      <c r="J50" s="122">
        <v>1834</v>
      </c>
      <c r="K50" s="122"/>
      <c r="L50" s="122"/>
      <c r="M50" s="122"/>
      <c r="N50" s="178"/>
      <c r="O50" s="122"/>
      <c r="P50" s="122"/>
      <c r="Q50" s="122"/>
      <c r="R50" s="122"/>
    </row>
    <row r="51" spans="1:18" ht="12.75" x14ac:dyDescent="0.2">
      <c r="A51" s="122" t="s">
        <v>401</v>
      </c>
      <c r="B51" s="122">
        <v>0</v>
      </c>
      <c r="C51" s="122">
        <v>12916</v>
      </c>
      <c r="D51" s="140">
        <v>0</v>
      </c>
      <c r="E51" s="122">
        <v>75</v>
      </c>
      <c r="F51" s="140">
        <v>7.4064928486888002</v>
      </c>
      <c r="G51" s="140">
        <v>0</v>
      </c>
      <c r="H51" s="122">
        <v>0</v>
      </c>
      <c r="I51" s="122">
        <v>0</v>
      </c>
      <c r="J51" s="122">
        <v>585</v>
      </c>
      <c r="K51" s="122"/>
      <c r="L51" s="122"/>
      <c r="M51" s="122"/>
      <c r="N51" s="178"/>
      <c r="O51" s="122"/>
      <c r="P51" s="122"/>
      <c r="Q51" s="122"/>
      <c r="R51" s="122"/>
    </row>
    <row r="52" spans="1:18" ht="12.75" x14ac:dyDescent="0.2">
      <c r="A52" s="122" t="s">
        <v>402</v>
      </c>
      <c r="B52" s="122">
        <v>0</v>
      </c>
      <c r="C52" s="122">
        <v>9180</v>
      </c>
      <c r="D52" s="140">
        <v>0</v>
      </c>
      <c r="E52" s="122">
        <v>75</v>
      </c>
      <c r="F52" s="140">
        <v>7.4064928486888002</v>
      </c>
      <c r="G52" s="140">
        <v>0</v>
      </c>
      <c r="H52" s="122">
        <v>0</v>
      </c>
      <c r="I52" s="122">
        <v>0</v>
      </c>
      <c r="J52" s="122">
        <v>627</v>
      </c>
      <c r="K52" s="122"/>
      <c r="L52" s="122"/>
      <c r="M52" s="122"/>
      <c r="N52" s="178"/>
      <c r="O52" s="122"/>
      <c r="P52" s="122"/>
      <c r="Q52" s="122"/>
      <c r="R52" s="122"/>
    </row>
    <row r="53" spans="1:18" ht="14.25" customHeight="1" x14ac:dyDescent="0.2">
      <c r="A53" s="19" t="s">
        <v>403</v>
      </c>
      <c r="B53" s="122"/>
      <c r="C53" s="122"/>
      <c r="D53" s="140"/>
      <c r="E53" s="19"/>
      <c r="F53" s="140"/>
      <c r="G53" s="140"/>
      <c r="H53" s="122"/>
      <c r="I53" s="122"/>
      <c r="J53" s="122"/>
      <c r="K53" s="122"/>
      <c r="L53" s="122"/>
      <c r="M53" s="122"/>
      <c r="N53" s="178"/>
      <c r="O53" s="122"/>
      <c r="P53" s="122"/>
      <c r="Q53" s="122"/>
      <c r="R53" s="122"/>
    </row>
    <row r="54" spans="1:18" ht="12.75" x14ac:dyDescent="0.2">
      <c r="A54" s="122" t="s">
        <v>404</v>
      </c>
      <c r="B54" s="122">
        <v>0</v>
      </c>
      <c r="C54" s="122">
        <v>5453</v>
      </c>
      <c r="D54" s="140">
        <v>0</v>
      </c>
      <c r="E54" s="122">
        <v>75</v>
      </c>
      <c r="F54" s="140">
        <v>7.4064928486888002</v>
      </c>
      <c r="G54" s="140">
        <v>0</v>
      </c>
      <c r="H54" s="122">
        <v>0</v>
      </c>
      <c r="I54" s="122">
        <v>0</v>
      </c>
      <c r="J54" s="122">
        <v>205</v>
      </c>
      <c r="K54" s="122"/>
      <c r="L54" s="122"/>
      <c r="M54" s="122"/>
      <c r="N54" s="178"/>
      <c r="O54" s="122"/>
      <c r="P54" s="122"/>
      <c r="Q54" s="122"/>
      <c r="R54" s="122"/>
    </row>
    <row r="55" spans="1:18" ht="12.75" x14ac:dyDescent="0.2">
      <c r="A55" s="122" t="s">
        <v>405</v>
      </c>
      <c r="B55" s="122">
        <v>0</v>
      </c>
      <c r="C55" s="122">
        <v>21577</v>
      </c>
      <c r="D55" s="140">
        <v>0</v>
      </c>
      <c r="E55" s="122">
        <v>75</v>
      </c>
      <c r="F55" s="140">
        <v>7.4064928486888002</v>
      </c>
      <c r="G55" s="140">
        <v>0</v>
      </c>
      <c r="H55" s="122">
        <v>0</v>
      </c>
      <c r="I55" s="122">
        <v>0</v>
      </c>
      <c r="J55" s="122">
        <v>1178</v>
      </c>
      <c r="K55" s="122"/>
      <c r="L55" s="122"/>
      <c r="M55" s="122"/>
      <c r="N55" s="178"/>
      <c r="O55" s="122"/>
      <c r="P55" s="122"/>
      <c r="Q55" s="122"/>
      <c r="R55" s="122"/>
    </row>
    <row r="56" spans="1:18" ht="12.75" x14ac:dyDescent="0.2">
      <c r="A56" s="122" t="s">
        <v>406</v>
      </c>
      <c r="B56" s="122">
        <v>0</v>
      </c>
      <c r="C56" s="122">
        <v>9882</v>
      </c>
      <c r="D56" s="140">
        <v>0</v>
      </c>
      <c r="E56" s="122">
        <v>75</v>
      </c>
      <c r="F56" s="140">
        <v>7.4064928486888002</v>
      </c>
      <c r="G56" s="140">
        <v>0</v>
      </c>
      <c r="H56" s="122">
        <v>0</v>
      </c>
      <c r="I56" s="122">
        <v>0</v>
      </c>
      <c r="J56" s="122">
        <v>379</v>
      </c>
      <c r="K56" s="122"/>
      <c r="L56" s="122"/>
      <c r="M56" s="122"/>
      <c r="N56" s="178"/>
      <c r="O56" s="122"/>
      <c r="P56" s="122"/>
      <c r="Q56" s="122"/>
      <c r="R56" s="122"/>
    </row>
    <row r="57" spans="1:18" ht="12.75" x14ac:dyDescent="0.2">
      <c r="A57" s="122" t="s">
        <v>407</v>
      </c>
      <c r="B57" s="122">
        <v>173</v>
      </c>
      <c r="C57" s="122">
        <v>158520</v>
      </c>
      <c r="D57" s="140">
        <v>8.7161650566989195</v>
      </c>
      <c r="E57" s="122">
        <v>75</v>
      </c>
      <c r="F57" s="140">
        <v>7.4064928486888002</v>
      </c>
      <c r="G57" s="140">
        <v>16.122657905387701</v>
      </c>
      <c r="H57" s="122">
        <v>6772</v>
      </c>
      <c r="I57" s="122">
        <v>42003</v>
      </c>
      <c r="J57" s="122">
        <v>11688</v>
      </c>
      <c r="K57" s="122"/>
      <c r="L57" s="122"/>
      <c r="M57" s="122"/>
      <c r="N57" s="178"/>
      <c r="O57" s="122"/>
      <c r="P57" s="122"/>
      <c r="Q57" s="122"/>
      <c r="R57" s="122"/>
    </row>
    <row r="58" spans="1:18" ht="12.75" x14ac:dyDescent="0.2">
      <c r="A58" s="122" t="s">
        <v>408</v>
      </c>
      <c r="B58" s="122">
        <v>0</v>
      </c>
      <c r="C58" s="122">
        <v>27019</v>
      </c>
      <c r="D58" s="140">
        <v>0</v>
      </c>
      <c r="E58" s="122">
        <v>75</v>
      </c>
      <c r="F58" s="140">
        <v>7.4064928486888002</v>
      </c>
      <c r="G58" s="140">
        <v>0</v>
      </c>
      <c r="H58" s="122">
        <v>0</v>
      </c>
      <c r="I58" s="122">
        <v>0</v>
      </c>
      <c r="J58" s="122">
        <v>1394</v>
      </c>
      <c r="K58" s="122"/>
      <c r="L58" s="122"/>
      <c r="M58" s="122"/>
      <c r="N58" s="178"/>
      <c r="O58" s="122"/>
      <c r="P58" s="122"/>
      <c r="Q58" s="122"/>
      <c r="R58" s="122"/>
    </row>
    <row r="59" spans="1:18" ht="12.75" x14ac:dyDescent="0.2">
      <c r="A59" s="122" t="s">
        <v>409</v>
      </c>
      <c r="B59" s="122">
        <v>0</v>
      </c>
      <c r="C59" s="122">
        <v>43549</v>
      </c>
      <c r="D59" s="140">
        <v>0</v>
      </c>
      <c r="E59" s="122">
        <v>75</v>
      </c>
      <c r="F59" s="140">
        <v>7.4064928486888002</v>
      </c>
      <c r="G59" s="140">
        <v>0</v>
      </c>
      <c r="H59" s="122">
        <v>0</v>
      </c>
      <c r="I59" s="122">
        <v>0</v>
      </c>
      <c r="J59" s="122">
        <v>2624</v>
      </c>
      <c r="K59" s="122"/>
      <c r="L59" s="122"/>
      <c r="M59" s="122"/>
      <c r="N59" s="178"/>
      <c r="O59" s="122"/>
      <c r="P59" s="122"/>
      <c r="Q59" s="122"/>
      <c r="R59" s="122"/>
    </row>
    <row r="60" spans="1:18" ht="12.75" x14ac:dyDescent="0.2">
      <c r="A60" s="122" t="s">
        <v>410</v>
      </c>
      <c r="B60" s="122">
        <v>216</v>
      </c>
      <c r="C60" s="122">
        <v>140927</v>
      </c>
      <c r="D60" s="140">
        <v>6.8436082158577598</v>
      </c>
      <c r="E60" s="122">
        <v>75</v>
      </c>
      <c r="F60" s="140">
        <v>7.4064928486888002</v>
      </c>
      <c r="G60" s="140">
        <v>14.2501010645466</v>
      </c>
      <c r="H60" s="122">
        <v>8460</v>
      </c>
      <c r="I60" s="122">
        <v>59368</v>
      </c>
      <c r="J60" s="122">
        <v>12277</v>
      </c>
      <c r="K60" s="122"/>
      <c r="L60" s="122"/>
      <c r="M60" s="122"/>
      <c r="N60" s="178"/>
      <c r="O60" s="122"/>
      <c r="P60" s="122"/>
      <c r="Q60" s="122"/>
      <c r="R60" s="122"/>
    </row>
    <row r="61" spans="1:18" ht="12.75" x14ac:dyDescent="0.2">
      <c r="A61" s="122" t="s">
        <v>411</v>
      </c>
      <c r="B61" s="122">
        <v>0</v>
      </c>
      <c r="C61" s="122">
        <v>14521</v>
      </c>
      <c r="D61" s="140">
        <v>0</v>
      </c>
      <c r="E61" s="122">
        <v>75</v>
      </c>
      <c r="F61" s="140">
        <v>7.4064928486888002</v>
      </c>
      <c r="G61" s="140">
        <v>0</v>
      </c>
      <c r="H61" s="122">
        <v>0</v>
      </c>
      <c r="I61" s="122">
        <v>0</v>
      </c>
      <c r="J61" s="122">
        <v>410</v>
      </c>
      <c r="K61" s="122"/>
      <c r="L61" s="122"/>
      <c r="M61" s="122"/>
      <c r="N61" s="178"/>
      <c r="O61" s="122"/>
      <c r="P61" s="122"/>
      <c r="Q61" s="122"/>
      <c r="R61" s="122"/>
    </row>
    <row r="62" spans="1:18" ht="12.75" x14ac:dyDescent="0.2">
      <c r="A62" s="122" t="s">
        <v>412</v>
      </c>
      <c r="B62" s="122">
        <v>0</v>
      </c>
      <c r="C62" s="122">
        <v>7421</v>
      </c>
      <c r="D62" s="140">
        <v>0</v>
      </c>
      <c r="E62" s="122">
        <v>75</v>
      </c>
      <c r="F62" s="140">
        <v>7.4064928486888002</v>
      </c>
      <c r="G62" s="140">
        <v>0</v>
      </c>
      <c r="H62" s="122">
        <v>0</v>
      </c>
      <c r="I62" s="122">
        <v>0</v>
      </c>
      <c r="J62" s="122">
        <v>224</v>
      </c>
      <c r="K62" s="122"/>
      <c r="L62" s="122"/>
      <c r="M62" s="122"/>
      <c r="N62" s="178"/>
      <c r="O62" s="122"/>
      <c r="P62" s="122"/>
      <c r="Q62" s="122"/>
      <c r="R62" s="122"/>
    </row>
    <row r="63" spans="1:18" ht="12.75" x14ac:dyDescent="0.2">
      <c r="A63" s="122" t="s">
        <v>413</v>
      </c>
      <c r="B63" s="122">
        <v>8</v>
      </c>
      <c r="C63" s="122">
        <v>7920</v>
      </c>
      <c r="D63" s="140">
        <v>0.26845071790262498</v>
      </c>
      <c r="E63" s="122">
        <v>75</v>
      </c>
      <c r="F63" s="140">
        <v>7.4064928486888002</v>
      </c>
      <c r="G63" s="140">
        <v>7.6749435665914199</v>
      </c>
      <c r="H63" s="122">
        <v>238</v>
      </c>
      <c r="I63" s="122">
        <v>3101</v>
      </c>
      <c r="J63" s="122">
        <v>401</v>
      </c>
      <c r="K63" s="122"/>
      <c r="L63" s="122"/>
      <c r="M63" s="122"/>
      <c r="N63" s="178"/>
      <c r="O63" s="122"/>
      <c r="P63" s="122"/>
      <c r="Q63" s="122"/>
      <c r="R63" s="122"/>
    </row>
    <row r="64" spans="1:18" ht="12.75" x14ac:dyDescent="0.2">
      <c r="A64" s="122" t="s">
        <v>414</v>
      </c>
      <c r="B64" s="122">
        <v>17</v>
      </c>
      <c r="C64" s="122">
        <v>3733</v>
      </c>
      <c r="D64" s="140">
        <v>0.67513980437242704</v>
      </c>
      <c r="E64" s="122">
        <v>75</v>
      </c>
      <c r="F64" s="140">
        <v>7.4064928486888002</v>
      </c>
      <c r="G64" s="140">
        <v>8.0816326530612201</v>
      </c>
      <c r="H64" s="122">
        <v>99</v>
      </c>
      <c r="I64" s="122">
        <v>1225</v>
      </c>
      <c r="J64" s="122">
        <v>158</v>
      </c>
      <c r="K64" s="122"/>
      <c r="L64" s="122"/>
      <c r="M64" s="122"/>
      <c r="N64" s="178"/>
      <c r="O64" s="122"/>
      <c r="P64" s="122"/>
      <c r="Q64" s="122"/>
      <c r="R64" s="122"/>
    </row>
    <row r="65" spans="1:18" ht="12.75" x14ac:dyDescent="0.2">
      <c r="A65" s="122" t="s">
        <v>415</v>
      </c>
      <c r="B65" s="122">
        <v>0</v>
      </c>
      <c r="C65" s="122">
        <v>11631</v>
      </c>
      <c r="D65" s="140">
        <v>0</v>
      </c>
      <c r="E65" s="122">
        <v>75</v>
      </c>
      <c r="F65" s="140">
        <v>7.4064928486888002</v>
      </c>
      <c r="G65" s="140">
        <v>0</v>
      </c>
      <c r="H65" s="122">
        <v>0</v>
      </c>
      <c r="I65" s="122">
        <v>0</v>
      </c>
      <c r="J65" s="122">
        <v>374</v>
      </c>
      <c r="K65" s="122"/>
      <c r="L65" s="122"/>
      <c r="M65" s="122"/>
      <c r="N65" s="178"/>
      <c r="O65" s="122"/>
      <c r="P65" s="122"/>
      <c r="Q65" s="122"/>
      <c r="R65" s="122"/>
    </row>
    <row r="66" spans="1:18" ht="12.75" x14ac:dyDescent="0.2">
      <c r="A66" s="122" t="s">
        <v>416</v>
      </c>
      <c r="B66" s="122">
        <v>0</v>
      </c>
      <c r="C66" s="122">
        <v>5343</v>
      </c>
      <c r="D66" s="140">
        <v>0</v>
      </c>
      <c r="E66" s="122">
        <v>75</v>
      </c>
      <c r="F66" s="140">
        <v>7.4064928486888002</v>
      </c>
      <c r="G66" s="140">
        <v>0</v>
      </c>
      <c r="H66" s="122">
        <v>0</v>
      </c>
      <c r="I66" s="122">
        <v>0</v>
      </c>
      <c r="J66" s="122">
        <v>251</v>
      </c>
      <c r="K66" s="122"/>
      <c r="L66" s="122"/>
      <c r="M66" s="122"/>
      <c r="N66" s="178"/>
      <c r="O66" s="122"/>
      <c r="P66" s="122"/>
      <c r="Q66" s="122"/>
      <c r="R66" s="122"/>
    </row>
    <row r="67" spans="1:18" ht="14.25" customHeight="1" x14ac:dyDescent="0.2">
      <c r="A67" s="19" t="s">
        <v>417</v>
      </c>
      <c r="B67" s="122"/>
      <c r="C67" s="122"/>
      <c r="D67" s="140"/>
      <c r="E67" s="19"/>
      <c r="F67" s="140"/>
      <c r="G67" s="140"/>
      <c r="H67" s="122"/>
      <c r="I67" s="122"/>
      <c r="J67" s="122"/>
      <c r="K67" s="122"/>
      <c r="L67" s="122"/>
      <c r="M67" s="122"/>
      <c r="N67" s="178"/>
      <c r="O67" s="122"/>
      <c r="P67" s="122"/>
      <c r="Q67" s="122"/>
      <c r="R67" s="122"/>
    </row>
    <row r="68" spans="1:18" ht="12.75" x14ac:dyDescent="0.2">
      <c r="A68" s="122" t="s">
        <v>418</v>
      </c>
      <c r="B68" s="122">
        <v>80</v>
      </c>
      <c r="C68" s="122">
        <v>6776</v>
      </c>
      <c r="D68" s="140">
        <v>2.9724198366489301</v>
      </c>
      <c r="E68" s="122">
        <v>75</v>
      </c>
      <c r="F68" s="140">
        <v>7.4064928486888002</v>
      </c>
      <c r="G68" s="140">
        <v>10.378912685337699</v>
      </c>
      <c r="H68" s="122">
        <v>252</v>
      </c>
      <c r="I68" s="122">
        <v>2428</v>
      </c>
      <c r="J68" s="122">
        <v>416</v>
      </c>
      <c r="K68" s="122"/>
      <c r="L68" s="122"/>
      <c r="M68" s="122"/>
      <c r="N68" s="178"/>
      <c r="O68" s="122"/>
      <c r="P68" s="122"/>
      <c r="Q68" s="122"/>
      <c r="R68" s="122"/>
    </row>
    <row r="69" spans="1:18" ht="12.75" x14ac:dyDescent="0.2">
      <c r="A69" s="122" t="s">
        <v>419</v>
      </c>
      <c r="B69" s="122">
        <v>32</v>
      </c>
      <c r="C69" s="122">
        <v>17416</v>
      </c>
      <c r="D69" s="140">
        <v>2.1717145326820302</v>
      </c>
      <c r="E69" s="122">
        <v>75</v>
      </c>
      <c r="F69" s="140">
        <v>7.4064928486888002</v>
      </c>
      <c r="G69" s="140">
        <v>9.5782073813708308</v>
      </c>
      <c r="H69" s="122">
        <v>327</v>
      </c>
      <c r="I69" s="122">
        <v>3414</v>
      </c>
      <c r="J69" s="122">
        <v>1093</v>
      </c>
      <c r="K69" s="122"/>
      <c r="L69" s="122"/>
      <c r="M69" s="122"/>
      <c r="N69" s="178"/>
      <c r="O69" s="122"/>
      <c r="P69" s="122"/>
      <c r="Q69" s="122"/>
      <c r="R69" s="122"/>
    </row>
    <row r="70" spans="1:18" ht="12.75" x14ac:dyDescent="0.2">
      <c r="A70" s="122" t="s">
        <v>420</v>
      </c>
      <c r="B70" s="122">
        <v>215</v>
      </c>
      <c r="C70" s="122">
        <v>29629</v>
      </c>
      <c r="D70" s="140">
        <v>3.8632906695939</v>
      </c>
      <c r="E70" s="122">
        <v>75</v>
      </c>
      <c r="F70" s="140">
        <v>7.4064928486888002</v>
      </c>
      <c r="G70" s="140">
        <v>11.269783518282701</v>
      </c>
      <c r="H70" s="122">
        <v>2478</v>
      </c>
      <c r="I70" s="122">
        <v>21988</v>
      </c>
      <c r="J70" s="122">
        <v>2869</v>
      </c>
      <c r="K70" s="122"/>
      <c r="L70" s="122"/>
      <c r="M70" s="122"/>
      <c r="N70" s="178"/>
      <c r="O70" s="122"/>
      <c r="P70" s="122"/>
      <c r="Q70" s="122"/>
      <c r="R70" s="122"/>
    </row>
    <row r="71" spans="1:18" ht="12.75" x14ac:dyDescent="0.2">
      <c r="A71" s="122" t="s">
        <v>421</v>
      </c>
      <c r="B71" s="122">
        <v>310</v>
      </c>
      <c r="C71" s="122">
        <v>9733</v>
      </c>
      <c r="D71" s="140">
        <v>5.2300126115296104</v>
      </c>
      <c r="E71" s="122">
        <v>75</v>
      </c>
      <c r="F71" s="140">
        <v>7.4064928486888002</v>
      </c>
      <c r="G71" s="140">
        <v>12.6365054602184</v>
      </c>
      <c r="H71" s="122">
        <v>972</v>
      </c>
      <c r="I71" s="122">
        <v>7692</v>
      </c>
      <c r="J71" s="122">
        <v>1034</v>
      </c>
      <c r="K71" s="122"/>
      <c r="L71" s="122"/>
      <c r="M71" s="122"/>
      <c r="N71" s="178"/>
      <c r="O71" s="122"/>
      <c r="P71" s="122"/>
      <c r="Q71" s="122"/>
      <c r="R71" s="122"/>
    </row>
    <row r="72" spans="1:18" ht="12.75" x14ac:dyDescent="0.2">
      <c r="A72" s="122" t="s">
        <v>422</v>
      </c>
      <c r="B72" s="122">
        <v>0</v>
      </c>
      <c r="C72" s="122">
        <v>11845</v>
      </c>
      <c r="D72" s="140">
        <v>0</v>
      </c>
      <c r="E72" s="122">
        <v>75</v>
      </c>
      <c r="F72" s="140">
        <v>7.4064928486888002</v>
      </c>
      <c r="G72" s="140">
        <v>0</v>
      </c>
      <c r="H72" s="122">
        <v>0</v>
      </c>
      <c r="I72" s="122">
        <v>0</v>
      </c>
      <c r="J72" s="122">
        <v>424</v>
      </c>
      <c r="K72" s="122"/>
      <c r="L72" s="122"/>
      <c r="M72" s="122"/>
      <c r="N72" s="178"/>
      <c r="O72" s="122"/>
      <c r="P72" s="122"/>
      <c r="Q72" s="122"/>
      <c r="R72" s="122"/>
    </row>
    <row r="73" spans="1:18" ht="12.75" x14ac:dyDescent="0.2">
      <c r="A73" s="122" t="s">
        <v>423</v>
      </c>
      <c r="B73" s="122">
        <v>138</v>
      </c>
      <c r="C73" s="122">
        <v>137481</v>
      </c>
      <c r="D73" s="140">
        <v>4.6169460819099903</v>
      </c>
      <c r="E73" s="122">
        <v>75</v>
      </c>
      <c r="F73" s="140">
        <v>7.4064928486888002</v>
      </c>
      <c r="G73" s="140">
        <v>12.0234389305988</v>
      </c>
      <c r="H73" s="122">
        <v>6566</v>
      </c>
      <c r="I73" s="122">
        <v>54610</v>
      </c>
      <c r="J73" s="122">
        <v>10041</v>
      </c>
      <c r="K73" s="122"/>
      <c r="L73" s="122"/>
      <c r="M73" s="122"/>
      <c r="N73" s="178"/>
      <c r="O73" s="122"/>
      <c r="P73" s="122"/>
      <c r="Q73" s="122"/>
      <c r="R73" s="122"/>
    </row>
    <row r="74" spans="1:18" ht="12.75" x14ac:dyDescent="0.2">
      <c r="A74" s="122" t="s">
        <v>424</v>
      </c>
      <c r="B74" s="122">
        <v>0</v>
      </c>
      <c r="C74" s="122">
        <v>7328</v>
      </c>
      <c r="D74" s="140">
        <v>0</v>
      </c>
      <c r="E74" s="122">
        <v>75</v>
      </c>
      <c r="F74" s="140">
        <v>7.4064928486888002</v>
      </c>
      <c r="G74" s="140">
        <v>0</v>
      </c>
      <c r="H74" s="122">
        <v>0</v>
      </c>
      <c r="I74" s="122">
        <v>0</v>
      </c>
      <c r="J74" s="122">
        <v>309</v>
      </c>
      <c r="K74" s="122"/>
      <c r="L74" s="122"/>
      <c r="M74" s="122"/>
      <c r="N74" s="178"/>
      <c r="O74" s="122"/>
      <c r="P74" s="122"/>
      <c r="Q74" s="122"/>
      <c r="R74" s="122"/>
    </row>
    <row r="75" spans="1:18" ht="12.75" x14ac:dyDescent="0.2">
      <c r="A75" s="122" t="s">
        <v>425</v>
      </c>
      <c r="B75" s="122">
        <v>181</v>
      </c>
      <c r="C75" s="122">
        <v>31178</v>
      </c>
      <c r="D75" s="140">
        <v>3.8693798729670599</v>
      </c>
      <c r="E75" s="122">
        <v>75</v>
      </c>
      <c r="F75" s="140">
        <v>7.4064928486888002</v>
      </c>
      <c r="G75" s="140">
        <v>11.275872721655899</v>
      </c>
      <c r="H75" s="122">
        <v>2190</v>
      </c>
      <c r="I75" s="122">
        <v>19422</v>
      </c>
      <c r="J75" s="122">
        <v>2785</v>
      </c>
      <c r="K75" s="122"/>
      <c r="L75" s="122"/>
      <c r="M75" s="122"/>
      <c r="N75" s="178"/>
      <c r="O75" s="122"/>
      <c r="P75" s="122"/>
      <c r="Q75" s="122"/>
      <c r="R75" s="122"/>
    </row>
    <row r="76" spans="1:18" ht="12.75" x14ac:dyDescent="0.2">
      <c r="A76" s="122" t="s">
        <v>426</v>
      </c>
      <c r="B76" s="122">
        <v>148</v>
      </c>
      <c r="C76" s="122">
        <v>11496</v>
      </c>
      <c r="D76" s="140">
        <v>3.0408685228622301</v>
      </c>
      <c r="E76" s="122">
        <v>75</v>
      </c>
      <c r="F76" s="140">
        <v>7.4064928486888002</v>
      </c>
      <c r="G76" s="140">
        <v>10.447361371551001</v>
      </c>
      <c r="H76" s="122">
        <v>780</v>
      </c>
      <c r="I76" s="122">
        <v>7466</v>
      </c>
      <c r="J76" s="122">
        <v>969</v>
      </c>
      <c r="K76" s="122"/>
      <c r="L76" s="122"/>
      <c r="M76" s="122"/>
      <c r="N76" s="178"/>
      <c r="O76" s="122"/>
      <c r="P76" s="122"/>
      <c r="Q76" s="122"/>
      <c r="R76" s="122"/>
    </row>
    <row r="77" spans="1:18" ht="12.75" x14ac:dyDescent="0.2">
      <c r="A77" s="122" t="s">
        <v>427</v>
      </c>
      <c r="B77" s="122">
        <v>0</v>
      </c>
      <c r="C77" s="122">
        <v>18894</v>
      </c>
      <c r="D77" s="140">
        <v>0</v>
      </c>
      <c r="E77" s="122">
        <v>75</v>
      </c>
      <c r="F77" s="140">
        <v>7.4064928486888002</v>
      </c>
      <c r="G77" s="140">
        <v>0</v>
      </c>
      <c r="H77" s="122">
        <v>0</v>
      </c>
      <c r="I77" s="122">
        <v>0</v>
      </c>
      <c r="J77" s="122">
        <v>1191</v>
      </c>
      <c r="K77" s="122"/>
      <c r="L77" s="122"/>
      <c r="M77" s="122"/>
      <c r="N77" s="178"/>
      <c r="O77" s="122"/>
      <c r="P77" s="122"/>
      <c r="Q77" s="122"/>
      <c r="R77" s="122"/>
    </row>
    <row r="78" spans="1:18" ht="12.75" x14ac:dyDescent="0.2">
      <c r="A78" s="122" t="s">
        <v>428</v>
      </c>
      <c r="B78" s="122">
        <v>43</v>
      </c>
      <c r="C78" s="122">
        <v>13840</v>
      </c>
      <c r="D78" s="140">
        <v>1.73798554502574</v>
      </c>
      <c r="E78" s="122">
        <v>75</v>
      </c>
      <c r="F78" s="140">
        <v>7.4064928486888002</v>
      </c>
      <c r="G78" s="140">
        <v>9.1444783937145306</v>
      </c>
      <c r="H78" s="122">
        <v>419</v>
      </c>
      <c r="I78" s="122">
        <v>4582</v>
      </c>
      <c r="J78" s="122">
        <v>971</v>
      </c>
      <c r="K78" s="122"/>
      <c r="L78" s="122"/>
      <c r="M78" s="122"/>
      <c r="N78" s="178"/>
      <c r="O78" s="122"/>
      <c r="P78" s="122"/>
      <c r="Q78" s="122"/>
      <c r="R78" s="122"/>
    </row>
    <row r="79" spans="1:18" ht="12.75" x14ac:dyDescent="0.2">
      <c r="A79" s="122" t="s">
        <v>429</v>
      </c>
      <c r="B79" s="122">
        <v>56</v>
      </c>
      <c r="C79" s="122">
        <v>27415</v>
      </c>
      <c r="D79" s="140">
        <v>1.25497284330703</v>
      </c>
      <c r="E79" s="122">
        <v>75</v>
      </c>
      <c r="F79" s="140">
        <v>7.4064928486888002</v>
      </c>
      <c r="G79" s="140">
        <v>8.6614656919958204</v>
      </c>
      <c r="H79" s="122">
        <v>1410</v>
      </c>
      <c r="I79" s="122">
        <v>16279</v>
      </c>
      <c r="J79" s="122">
        <v>1800</v>
      </c>
      <c r="K79" s="122"/>
      <c r="L79" s="122"/>
      <c r="M79" s="122"/>
      <c r="N79" s="178"/>
      <c r="O79" s="122"/>
      <c r="P79" s="122"/>
      <c r="Q79" s="122"/>
      <c r="R79" s="122"/>
    </row>
    <row r="80" spans="1:18" ht="12.75" x14ac:dyDescent="0.2">
      <c r="A80" s="122" t="s">
        <v>430</v>
      </c>
      <c r="B80" s="122">
        <v>111</v>
      </c>
      <c r="C80" s="122">
        <v>34206</v>
      </c>
      <c r="D80" s="140">
        <v>2.0287523316967699</v>
      </c>
      <c r="E80" s="122">
        <v>75</v>
      </c>
      <c r="F80" s="140">
        <v>7.4064928486888002</v>
      </c>
      <c r="G80" s="140">
        <v>9.4352451803855697</v>
      </c>
      <c r="H80" s="122">
        <v>2359</v>
      </c>
      <c r="I80" s="122">
        <v>25002</v>
      </c>
      <c r="J80" s="122">
        <v>2766</v>
      </c>
      <c r="K80" s="122"/>
      <c r="L80" s="122"/>
      <c r="M80" s="122"/>
      <c r="N80" s="178"/>
      <c r="O80" s="122"/>
      <c r="P80" s="122"/>
      <c r="Q80" s="122"/>
      <c r="R80" s="122"/>
    </row>
    <row r="81" spans="1:18" ht="14.25" customHeight="1" x14ac:dyDescent="0.2">
      <c r="A81" s="19" t="s">
        <v>431</v>
      </c>
      <c r="B81" s="122"/>
      <c r="C81" s="122"/>
      <c r="D81" s="140"/>
      <c r="E81" s="19"/>
      <c r="F81" s="140"/>
      <c r="G81" s="140"/>
      <c r="H81" s="122"/>
      <c r="I81" s="122"/>
      <c r="J81" s="122"/>
      <c r="K81" s="122"/>
      <c r="L81" s="122"/>
      <c r="M81" s="122"/>
      <c r="N81" s="178"/>
      <c r="O81" s="122"/>
      <c r="P81" s="122"/>
      <c r="Q81" s="122"/>
      <c r="R81" s="122"/>
    </row>
    <row r="82" spans="1:18" ht="12.75" x14ac:dyDescent="0.2">
      <c r="A82" s="122" t="s">
        <v>432</v>
      </c>
      <c r="B82" s="122">
        <v>296</v>
      </c>
      <c r="C82" s="122">
        <v>20026</v>
      </c>
      <c r="D82" s="140">
        <v>8.4842715852430395</v>
      </c>
      <c r="E82" s="122">
        <v>75</v>
      </c>
      <c r="F82" s="140">
        <v>7.4064928486888002</v>
      </c>
      <c r="G82" s="140">
        <v>15.8907644339318</v>
      </c>
      <c r="H82" s="122">
        <v>1478</v>
      </c>
      <c r="I82" s="122">
        <v>9301</v>
      </c>
      <c r="J82" s="122">
        <v>1894</v>
      </c>
      <c r="K82" s="122"/>
      <c r="L82" s="122"/>
      <c r="M82" s="122"/>
      <c r="N82" s="178"/>
      <c r="O82" s="122"/>
      <c r="P82" s="122"/>
      <c r="Q82" s="122"/>
      <c r="R82" s="122"/>
    </row>
    <row r="83" spans="1:18" ht="12.75" x14ac:dyDescent="0.2">
      <c r="A83" s="122" t="s">
        <v>433</v>
      </c>
      <c r="B83" s="122">
        <v>335</v>
      </c>
      <c r="C83" s="122">
        <v>8806</v>
      </c>
      <c r="D83" s="140">
        <v>4.4712066284651</v>
      </c>
      <c r="E83" s="122">
        <v>75</v>
      </c>
      <c r="F83" s="140">
        <v>7.4064928486888002</v>
      </c>
      <c r="G83" s="140">
        <v>11.8776994771539</v>
      </c>
      <c r="H83" s="122">
        <v>1045</v>
      </c>
      <c r="I83" s="122">
        <v>8798</v>
      </c>
      <c r="J83" s="122">
        <v>1045</v>
      </c>
      <c r="K83" s="122"/>
      <c r="L83" s="122"/>
      <c r="M83" s="122"/>
      <c r="N83" s="178"/>
      <c r="O83" s="122"/>
      <c r="P83" s="122"/>
      <c r="Q83" s="122"/>
      <c r="R83" s="122"/>
    </row>
    <row r="84" spans="1:18" ht="12.75" x14ac:dyDescent="0.2">
      <c r="A84" s="122" t="s">
        <v>434</v>
      </c>
      <c r="B84" s="122">
        <v>53</v>
      </c>
      <c r="C84" s="122">
        <v>28297</v>
      </c>
      <c r="D84" s="140">
        <v>1.15005907494441</v>
      </c>
      <c r="E84" s="122">
        <v>75</v>
      </c>
      <c r="F84" s="140">
        <v>7.4064928486888002</v>
      </c>
      <c r="G84" s="140">
        <v>8.5565519236332097</v>
      </c>
      <c r="H84" s="122">
        <v>1479</v>
      </c>
      <c r="I84" s="122">
        <v>17285</v>
      </c>
      <c r="J84" s="122">
        <v>1848</v>
      </c>
      <c r="K84" s="122"/>
      <c r="L84" s="122"/>
      <c r="M84" s="122"/>
      <c r="N84" s="178"/>
      <c r="O84" s="122"/>
      <c r="P84" s="122"/>
      <c r="Q84" s="122"/>
      <c r="R84" s="122"/>
    </row>
    <row r="85" spans="1:18" ht="12.75" x14ac:dyDescent="0.2">
      <c r="A85" s="122" t="s">
        <v>435</v>
      </c>
      <c r="B85" s="122">
        <v>153</v>
      </c>
      <c r="C85" s="122">
        <v>10170</v>
      </c>
      <c r="D85" s="140">
        <v>5.7463117934775498</v>
      </c>
      <c r="E85" s="122">
        <v>75</v>
      </c>
      <c r="F85" s="140">
        <v>7.4064928486888002</v>
      </c>
      <c r="G85" s="140">
        <v>13.1528046421663</v>
      </c>
      <c r="H85" s="122">
        <v>476</v>
      </c>
      <c r="I85" s="122">
        <v>3619</v>
      </c>
      <c r="J85" s="122">
        <v>873</v>
      </c>
      <c r="K85" s="122"/>
      <c r="L85" s="122"/>
      <c r="M85" s="122"/>
      <c r="N85" s="178"/>
      <c r="O85" s="122"/>
      <c r="P85" s="122"/>
      <c r="Q85" s="122"/>
      <c r="R85" s="122"/>
    </row>
    <row r="86" spans="1:18" ht="12.75" x14ac:dyDescent="0.2">
      <c r="A86" s="122" t="s">
        <v>436</v>
      </c>
      <c r="B86" s="122">
        <v>9</v>
      </c>
      <c r="C86" s="122">
        <v>12451</v>
      </c>
      <c r="D86" s="140">
        <v>0.63348976756500697</v>
      </c>
      <c r="E86" s="122">
        <v>75</v>
      </c>
      <c r="F86" s="140">
        <v>7.4064928486888002</v>
      </c>
      <c r="G86" s="140">
        <v>8.0399826162538002</v>
      </c>
      <c r="H86" s="122">
        <v>185</v>
      </c>
      <c r="I86" s="122">
        <v>2301</v>
      </c>
      <c r="J86" s="122">
        <v>651</v>
      </c>
      <c r="K86" s="122"/>
      <c r="L86" s="122"/>
      <c r="M86" s="122"/>
      <c r="N86" s="178"/>
      <c r="O86" s="122"/>
      <c r="P86" s="122"/>
      <c r="Q86" s="122"/>
      <c r="R86" s="122"/>
    </row>
    <row r="87" spans="1:18" ht="12.75" x14ac:dyDescent="0.2">
      <c r="A87" s="122" t="s">
        <v>437</v>
      </c>
      <c r="B87" s="122">
        <v>110</v>
      </c>
      <c r="C87" s="122">
        <v>9561</v>
      </c>
      <c r="D87" s="140">
        <v>2.5916590640814898</v>
      </c>
      <c r="E87" s="122">
        <v>75</v>
      </c>
      <c r="F87" s="140">
        <v>7.4064928486888002</v>
      </c>
      <c r="G87" s="140">
        <v>9.9981519127702807</v>
      </c>
      <c r="H87" s="122">
        <v>541</v>
      </c>
      <c r="I87" s="122">
        <v>5411</v>
      </c>
      <c r="J87" s="122">
        <v>781</v>
      </c>
      <c r="K87" s="122"/>
      <c r="L87" s="122"/>
      <c r="M87" s="122"/>
      <c r="N87" s="178"/>
      <c r="O87" s="122"/>
      <c r="P87" s="122"/>
      <c r="Q87" s="122"/>
      <c r="R87" s="122"/>
    </row>
    <row r="88" spans="1:18" ht="12.75" x14ac:dyDescent="0.2">
      <c r="A88" s="122" t="s">
        <v>438</v>
      </c>
      <c r="B88" s="122">
        <v>182</v>
      </c>
      <c r="C88" s="122">
        <v>91060</v>
      </c>
      <c r="D88" s="140">
        <v>4.2907325601113397</v>
      </c>
      <c r="E88" s="122">
        <v>75</v>
      </c>
      <c r="F88" s="140">
        <v>7.4064928486888002</v>
      </c>
      <c r="G88" s="140">
        <v>11.697225408800101</v>
      </c>
      <c r="H88" s="122">
        <v>6016</v>
      </c>
      <c r="I88" s="122">
        <v>51431</v>
      </c>
      <c r="J88" s="122">
        <v>7537</v>
      </c>
      <c r="K88" s="122"/>
      <c r="L88" s="122"/>
      <c r="M88" s="122"/>
      <c r="N88" s="178"/>
      <c r="O88" s="122"/>
      <c r="P88" s="122"/>
      <c r="Q88" s="122"/>
      <c r="R88" s="122"/>
    </row>
    <row r="89" spans="1:18" ht="12.75" x14ac:dyDescent="0.2">
      <c r="A89" s="122" t="s">
        <v>439</v>
      </c>
      <c r="B89" s="122">
        <v>206</v>
      </c>
      <c r="C89" s="122">
        <v>17148</v>
      </c>
      <c r="D89" s="140">
        <v>3.7327677007530502</v>
      </c>
      <c r="E89" s="122">
        <v>75</v>
      </c>
      <c r="F89" s="140">
        <v>7.4064928486888002</v>
      </c>
      <c r="G89" s="140">
        <v>11.1392605494419</v>
      </c>
      <c r="H89" s="122">
        <v>1407</v>
      </c>
      <c r="I89" s="122">
        <v>12631</v>
      </c>
      <c r="J89" s="122">
        <v>1539</v>
      </c>
      <c r="K89" s="122"/>
      <c r="L89" s="122"/>
      <c r="M89" s="122"/>
      <c r="N89" s="178"/>
      <c r="O89" s="122"/>
      <c r="P89" s="122"/>
      <c r="Q89" s="122"/>
      <c r="R89" s="122"/>
    </row>
    <row r="90" spans="1:18" ht="14.25" customHeight="1" x14ac:dyDescent="0.2">
      <c r="A90" s="19" t="s">
        <v>440</v>
      </c>
      <c r="B90" s="122"/>
      <c r="C90" s="122"/>
      <c r="D90" s="140"/>
      <c r="E90" s="19"/>
      <c r="F90" s="140"/>
      <c r="G90" s="140"/>
      <c r="H90" s="122"/>
      <c r="I90" s="122"/>
      <c r="J90" s="122"/>
      <c r="K90" s="122"/>
      <c r="L90" s="122"/>
      <c r="M90" s="122"/>
      <c r="N90" s="178"/>
      <c r="O90" s="122"/>
      <c r="P90" s="122"/>
      <c r="Q90" s="122"/>
      <c r="R90" s="122"/>
    </row>
    <row r="91" spans="1:18" ht="12.75" x14ac:dyDescent="0.2">
      <c r="A91" s="122" t="s">
        <v>441</v>
      </c>
      <c r="B91" s="122">
        <v>0</v>
      </c>
      <c r="C91" s="122">
        <v>10857</v>
      </c>
      <c r="D91" s="140">
        <v>0</v>
      </c>
      <c r="E91" s="122">
        <v>75</v>
      </c>
      <c r="F91" s="140">
        <v>7.4064928486888002</v>
      </c>
      <c r="G91" s="140">
        <v>0</v>
      </c>
      <c r="H91" s="122">
        <v>0</v>
      </c>
      <c r="I91" s="122">
        <v>0</v>
      </c>
      <c r="J91" s="122">
        <v>450</v>
      </c>
      <c r="K91" s="122"/>
      <c r="L91" s="122"/>
      <c r="M91" s="122"/>
      <c r="N91" s="178"/>
      <c r="O91" s="122"/>
      <c r="P91" s="122"/>
      <c r="Q91" s="122"/>
      <c r="R91" s="122"/>
    </row>
    <row r="92" spans="1:18" ht="12.75" x14ac:dyDescent="0.2">
      <c r="A92" s="122" t="s">
        <v>442</v>
      </c>
      <c r="B92" s="122">
        <v>88</v>
      </c>
      <c r="C92" s="122">
        <v>9368</v>
      </c>
      <c r="D92" s="140">
        <v>2.8599648315619901</v>
      </c>
      <c r="E92" s="122">
        <v>75</v>
      </c>
      <c r="F92" s="140">
        <v>7.4064928486888002</v>
      </c>
      <c r="G92" s="140">
        <v>10.266457680250801</v>
      </c>
      <c r="H92" s="122">
        <v>393</v>
      </c>
      <c r="I92" s="122">
        <v>3828</v>
      </c>
      <c r="J92" s="122">
        <v>657</v>
      </c>
      <c r="K92" s="122"/>
      <c r="L92" s="122"/>
      <c r="M92" s="122"/>
      <c r="N92" s="178"/>
      <c r="O92" s="122"/>
      <c r="P92" s="122"/>
      <c r="Q92" s="122"/>
      <c r="R92" s="122"/>
    </row>
    <row r="93" spans="1:18" ht="12.75" x14ac:dyDescent="0.2">
      <c r="A93" s="122" t="s">
        <v>443</v>
      </c>
      <c r="B93" s="122">
        <v>191</v>
      </c>
      <c r="C93" s="122">
        <v>14579</v>
      </c>
      <c r="D93" s="140">
        <v>4.5165372329090596</v>
      </c>
      <c r="E93" s="122">
        <v>75</v>
      </c>
      <c r="F93" s="140">
        <v>7.4064928486888002</v>
      </c>
      <c r="G93" s="140">
        <v>11.923030081597901</v>
      </c>
      <c r="H93" s="122">
        <v>979</v>
      </c>
      <c r="I93" s="122">
        <v>8211</v>
      </c>
      <c r="J93" s="122">
        <v>1285</v>
      </c>
      <c r="K93" s="122"/>
      <c r="L93" s="122"/>
      <c r="M93" s="122"/>
      <c r="N93" s="178"/>
      <c r="O93" s="122"/>
      <c r="P93" s="122"/>
      <c r="Q93" s="122"/>
      <c r="R93" s="122"/>
    </row>
    <row r="94" spans="1:18" ht="12.75" x14ac:dyDescent="0.2">
      <c r="A94" s="122" t="s">
        <v>444</v>
      </c>
      <c r="B94" s="122">
        <v>212</v>
      </c>
      <c r="C94" s="122">
        <v>6087</v>
      </c>
      <c r="D94" s="140">
        <v>3.6574273042099099</v>
      </c>
      <c r="E94" s="122">
        <v>75</v>
      </c>
      <c r="F94" s="140">
        <v>7.4064928486888002</v>
      </c>
      <c r="G94" s="140">
        <v>11.063920152898699</v>
      </c>
      <c r="H94" s="122">
        <v>521</v>
      </c>
      <c r="I94" s="122">
        <v>4709</v>
      </c>
      <c r="J94" s="122">
        <v>601</v>
      </c>
      <c r="K94" s="122"/>
      <c r="L94" s="122"/>
      <c r="M94" s="122"/>
      <c r="N94" s="178"/>
      <c r="O94" s="122"/>
      <c r="P94" s="122"/>
      <c r="Q94" s="122"/>
      <c r="R94" s="122"/>
    </row>
    <row r="95" spans="1:18" ht="12.75" x14ac:dyDescent="0.2">
      <c r="A95" s="122" t="s">
        <v>440</v>
      </c>
      <c r="B95" s="122">
        <v>55</v>
      </c>
      <c r="C95" s="122">
        <v>67451</v>
      </c>
      <c r="D95" s="140">
        <v>2.9751313148127401</v>
      </c>
      <c r="E95" s="122">
        <v>75</v>
      </c>
      <c r="F95" s="140">
        <v>7.4064928486888002</v>
      </c>
      <c r="G95" s="140">
        <v>10.381624163501501</v>
      </c>
      <c r="H95" s="122">
        <v>1722</v>
      </c>
      <c r="I95" s="122">
        <v>16587</v>
      </c>
      <c r="J95" s="122">
        <v>3795</v>
      </c>
      <c r="K95" s="122"/>
      <c r="L95" s="122"/>
      <c r="M95" s="122"/>
      <c r="N95" s="178"/>
      <c r="O95" s="122"/>
      <c r="P95" s="122"/>
      <c r="Q95" s="122"/>
      <c r="R95" s="122"/>
    </row>
    <row r="96" spans="1:18" ht="12.75" x14ac:dyDescent="0.2">
      <c r="A96" s="122" t="s">
        <v>445</v>
      </c>
      <c r="B96" s="122">
        <v>6</v>
      </c>
      <c r="C96" s="122">
        <v>13498</v>
      </c>
      <c r="D96" s="140">
        <v>0.15394671175076399</v>
      </c>
      <c r="E96" s="122">
        <v>75</v>
      </c>
      <c r="F96" s="140">
        <v>7.4064928486888002</v>
      </c>
      <c r="G96" s="140">
        <v>7.5604395604395602</v>
      </c>
      <c r="H96" s="122">
        <v>516</v>
      </c>
      <c r="I96" s="122">
        <v>6825</v>
      </c>
      <c r="J96" s="122">
        <v>829</v>
      </c>
      <c r="K96" s="122"/>
      <c r="L96" s="122"/>
      <c r="M96" s="122"/>
      <c r="N96" s="178"/>
      <c r="O96" s="122"/>
      <c r="P96" s="122"/>
      <c r="Q96" s="122"/>
      <c r="R96" s="122"/>
    </row>
    <row r="97" spans="1:18" ht="12.75" x14ac:dyDescent="0.2">
      <c r="A97" s="122" t="s">
        <v>446</v>
      </c>
      <c r="B97" s="122">
        <v>17</v>
      </c>
      <c r="C97" s="122">
        <v>15000</v>
      </c>
      <c r="D97" s="140">
        <v>6.9935071513112002</v>
      </c>
      <c r="E97" s="122">
        <v>75</v>
      </c>
      <c r="F97" s="140">
        <v>7.4064928486888002</v>
      </c>
      <c r="G97" s="140">
        <v>14.4</v>
      </c>
      <c r="H97" s="122">
        <v>72</v>
      </c>
      <c r="I97" s="122">
        <v>500</v>
      </c>
      <c r="J97" s="122">
        <v>536</v>
      </c>
      <c r="K97" s="122"/>
      <c r="L97" s="122"/>
      <c r="M97" s="122"/>
      <c r="N97" s="178"/>
      <c r="O97" s="122"/>
      <c r="P97" s="122"/>
      <c r="Q97" s="122"/>
      <c r="R97" s="122"/>
    </row>
    <row r="98" spans="1:18" ht="12.75" x14ac:dyDescent="0.2">
      <c r="A98" s="122" t="s">
        <v>447</v>
      </c>
      <c r="B98" s="122">
        <v>109</v>
      </c>
      <c r="C98" s="122">
        <v>20406</v>
      </c>
      <c r="D98" s="140">
        <v>2.2477403358462702</v>
      </c>
      <c r="E98" s="122">
        <v>75</v>
      </c>
      <c r="F98" s="140">
        <v>7.4064928486888002</v>
      </c>
      <c r="G98" s="140">
        <v>9.6542331845350695</v>
      </c>
      <c r="H98" s="122">
        <v>1276</v>
      </c>
      <c r="I98" s="122">
        <v>13217</v>
      </c>
      <c r="J98" s="122">
        <v>1474</v>
      </c>
      <c r="K98" s="122"/>
      <c r="L98" s="122"/>
      <c r="M98" s="122"/>
      <c r="N98" s="178"/>
      <c r="O98" s="122"/>
      <c r="P98" s="122"/>
      <c r="Q98" s="122"/>
      <c r="R98" s="122"/>
    </row>
    <row r="99" spans="1:18" ht="12.75" x14ac:dyDescent="0.2">
      <c r="A99" s="122" t="s">
        <v>448</v>
      </c>
      <c r="B99" s="122">
        <v>5</v>
      </c>
      <c r="C99" s="122">
        <v>26928</v>
      </c>
      <c r="D99" s="140">
        <v>0.106788203676495</v>
      </c>
      <c r="E99" s="122">
        <v>75</v>
      </c>
      <c r="F99" s="140">
        <v>7.4064928486888002</v>
      </c>
      <c r="G99" s="140">
        <v>7.51328105236529</v>
      </c>
      <c r="H99" s="122">
        <v>1188</v>
      </c>
      <c r="I99" s="122">
        <v>15812</v>
      </c>
      <c r="J99" s="122">
        <v>1570</v>
      </c>
      <c r="K99" s="122"/>
      <c r="L99" s="122"/>
      <c r="M99" s="122"/>
      <c r="N99" s="178"/>
      <c r="O99" s="122"/>
      <c r="P99" s="122"/>
      <c r="Q99" s="122"/>
      <c r="R99" s="122"/>
    </row>
    <row r="100" spans="1:18" ht="12.75" x14ac:dyDescent="0.2">
      <c r="A100" s="122" t="s">
        <v>449</v>
      </c>
      <c r="B100" s="122">
        <v>0</v>
      </c>
      <c r="C100" s="122">
        <v>7083</v>
      </c>
      <c r="D100" s="140">
        <v>0</v>
      </c>
      <c r="E100" s="122">
        <v>75</v>
      </c>
      <c r="F100" s="140">
        <v>7.4064928486888002</v>
      </c>
      <c r="G100" s="140">
        <v>0</v>
      </c>
      <c r="H100" s="122">
        <v>0</v>
      </c>
      <c r="I100" s="122">
        <v>0</v>
      </c>
      <c r="J100" s="122">
        <v>295</v>
      </c>
      <c r="K100" s="122"/>
      <c r="L100" s="122"/>
      <c r="M100" s="122"/>
      <c r="N100" s="178"/>
      <c r="O100" s="122"/>
      <c r="P100" s="122"/>
      <c r="Q100" s="122"/>
      <c r="R100" s="122"/>
    </row>
    <row r="101" spans="1:18" ht="12.75" x14ac:dyDescent="0.2">
      <c r="A101" s="122" t="s">
        <v>450</v>
      </c>
      <c r="B101" s="122">
        <v>0</v>
      </c>
      <c r="C101" s="122">
        <v>15728</v>
      </c>
      <c r="D101" s="140">
        <v>0</v>
      </c>
      <c r="E101" s="122">
        <v>75</v>
      </c>
      <c r="F101" s="140">
        <v>7.4064928486888002</v>
      </c>
      <c r="G101" s="140">
        <v>0</v>
      </c>
      <c r="H101" s="122">
        <v>0</v>
      </c>
      <c r="I101" s="122">
        <v>0</v>
      </c>
      <c r="J101" s="122">
        <v>798</v>
      </c>
      <c r="K101" s="122"/>
      <c r="L101" s="122"/>
      <c r="M101" s="122"/>
      <c r="N101" s="178"/>
      <c r="O101" s="122"/>
      <c r="P101" s="122"/>
      <c r="Q101" s="122"/>
      <c r="R101" s="122"/>
    </row>
    <row r="102" spans="1:18" ht="12.75" x14ac:dyDescent="0.2">
      <c r="A102" s="122" t="s">
        <v>451</v>
      </c>
      <c r="B102" s="122">
        <v>1</v>
      </c>
      <c r="C102" s="122">
        <v>36551</v>
      </c>
      <c r="D102" s="140">
        <v>0.28033989152472699</v>
      </c>
      <c r="E102" s="122">
        <v>75</v>
      </c>
      <c r="F102" s="140">
        <v>7.4064928486888002</v>
      </c>
      <c r="G102" s="140">
        <v>7.6868327402135197</v>
      </c>
      <c r="H102" s="122">
        <v>108</v>
      </c>
      <c r="I102" s="122">
        <v>1405</v>
      </c>
      <c r="J102" s="122">
        <v>1692</v>
      </c>
      <c r="K102" s="122"/>
      <c r="L102" s="122"/>
      <c r="M102" s="122"/>
      <c r="N102" s="178"/>
      <c r="O102" s="122"/>
      <c r="P102" s="122"/>
      <c r="Q102" s="122"/>
      <c r="R102" s="122"/>
    </row>
    <row r="103" spans="1:18" ht="14.25" customHeight="1" x14ac:dyDescent="0.2">
      <c r="A103" s="19" t="s">
        <v>452</v>
      </c>
      <c r="B103" s="122"/>
      <c r="C103" s="122"/>
      <c r="D103" s="140"/>
      <c r="E103" s="19"/>
      <c r="F103" s="140"/>
      <c r="G103" s="140"/>
      <c r="H103" s="122"/>
      <c r="I103" s="122"/>
      <c r="J103" s="122"/>
      <c r="K103" s="122"/>
      <c r="L103" s="122"/>
      <c r="M103" s="122"/>
      <c r="N103" s="178"/>
      <c r="O103" s="122"/>
      <c r="P103" s="122"/>
      <c r="Q103" s="122"/>
      <c r="R103" s="122"/>
    </row>
    <row r="104" spans="1:18" ht="12.75" x14ac:dyDescent="0.2">
      <c r="A104" s="122" t="s">
        <v>453</v>
      </c>
      <c r="B104" s="122">
        <v>0</v>
      </c>
      <c r="C104" s="122">
        <v>58595</v>
      </c>
      <c r="D104" s="140">
        <v>0</v>
      </c>
      <c r="E104" s="122">
        <v>75</v>
      </c>
      <c r="F104" s="140">
        <v>7.4064928486888002</v>
      </c>
      <c r="G104" s="140">
        <v>0</v>
      </c>
      <c r="H104" s="122">
        <v>0</v>
      </c>
      <c r="I104" s="122">
        <v>0</v>
      </c>
      <c r="J104" s="122">
        <v>1567</v>
      </c>
      <c r="K104" s="122"/>
      <c r="L104" s="122"/>
      <c r="M104" s="122"/>
      <c r="N104" s="178"/>
      <c r="O104" s="122"/>
      <c r="P104" s="122"/>
      <c r="Q104" s="122"/>
      <c r="R104" s="122"/>
    </row>
    <row r="105" spans="1:18" ht="14.25" customHeight="1" x14ac:dyDescent="0.2">
      <c r="A105" s="19" t="s">
        <v>454</v>
      </c>
      <c r="B105" s="122"/>
      <c r="C105" s="122"/>
      <c r="D105" s="140"/>
      <c r="E105" s="19"/>
      <c r="F105" s="140"/>
      <c r="G105" s="140"/>
      <c r="H105" s="122"/>
      <c r="I105" s="122"/>
      <c r="J105" s="122"/>
      <c r="K105" s="122"/>
      <c r="L105" s="122"/>
      <c r="M105" s="122"/>
      <c r="N105" s="178"/>
      <c r="O105" s="122"/>
      <c r="P105" s="122"/>
      <c r="Q105" s="122"/>
      <c r="R105" s="122"/>
    </row>
    <row r="106" spans="1:18" ht="12.75" x14ac:dyDescent="0.2">
      <c r="A106" s="122" t="s">
        <v>455</v>
      </c>
      <c r="B106" s="122">
        <v>0</v>
      </c>
      <c r="C106" s="122">
        <v>32200</v>
      </c>
      <c r="D106" s="140">
        <v>0</v>
      </c>
      <c r="E106" s="122">
        <v>75</v>
      </c>
      <c r="F106" s="140">
        <v>7.4064928486888002</v>
      </c>
      <c r="G106" s="140">
        <v>0</v>
      </c>
      <c r="H106" s="122">
        <v>0</v>
      </c>
      <c r="I106" s="122">
        <v>0</v>
      </c>
      <c r="J106" s="122">
        <v>1894</v>
      </c>
      <c r="K106" s="122"/>
      <c r="L106" s="122"/>
      <c r="M106" s="122"/>
      <c r="N106" s="178"/>
      <c r="O106" s="122"/>
      <c r="P106" s="122"/>
      <c r="Q106" s="122"/>
      <c r="R106" s="122"/>
    </row>
    <row r="107" spans="1:18" ht="12.75" x14ac:dyDescent="0.2">
      <c r="A107" s="122" t="s">
        <v>456</v>
      </c>
      <c r="B107" s="122">
        <v>52</v>
      </c>
      <c r="C107" s="122">
        <v>66666</v>
      </c>
      <c r="D107" s="140">
        <v>1.7387416445033399</v>
      </c>
      <c r="E107" s="122">
        <v>75</v>
      </c>
      <c r="F107" s="140">
        <v>7.4064928486888002</v>
      </c>
      <c r="G107" s="140">
        <v>9.1452344931921292</v>
      </c>
      <c r="H107" s="122">
        <v>2418</v>
      </c>
      <c r="I107" s="122">
        <v>26440</v>
      </c>
      <c r="J107" s="122">
        <v>3742</v>
      </c>
      <c r="K107" s="122"/>
      <c r="L107" s="122"/>
      <c r="M107" s="122"/>
      <c r="N107" s="178"/>
      <c r="O107" s="122"/>
      <c r="P107" s="122"/>
      <c r="Q107" s="122"/>
      <c r="R107" s="122"/>
    </row>
    <row r="108" spans="1:18" ht="12.75" x14ac:dyDescent="0.2">
      <c r="A108" s="122" t="s">
        <v>457</v>
      </c>
      <c r="B108" s="122">
        <v>126</v>
      </c>
      <c r="C108" s="122">
        <v>13482</v>
      </c>
      <c r="D108" s="140">
        <v>2.0473267847715602</v>
      </c>
      <c r="E108" s="122">
        <v>75</v>
      </c>
      <c r="F108" s="140">
        <v>7.4064928486888002</v>
      </c>
      <c r="G108" s="140">
        <v>9.4538196334603501</v>
      </c>
      <c r="H108" s="122">
        <v>1042</v>
      </c>
      <c r="I108" s="122">
        <v>11022</v>
      </c>
      <c r="J108" s="122">
        <v>1164</v>
      </c>
      <c r="K108" s="122"/>
      <c r="L108" s="122"/>
      <c r="M108" s="122"/>
      <c r="N108" s="178"/>
      <c r="O108" s="122"/>
      <c r="P108" s="122"/>
      <c r="Q108" s="122"/>
      <c r="R108" s="122"/>
    </row>
    <row r="109" spans="1:18" ht="12.75" x14ac:dyDescent="0.2">
      <c r="A109" s="122" t="s">
        <v>458</v>
      </c>
      <c r="B109" s="122">
        <v>123</v>
      </c>
      <c r="C109" s="122">
        <v>29568</v>
      </c>
      <c r="D109" s="140">
        <v>2.3842690936720401</v>
      </c>
      <c r="E109" s="122">
        <v>75</v>
      </c>
      <c r="F109" s="140">
        <v>7.4064928486888002</v>
      </c>
      <c r="G109" s="140">
        <v>9.7907619423608399</v>
      </c>
      <c r="H109" s="122">
        <v>1984</v>
      </c>
      <c r="I109" s="122">
        <v>20264</v>
      </c>
      <c r="J109" s="122">
        <v>2239</v>
      </c>
      <c r="K109" s="122"/>
      <c r="L109" s="122"/>
      <c r="M109" s="122"/>
      <c r="N109" s="178"/>
      <c r="O109" s="122"/>
      <c r="P109" s="122"/>
      <c r="Q109" s="122"/>
      <c r="R109" s="122"/>
    </row>
    <row r="110" spans="1:18" ht="12.75" x14ac:dyDescent="0.2">
      <c r="A110" s="122" t="s">
        <v>459</v>
      </c>
      <c r="B110" s="122">
        <v>0</v>
      </c>
      <c r="C110" s="122">
        <v>17455</v>
      </c>
      <c r="D110" s="140">
        <v>0</v>
      </c>
      <c r="E110" s="122">
        <v>75</v>
      </c>
      <c r="F110" s="140">
        <v>7.4064928486888002</v>
      </c>
      <c r="G110" s="140">
        <v>0</v>
      </c>
      <c r="H110" s="122">
        <v>0</v>
      </c>
      <c r="I110" s="122">
        <v>0</v>
      </c>
      <c r="J110" s="122">
        <v>851</v>
      </c>
      <c r="K110" s="122"/>
      <c r="L110" s="122"/>
      <c r="M110" s="122"/>
      <c r="N110" s="178"/>
      <c r="O110" s="122"/>
      <c r="P110" s="122"/>
      <c r="Q110" s="122"/>
      <c r="R110" s="122"/>
    </row>
    <row r="111" spans="1:18" ht="14.25" customHeight="1" x14ac:dyDescent="0.2">
      <c r="A111" s="19" t="s">
        <v>460</v>
      </c>
      <c r="B111" s="122"/>
      <c r="C111" s="122"/>
      <c r="D111" s="140"/>
      <c r="E111" s="19"/>
      <c r="F111" s="140"/>
      <c r="G111" s="140"/>
      <c r="H111" s="122"/>
      <c r="I111" s="122"/>
      <c r="J111" s="122"/>
      <c r="K111" s="122"/>
      <c r="L111" s="122"/>
      <c r="M111" s="122"/>
      <c r="N111" s="178"/>
      <c r="O111" s="122"/>
      <c r="P111" s="122"/>
      <c r="Q111" s="122"/>
      <c r="R111" s="122"/>
    </row>
    <row r="112" spans="1:18" ht="12.75" x14ac:dyDescent="0.2">
      <c r="A112" s="122" t="s">
        <v>461</v>
      </c>
      <c r="B112" s="122">
        <v>195</v>
      </c>
      <c r="C112" s="122">
        <v>15429</v>
      </c>
      <c r="D112" s="140">
        <v>3.4625106824454699</v>
      </c>
      <c r="E112" s="122">
        <v>75</v>
      </c>
      <c r="F112" s="140">
        <v>7.4064928486888002</v>
      </c>
      <c r="G112" s="140">
        <v>10.8690035311343</v>
      </c>
      <c r="H112" s="122">
        <v>1262</v>
      </c>
      <c r="I112" s="122">
        <v>11611</v>
      </c>
      <c r="J112" s="122">
        <v>1490</v>
      </c>
      <c r="K112" s="122"/>
      <c r="L112" s="122"/>
      <c r="M112" s="122"/>
      <c r="N112" s="178"/>
      <c r="O112" s="122"/>
      <c r="P112" s="122"/>
      <c r="Q112" s="122"/>
      <c r="R112" s="122"/>
    </row>
    <row r="113" spans="1:18" ht="12.75" x14ac:dyDescent="0.2">
      <c r="A113" s="122" t="s">
        <v>462</v>
      </c>
      <c r="B113" s="122">
        <v>0</v>
      </c>
      <c r="C113" s="122">
        <v>12699</v>
      </c>
      <c r="D113" s="140">
        <v>0</v>
      </c>
      <c r="E113" s="122">
        <v>75</v>
      </c>
      <c r="F113" s="140">
        <v>7.4064928486888002</v>
      </c>
      <c r="G113" s="140">
        <v>0</v>
      </c>
      <c r="H113" s="122">
        <v>0</v>
      </c>
      <c r="I113" s="122">
        <v>0</v>
      </c>
      <c r="J113" s="122">
        <v>751</v>
      </c>
      <c r="K113" s="122"/>
      <c r="L113" s="122"/>
      <c r="M113" s="122"/>
      <c r="N113" s="178"/>
      <c r="O113" s="122"/>
      <c r="P113" s="122"/>
      <c r="Q113" s="122"/>
      <c r="R113" s="122"/>
    </row>
    <row r="114" spans="1:18" ht="12.75" x14ac:dyDescent="0.2">
      <c r="A114" s="122" t="s">
        <v>463</v>
      </c>
      <c r="B114" s="122">
        <v>543</v>
      </c>
      <c r="C114" s="122">
        <v>18073</v>
      </c>
      <c r="D114" s="140">
        <v>7.2524089815940602</v>
      </c>
      <c r="E114" s="122">
        <v>75</v>
      </c>
      <c r="F114" s="140">
        <v>7.4064928486888002</v>
      </c>
      <c r="G114" s="140">
        <v>14.6589018302829</v>
      </c>
      <c r="H114" s="122">
        <v>2643</v>
      </c>
      <c r="I114" s="122">
        <v>18030</v>
      </c>
      <c r="J114" s="122">
        <v>2649</v>
      </c>
      <c r="K114" s="122"/>
      <c r="L114" s="122"/>
      <c r="M114" s="122"/>
      <c r="N114" s="178"/>
      <c r="O114" s="122"/>
      <c r="P114" s="122"/>
      <c r="Q114" s="122"/>
      <c r="R114" s="122"/>
    </row>
    <row r="115" spans="1:18" ht="12.75" x14ac:dyDescent="0.2">
      <c r="A115" s="122" t="s">
        <v>464</v>
      </c>
      <c r="B115" s="122">
        <v>0</v>
      </c>
      <c r="C115" s="122">
        <v>14796</v>
      </c>
      <c r="D115" s="140">
        <v>0</v>
      </c>
      <c r="E115" s="122">
        <v>75</v>
      </c>
      <c r="F115" s="140">
        <v>7.4064928486888002</v>
      </c>
      <c r="G115" s="140">
        <v>0</v>
      </c>
      <c r="H115" s="122">
        <v>0</v>
      </c>
      <c r="I115" s="122">
        <v>0</v>
      </c>
      <c r="J115" s="122">
        <v>753</v>
      </c>
      <c r="K115" s="122"/>
      <c r="L115" s="122"/>
      <c r="M115" s="122"/>
      <c r="N115" s="178"/>
      <c r="O115" s="122"/>
      <c r="P115" s="122"/>
      <c r="Q115" s="122"/>
      <c r="R115" s="122"/>
    </row>
    <row r="116" spans="1:18" ht="12.75" x14ac:dyDescent="0.2">
      <c r="A116" s="122" t="s">
        <v>465</v>
      </c>
      <c r="B116" s="122">
        <v>129</v>
      </c>
      <c r="C116" s="122">
        <v>33236</v>
      </c>
      <c r="D116" s="140">
        <v>2.8369750848028898</v>
      </c>
      <c r="E116" s="122">
        <v>75</v>
      </c>
      <c r="F116" s="140">
        <v>7.4064928486888002</v>
      </c>
      <c r="G116" s="140">
        <v>10.243467933491701</v>
      </c>
      <c r="H116" s="122">
        <v>2070</v>
      </c>
      <c r="I116" s="122">
        <v>20208</v>
      </c>
      <c r="J116" s="122">
        <v>2587</v>
      </c>
      <c r="K116" s="122"/>
      <c r="L116" s="122"/>
      <c r="M116" s="122"/>
      <c r="N116" s="178"/>
      <c r="O116" s="122"/>
      <c r="P116" s="122"/>
      <c r="Q116" s="122"/>
      <c r="R116" s="122"/>
    </row>
    <row r="117" spans="1:18" ht="12.75" x14ac:dyDescent="0.2">
      <c r="A117" s="122" t="s">
        <v>466</v>
      </c>
      <c r="B117" s="122">
        <v>275</v>
      </c>
      <c r="C117" s="122">
        <v>143304</v>
      </c>
      <c r="D117" s="140">
        <v>6.3391702199311002</v>
      </c>
      <c r="E117" s="122">
        <v>75</v>
      </c>
      <c r="F117" s="140">
        <v>7.4064928486888002</v>
      </c>
      <c r="G117" s="140">
        <v>13.7456630686199</v>
      </c>
      <c r="H117" s="122">
        <v>11410</v>
      </c>
      <c r="I117" s="122">
        <v>83008</v>
      </c>
      <c r="J117" s="122">
        <v>14842</v>
      </c>
      <c r="K117" s="122"/>
      <c r="L117" s="122"/>
      <c r="M117" s="122"/>
      <c r="N117" s="178"/>
      <c r="O117" s="122"/>
      <c r="P117" s="122"/>
      <c r="Q117" s="122"/>
      <c r="R117" s="122"/>
    </row>
    <row r="118" spans="1:18" ht="12.75" x14ac:dyDescent="0.2">
      <c r="A118" s="122" t="s">
        <v>467</v>
      </c>
      <c r="B118" s="122">
        <v>83</v>
      </c>
      <c r="C118" s="122">
        <v>52003</v>
      </c>
      <c r="D118" s="140">
        <v>2.2393071278801102</v>
      </c>
      <c r="E118" s="122">
        <v>75</v>
      </c>
      <c r="F118" s="140">
        <v>7.4064928486888002</v>
      </c>
      <c r="G118" s="140">
        <v>9.6457999765689095</v>
      </c>
      <c r="H118" s="122">
        <v>2470</v>
      </c>
      <c r="I118" s="122">
        <v>25607</v>
      </c>
      <c r="J118" s="122">
        <v>3616</v>
      </c>
      <c r="K118" s="122"/>
      <c r="L118" s="122"/>
      <c r="M118" s="122"/>
      <c r="N118" s="178"/>
      <c r="O118" s="122"/>
      <c r="P118" s="122"/>
      <c r="Q118" s="122"/>
      <c r="R118" s="122"/>
    </row>
    <row r="119" spans="1:18" ht="12.75" x14ac:dyDescent="0.2">
      <c r="A119" s="122" t="s">
        <v>468</v>
      </c>
      <c r="B119" s="122">
        <v>0</v>
      </c>
      <c r="C119" s="122">
        <v>26193</v>
      </c>
      <c r="D119" s="140">
        <v>0</v>
      </c>
      <c r="E119" s="122">
        <v>75</v>
      </c>
      <c r="F119" s="140">
        <v>7.4064928486888002</v>
      </c>
      <c r="G119" s="140">
        <v>0</v>
      </c>
      <c r="H119" s="122">
        <v>0</v>
      </c>
      <c r="I119" s="122">
        <v>0</v>
      </c>
      <c r="J119" s="122">
        <v>1235</v>
      </c>
      <c r="K119" s="122"/>
      <c r="L119" s="122"/>
      <c r="M119" s="122"/>
      <c r="N119" s="178"/>
      <c r="O119" s="122"/>
      <c r="P119" s="122"/>
      <c r="Q119" s="122"/>
      <c r="R119" s="122"/>
    </row>
    <row r="120" spans="1:18" ht="12.75" x14ac:dyDescent="0.2">
      <c r="A120" s="122" t="s">
        <v>469</v>
      </c>
      <c r="B120" s="122">
        <v>0</v>
      </c>
      <c r="C120" s="122">
        <v>15552</v>
      </c>
      <c r="D120" s="140">
        <v>0</v>
      </c>
      <c r="E120" s="122">
        <v>75</v>
      </c>
      <c r="F120" s="140">
        <v>7.4064928486888002</v>
      </c>
      <c r="G120" s="140">
        <v>0</v>
      </c>
      <c r="H120" s="122">
        <v>0</v>
      </c>
      <c r="I120" s="122">
        <v>0</v>
      </c>
      <c r="J120" s="122">
        <v>846</v>
      </c>
      <c r="K120" s="122"/>
      <c r="L120" s="122"/>
      <c r="M120" s="122"/>
      <c r="N120" s="178"/>
      <c r="O120" s="122"/>
      <c r="P120" s="122"/>
      <c r="Q120" s="122"/>
      <c r="R120" s="122"/>
    </row>
    <row r="121" spans="1:18" ht="12.75" x14ac:dyDescent="0.2">
      <c r="A121" s="122" t="s">
        <v>470</v>
      </c>
      <c r="B121" s="122">
        <v>0</v>
      </c>
      <c r="C121" s="122">
        <v>16478</v>
      </c>
      <c r="D121" s="140">
        <v>0</v>
      </c>
      <c r="E121" s="122">
        <v>75</v>
      </c>
      <c r="F121" s="140">
        <v>7.4064928486888002</v>
      </c>
      <c r="G121" s="140">
        <v>0</v>
      </c>
      <c r="H121" s="122">
        <v>0</v>
      </c>
      <c r="I121" s="122">
        <v>0</v>
      </c>
      <c r="J121" s="122">
        <v>675</v>
      </c>
      <c r="K121" s="122"/>
      <c r="L121" s="122"/>
      <c r="M121" s="122"/>
      <c r="N121" s="178"/>
      <c r="O121" s="122"/>
      <c r="P121" s="122"/>
      <c r="Q121" s="122"/>
      <c r="R121" s="122"/>
    </row>
    <row r="122" spans="1:18" ht="12.75" x14ac:dyDescent="0.2">
      <c r="A122" s="122" t="s">
        <v>471</v>
      </c>
      <c r="B122" s="122">
        <v>61</v>
      </c>
      <c r="C122" s="122">
        <v>17462</v>
      </c>
      <c r="D122" s="140">
        <v>1.87817479484391</v>
      </c>
      <c r="E122" s="122">
        <v>75</v>
      </c>
      <c r="F122" s="140">
        <v>7.4064928486888002</v>
      </c>
      <c r="G122" s="140">
        <v>9.2846676435326998</v>
      </c>
      <c r="H122" s="122">
        <v>697</v>
      </c>
      <c r="I122" s="122">
        <v>7507</v>
      </c>
      <c r="J122" s="122">
        <v>1112</v>
      </c>
      <c r="K122" s="122"/>
      <c r="L122" s="122"/>
      <c r="M122" s="122"/>
      <c r="N122" s="178"/>
      <c r="O122" s="122"/>
      <c r="P122" s="122"/>
      <c r="Q122" s="122"/>
      <c r="R122" s="122"/>
    </row>
    <row r="123" spans="1:18" ht="12.75" x14ac:dyDescent="0.2">
      <c r="A123" s="122" t="s">
        <v>472</v>
      </c>
      <c r="B123" s="122">
        <v>233</v>
      </c>
      <c r="C123" s="122">
        <v>84151</v>
      </c>
      <c r="D123" s="140">
        <v>6.6338035378317102</v>
      </c>
      <c r="E123" s="122">
        <v>75</v>
      </c>
      <c r="F123" s="140">
        <v>7.4064928486888002</v>
      </c>
      <c r="G123" s="140">
        <v>14.040296386520501</v>
      </c>
      <c r="H123" s="122">
        <v>5533</v>
      </c>
      <c r="I123" s="122">
        <v>39408</v>
      </c>
      <c r="J123" s="122">
        <v>7110</v>
      </c>
      <c r="K123" s="122"/>
      <c r="L123" s="122"/>
      <c r="M123" s="122"/>
      <c r="N123" s="178"/>
      <c r="O123" s="122"/>
      <c r="P123" s="122"/>
      <c r="Q123" s="122"/>
      <c r="R123" s="122"/>
    </row>
    <row r="124" spans="1:18" ht="12.75" x14ac:dyDescent="0.2">
      <c r="A124" s="122" t="s">
        <v>473</v>
      </c>
      <c r="B124" s="122">
        <v>0</v>
      </c>
      <c r="C124" s="122">
        <v>30959</v>
      </c>
      <c r="D124" s="140">
        <v>0</v>
      </c>
      <c r="E124" s="122">
        <v>75</v>
      </c>
      <c r="F124" s="140">
        <v>7.4064928486888002</v>
      </c>
      <c r="G124" s="140">
        <v>0</v>
      </c>
      <c r="H124" s="122">
        <v>0</v>
      </c>
      <c r="I124" s="122">
        <v>0</v>
      </c>
      <c r="J124" s="122">
        <v>1350</v>
      </c>
      <c r="K124" s="122"/>
      <c r="L124" s="122"/>
      <c r="M124" s="122"/>
      <c r="N124" s="178"/>
      <c r="O124" s="122"/>
      <c r="P124" s="122"/>
      <c r="Q124" s="122"/>
      <c r="R124" s="122"/>
    </row>
    <row r="125" spans="1:18" ht="12.75" x14ac:dyDescent="0.2">
      <c r="A125" s="122" t="s">
        <v>474</v>
      </c>
      <c r="B125" s="122">
        <v>405</v>
      </c>
      <c r="C125" s="122">
        <v>45286</v>
      </c>
      <c r="D125" s="140">
        <v>7.4492749176153801</v>
      </c>
      <c r="E125" s="122">
        <v>75</v>
      </c>
      <c r="F125" s="140">
        <v>7.4064928486888002</v>
      </c>
      <c r="G125" s="140">
        <v>14.855767766304201</v>
      </c>
      <c r="H125" s="122">
        <v>4877</v>
      </c>
      <c r="I125" s="122">
        <v>32829</v>
      </c>
      <c r="J125" s="122">
        <v>5457</v>
      </c>
      <c r="K125" s="122"/>
      <c r="L125" s="122"/>
      <c r="M125" s="122"/>
      <c r="N125" s="178"/>
      <c r="O125" s="122"/>
      <c r="P125" s="122"/>
      <c r="Q125" s="122"/>
      <c r="R125" s="122"/>
    </row>
    <row r="126" spans="1:18" ht="12.75" x14ac:dyDescent="0.2">
      <c r="A126" s="122" t="s">
        <v>475</v>
      </c>
      <c r="B126" s="122">
        <v>0</v>
      </c>
      <c r="C126" s="122">
        <v>24264</v>
      </c>
      <c r="D126" s="140">
        <v>0</v>
      </c>
      <c r="E126" s="122">
        <v>75</v>
      </c>
      <c r="F126" s="140">
        <v>7.4064928486888002</v>
      </c>
      <c r="G126" s="140">
        <v>0</v>
      </c>
      <c r="H126" s="122">
        <v>0</v>
      </c>
      <c r="I126" s="122">
        <v>0</v>
      </c>
      <c r="J126" s="122">
        <v>1008</v>
      </c>
      <c r="K126" s="122"/>
      <c r="L126" s="122"/>
      <c r="M126" s="122"/>
      <c r="N126" s="178"/>
      <c r="O126" s="122"/>
      <c r="P126" s="122"/>
      <c r="Q126" s="122"/>
      <c r="R126" s="122"/>
    </row>
    <row r="127" spans="1:18" ht="12.75" x14ac:dyDescent="0.2">
      <c r="A127" s="122" t="s">
        <v>476</v>
      </c>
      <c r="B127" s="122">
        <v>88</v>
      </c>
      <c r="C127" s="122">
        <v>121274</v>
      </c>
      <c r="D127" s="140">
        <v>2.87674472816837</v>
      </c>
      <c r="E127" s="122">
        <v>75</v>
      </c>
      <c r="F127" s="140">
        <v>7.4064928486888002</v>
      </c>
      <c r="G127" s="140">
        <v>10.2832375768572</v>
      </c>
      <c r="H127" s="122">
        <v>5101</v>
      </c>
      <c r="I127" s="122">
        <v>49605</v>
      </c>
      <c r="J127" s="122">
        <v>8582</v>
      </c>
      <c r="K127" s="122"/>
      <c r="L127" s="122"/>
      <c r="M127" s="122"/>
      <c r="N127" s="178"/>
      <c r="O127" s="122"/>
      <c r="P127" s="122"/>
      <c r="Q127" s="122"/>
      <c r="R127" s="122"/>
    </row>
    <row r="128" spans="1:18" ht="12.75" x14ac:dyDescent="0.2">
      <c r="A128" s="122" t="s">
        <v>477</v>
      </c>
      <c r="B128" s="122">
        <v>490</v>
      </c>
      <c r="C128" s="122">
        <v>333633</v>
      </c>
      <c r="D128" s="140">
        <v>8.7599774391235208</v>
      </c>
      <c r="E128" s="122">
        <v>75</v>
      </c>
      <c r="F128" s="140">
        <v>7.4064928486888002</v>
      </c>
      <c r="G128" s="140">
        <v>16.166470287812299</v>
      </c>
      <c r="H128" s="122">
        <v>40201</v>
      </c>
      <c r="I128" s="122">
        <v>248669</v>
      </c>
      <c r="J128" s="122">
        <v>45206</v>
      </c>
      <c r="K128" s="122"/>
      <c r="L128" s="122"/>
      <c r="M128" s="122"/>
      <c r="N128" s="178"/>
      <c r="O128" s="122"/>
      <c r="P128" s="122"/>
      <c r="Q128" s="122"/>
      <c r="R128" s="122"/>
    </row>
    <row r="129" spans="1:18" ht="12.75" x14ac:dyDescent="0.2">
      <c r="A129" s="122" t="s">
        <v>478</v>
      </c>
      <c r="B129" s="122">
        <v>24</v>
      </c>
      <c r="C129" s="122">
        <v>13182</v>
      </c>
      <c r="D129" s="140">
        <v>0.48885870468658199</v>
      </c>
      <c r="E129" s="122">
        <v>75</v>
      </c>
      <c r="F129" s="140">
        <v>7.4064928486888002</v>
      </c>
      <c r="G129" s="140">
        <v>7.89535155337538</v>
      </c>
      <c r="H129" s="122">
        <v>676</v>
      </c>
      <c r="I129" s="122">
        <v>8562</v>
      </c>
      <c r="J129" s="122">
        <v>936</v>
      </c>
      <c r="K129" s="122"/>
      <c r="L129" s="122"/>
      <c r="M129" s="122"/>
      <c r="N129" s="178"/>
      <c r="O129" s="122"/>
      <c r="P129" s="122"/>
      <c r="Q129" s="122"/>
      <c r="R129" s="122"/>
    </row>
    <row r="130" spans="1:18" ht="12.75" x14ac:dyDescent="0.2">
      <c r="A130" s="122" t="s">
        <v>479</v>
      </c>
      <c r="B130" s="122">
        <v>147</v>
      </c>
      <c r="C130" s="122">
        <v>7335</v>
      </c>
      <c r="D130" s="140">
        <v>1.96381175450749</v>
      </c>
      <c r="E130" s="122">
        <v>75</v>
      </c>
      <c r="F130" s="140">
        <v>7.4064928486888002</v>
      </c>
      <c r="G130" s="140">
        <v>9.3703046031962796</v>
      </c>
      <c r="H130" s="122">
        <v>686</v>
      </c>
      <c r="I130" s="122">
        <v>7321</v>
      </c>
      <c r="J130" s="122">
        <v>687</v>
      </c>
      <c r="K130" s="122"/>
      <c r="L130" s="122"/>
      <c r="M130" s="122"/>
      <c r="N130" s="178"/>
      <c r="O130" s="122"/>
      <c r="P130" s="122"/>
      <c r="Q130" s="122"/>
      <c r="R130" s="122"/>
    </row>
    <row r="131" spans="1:18" ht="12.75" x14ac:dyDescent="0.2">
      <c r="A131" s="122" t="s">
        <v>480</v>
      </c>
      <c r="B131" s="122">
        <v>0</v>
      </c>
      <c r="C131" s="122">
        <v>19376</v>
      </c>
      <c r="D131" s="140">
        <v>0</v>
      </c>
      <c r="E131" s="122">
        <v>75</v>
      </c>
      <c r="F131" s="140">
        <v>7.4064928486888002</v>
      </c>
      <c r="G131" s="140">
        <v>0</v>
      </c>
      <c r="H131" s="122">
        <v>0</v>
      </c>
      <c r="I131" s="122">
        <v>0</v>
      </c>
      <c r="J131" s="122">
        <v>974</v>
      </c>
      <c r="K131" s="122"/>
      <c r="L131" s="122"/>
      <c r="M131" s="122"/>
      <c r="N131" s="178"/>
      <c r="O131" s="122"/>
      <c r="P131" s="122"/>
      <c r="Q131" s="122"/>
      <c r="R131" s="122"/>
    </row>
    <row r="132" spans="1:18" ht="12.75" x14ac:dyDescent="0.2">
      <c r="A132" s="122" t="s">
        <v>481</v>
      </c>
      <c r="B132" s="122">
        <v>0</v>
      </c>
      <c r="C132" s="122">
        <v>19071</v>
      </c>
      <c r="D132" s="140">
        <v>0</v>
      </c>
      <c r="E132" s="122">
        <v>75</v>
      </c>
      <c r="F132" s="140">
        <v>7.4064928486888002</v>
      </c>
      <c r="G132" s="140">
        <v>0</v>
      </c>
      <c r="H132" s="122">
        <v>0</v>
      </c>
      <c r="I132" s="122">
        <v>0</v>
      </c>
      <c r="J132" s="122">
        <v>623</v>
      </c>
      <c r="K132" s="122"/>
      <c r="L132" s="122"/>
      <c r="M132" s="122"/>
      <c r="N132" s="178"/>
      <c r="O132" s="122"/>
      <c r="P132" s="122"/>
      <c r="Q132" s="122"/>
      <c r="R132" s="122"/>
    </row>
    <row r="133" spans="1:18" ht="12.75" x14ac:dyDescent="0.2">
      <c r="A133" s="122" t="s">
        <v>482</v>
      </c>
      <c r="B133" s="122">
        <v>0</v>
      </c>
      <c r="C133" s="122">
        <v>15642</v>
      </c>
      <c r="D133" s="140">
        <v>0</v>
      </c>
      <c r="E133" s="122">
        <v>75</v>
      </c>
      <c r="F133" s="140">
        <v>7.4064928486888002</v>
      </c>
      <c r="G133" s="140">
        <v>0</v>
      </c>
      <c r="H133" s="122">
        <v>0</v>
      </c>
      <c r="I133" s="122">
        <v>0</v>
      </c>
      <c r="J133" s="122">
        <v>815</v>
      </c>
      <c r="K133" s="122"/>
      <c r="L133" s="122"/>
      <c r="M133" s="122"/>
      <c r="N133" s="178"/>
      <c r="O133" s="122"/>
      <c r="P133" s="122"/>
      <c r="Q133" s="122"/>
      <c r="R133" s="122"/>
    </row>
    <row r="134" spans="1:18" ht="12.75" x14ac:dyDescent="0.2">
      <c r="A134" s="122" t="s">
        <v>483</v>
      </c>
      <c r="B134" s="122">
        <v>0</v>
      </c>
      <c r="C134" s="122">
        <v>24167</v>
      </c>
      <c r="D134" s="140">
        <v>0</v>
      </c>
      <c r="E134" s="122">
        <v>75</v>
      </c>
      <c r="F134" s="140">
        <v>7.4064928486888002</v>
      </c>
      <c r="G134" s="140">
        <v>0</v>
      </c>
      <c r="H134" s="122">
        <v>0</v>
      </c>
      <c r="I134" s="122">
        <v>0</v>
      </c>
      <c r="J134" s="122">
        <v>1450</v>
      </c>
      <c r="K134" s="122"/>
      <c r="L134" s="122"/>
      <c r="M134" s="122"/>
      <c r="N134" s="178"/>
      <c r="O134" s="122"/>
      <c r="P134" s="122"/>
      <c r="Q134" s="122"/>
      <c r="R134" s="122"/>
    </row>
    <row r="135" spans="1:18" ht="12.75" x14ac:dyDescent="0.2">
      <c r="A135" s="122" t="s">
        <v>484</v>
      </c>
      <c r="B135" s="122">
        <v>88</v>
      </c>
      <c r="C135" s="122">
        <v>14025</v>
      </c>
      <c r="D135" s="140">
        <v>2.6061814225406099</v>
      </c>
      <c r="E135" s="122">
        <v>75</v>
      </c>
      <c r="F135" s="140">
        <v>7.4064928486888002</v>
      </c>
      <c r="G135" s="140">
        <v>10.0126742712294</v>
      </c>
      <c r="H135" s="122">
        <v>632</v>
      </c>
      <c r="I135" s="122">
        <v>6312</v>
      </c>
      <c r="J135" s="122">
        <v>956</v>
      </c>
      <c r="K135" s="122"/>
      <c r="L135" s="122"/>
      <c r="M135" s="122"/>
      <c r="N135" s="178"/>
      <c r="O135" s="122"/>
      <c r="P135" s="122"/>
      <c r="Q135" s="122"/>
      <c r="R135" s="122"/>
    </row>
    <row r="136" spans="1:18" ht="12.75" x14ac:dyDescent="0.2">
      <c r="A136" s="122" t="s">
        <v>485</v>
      </c>
      <c r="B136" s="122">
        <v>3</v>
      </c>
      <c r="C136" s="122">
        <v>21074</v>
      </c>
      <c r="D136" s="140">
        <v>2.22313678094083</v>
      </c>
      <c r="E136" s="122">
        <v>75</v>
      </c>
      <c r="F136" s="140">
        <v>7.4064928486888002</v>
      </c>
      <c r="G136" s="140">
        <v>9.6296296296296298</v>
      </c>
      <c r="H136" s="122">
        <v>39</v>
      </c>
      <c r="I136" s="122">
        <v>405</v>
      </c>
      <c r="J136" s="122">
        <v>1113</v>
      </c>
      <c r="K136" s="122"/>
      <c r="L136" s="122"/>
      <c r="M136" s="122"/>
      <c r="N136" s="178"/>
      <c r="O136" s="122"/>
      <c r="P136" s="122"/>
      <c r="Q136" s="122"/>
      <c r="R136" s="122"/>
    </row>
    <row r="137" spans="1:18" ht="12.75" x14ac:dyDescent="0.2">
      <c r="A137" s="122" t="s">
        <v>486</v>
      </c>
      <c r="B137" s="122">
        <v>42</v>
      </c>
      <c r="C137" s="122">
        <v>13416</v>
      </c>
      <c r="D137" s="140">
        <v>1.3110114840668401</v>
      </c>
      <c r="E137" s="122">
        <v>75</v>
      </c>
      <c r="F137" s="140">
        <v>7.4064928486888002</v>
      </c>
      <c r="G137" s="140">
        <v>8.7175043327556292</v>
      </c>
      <c r="H137" s="122">
        <v>503</v>
      </c>
      <c r="I137" s="122">
        <v>5770</v>
      </c>
      <c r="J137" s="122">
        <v>709</v>
      </c>
      <c r="K137" s="122"/>
      <c r="L137" s="122"/>
      <c r="M137" s="122"/>
      <c r="N137" s="178"/>
      <c r="O137" s="122"/>
      <c r="P137" s="122"/>
      <c r="Q137" s="122"/>
      <c r="R137" s="122"/>
    </row>
    <row r="138" spans="1:18" ht="12.75" x14ac:dyDescent="0.2">
      <c r="A138" s="122" t="s">
        <v>487</v>
      </c>
      <c r="B138" s="122">
        <v>48</v>
      </c>
      <c r="C138" s="122">
        <v>44595</v>
      </c>
      <c r="D138" s="140">
        <v>1.0843232846192901</v>
      </c>
      <c r="E138" s="122">
        <v>75</v>
      </c>
      <c r="F138" s="140">
        <v>7.4064928486888002</v>
      </c>
      <c r="G138" s="140">
        <v>8.4908161333080905</v>
      </c>
      <c r="H138" s="122">
        <v>2242</v>
      </c>
      <c r="I138" s="122">
        <v>26405</v>
      </c>
      <c r="J138" s="122">
        <v>2860</v>
      </c>
      <c r="K138" s="122"/>
      <c r="L138" s="122"/>
      <c r="M138" s="122"/>
      <c r="N138" s="178"/>
      <c r="O138" s="122"/>
      <c r="P138" s="122"/>
      <c r="Q138" s="122"/>
      <c r="R138" s="122"/>
    </row>
    <row r="139" spans="1:18" ht="12.75" x14ac:dyDescent="0.2">
      <c r="A139" s="122" t="s">
        <v>488</v>
      </c>
      <c r="B139" s="122">
        <v>1</v>
      </c>
      <c r="C139" s="122">
        <v>35790</v>
      </c>
      <c r="D139" s="140">
        <v>0.42826498606903801</v>
      </c>
      <c r="E139" s="122">
        <v>75</v>
      </c>
      <c r="F139" s="140">
        <v>7.4064928486888002</v>
      </c>
      <c r="G139" s="140">
        <v>7.8347578347578297</v>
      </c>
      <c r="H139" s="122">
        <v>55</v>
      </c>
      <c r="I139" s="122">
        <v>702</v>
      </c>
      <c r="J139" s="122">
        <v>1179</v>
      </c>
      <c r="K139" s="122"/>
      <c r="L139" s="122"/>
      <c r="M139" s="122"/>
      <c r="N139" s="178"/>
      <c r="O139" s="122"/>
      <c r="P139" s="122"/>
      <c r="Q139" s="122"/>
      <c r="R139" s="122"/>
    </row>
    <row r="140" spans="1:18" ht="12.75" x14ac:dyDescent="0.2">
      <c r="A140" s="122" t="s">
        <v>489</v>
      </c>
      <c r="B140" s="122">
        <v>1</v>
      </c>
      <c r="C140" s="122">
        <v>29848</v>
      </c>
      <c r="D140" s="140">
        <v>0.69319562483145303</v>
      </c>
      <c r="E140" s="122">
        <v>75</v>
      </c>
      <c r="F140" s="140">
        <v>7.4064928486888002</v>
      </c>
      <c r="G140" s="140">
        <v>8.0996884735202492</v>
      </c>
      <c r="H140" s="122">
        <v>52</v>
      </c>
      <c r="I140" s="122">
        <v>642</v>
      </c>
      <c r="J140" s="122">
        <v>1070</v>
      </c>
      <c r="K140" s="122"/>
      <c r="L140" s="122"/>
      <c r="M140" s="122"/>
      <c r="N140" s="178"/>
      <c r="O140" s="122"/>
      <c r="P140" s="122"/>
      <c r="Q140" s="122"/>
      <c r="R140" s="122"/>
    </row>
    <row r="141" spans="1:18" ht="12.75" x14ac:dyDescent="0.2">
      <c r="A141" s="122" t="s">
        <v>490</v>
      </c>
      <c r="B141" s="122">
        <v>333</v>
      </c>
      <c r="C141" s="122">
        <v>15828</v>
      </c>
      <c r="D141" s="140">
        <v>5.35055208657396</v>
      </c>
      <c r="E141" s="122">
        <v>75</v>
      </c>
      <c r="F141" s="140">
        <v>7.4064928486888002</v>
      </c>
      <c r="G141" s="140">
        <v>12.757044935262799</v>
      </c>
      <c r="H141" s="122">
        <v>1675</v>
      </c>
      <c r="I141" s="122">
        <v>13130</v>
      </c>
      <c r="J141" s="122">
        <v>1833</v>
      </c>
      <c r="K141" s="122"/>
      <c r="L141" s="122"/>
      <c r="M141" s="122"/>
      <c r="N141" s="178"/>
      <c r="O141" s="122"/>
      <c r="P141" s="122"/>
      <c r="Q141" s="122"/>
      <c r="R141" s="122"/>
    </row>
    <row r="142" spans="1:18" ht="12.75" x14ac:dyDescent="0.2">
      <c r="A142" s="122" t="s">
        <v>491</v>
      </c>
      <c r="B142" s="122">
        <v>10</v>
      </c>
      <c r="C142" s="122">
        <v>41786</v>
      </c>
      <c r="D142" s="140">
        <v>1.20110208802006</v>
      </c>
      <c r="E142" s="122">
        <v>75</v>
      </c>
      <c r="F142" s="140">
        <v>7.4064928486888002</v>
      </c>
      <c r="G142" s="140">
        <v>8.6075949367088604</v>
      </c>
      <c r="H142" s="122">
        <v>408</v>
      </c>
      <c r="I142" s="122">
        <v>4740</v>
      </c>
      <c r="J142" s="122">
        <v>2104</v>
      </c>
      <c r="K142" s="122"/>
      <c r="L142" s="122"/>
      <c r="M142" s="122"/>
      <c r="N142" s="178"/>
      <c r="O142" s="122"/>
      <c r="P142" s="122"/>
      <c r="Q142" s="122"/>
      <c r="R142" s="122"/>
    </row>
    <row r="143" spans="1:18" ht="12.75" x14ac:dyDescent="0.2">
      <c r="A143" s="122" t="s">
        <v>492</v>
      </c>
      <c r="B143" s="122">
        <v>0</v>
      </c>
      <c r="C143" s="122">
        <v>10047</v>
      </c>
      <c r="D143" s="140">
        <v>0</v>
      </c>
      <c r="E143" s="122">
        <v>75</v>
      </c>
      <c r="F143" s="140">
        <v>7.4064928486888002</v>
      </c>
      <c r="G143" s="140">
        <v>0</v>
      </c>
      <c r="H143" s="122">
        <v>0</v>
      </c>
      <c r="I143" s="122">
        <v>0</v>
      </c>
      <c r="J143" s="122">
        <v>591</v>
      </c>
      <c r="K143" s="122"/>
      <c r="L143" s="122"/>
      <c r="M143" s="122"/>
      <c r="N143" s="178"/>
      <c r="O143" s="122"/>
      <c r="P143" s="122"/>
      <c r="Q143" s="122"/>
      <c r="R143" s="122"/>
    </row>
    <row r="144" spans="1:18" ht="12.75" x14ac:dyDescent="0.2">
      <c r="A144" s="122" t="s">
        <v>493</v>
      </c>
      <c r="B144" s="122">
        <v>76</v>
      </c>
      <c r="C144" s="122">
        <v>14715</v>
      </c>
      <c r="D144" s="140">
        <v>1.4325446357326399</v>
      </c>
      <c r="E144" s="122">
        <v>75</v>
      </c>
      <c r="F144" s="140">
        <v>7.4064928486888002</v>
      </c>
      <c r="G144" s="140">
        <v>8.8390374844214392</v>
      </c>
      <c r="H144" s="122">
        <v>922</v>
      </c>
      <c r="I144" s="122">
        <v>10431</v>
      </c>
      <c r="J144" s="122">
        <v>1165</v>
      </c>
      <c r="K144" s="122"/>
      <c r="L144" s="122"/>
      <c r="M144" s="122"/>
      <c r="N144" s="178"/>
      <c r="O144" s="122"/>
      <c r="P144" s="122"/>
      <c r="Q144" s="122"/>
      <c r="R144" s="122"/>
    </row>
    <row r="145" spans="1:18" ht="14.25" customHeight="1" x14ac:dyDescent="0.2">
      <c r="A145" s="19" t="s">
        <v>494</v>
      </c>
      <c r="B145" s="122"/>
      <c r="C145" s="122"/>
      <c r="D145" s="140"/>
      <c r="E145" s="19"/>
      <c r="F145" s="140"/>
      <c r="G145" s="140"/>
      <c r="H145" s="122"/>
      <c r="I145" s="122"/>
      <c r="J145" s="122"/>
      <c r="K145" s="122"/>
      <c r="L145" s="122"/>
      <c r="M145" s="122"/>
      <c r="N145" s="178"/>
      <c r="O145" s="122"/>
      <c r="P145" s="122"/>
      <c r="Q145" s="122"/>
      <c r="R145" s="122"/>
    </row>
    <row r="146" spans="1:18" ht="12.75" x14ac:dyDescent="0.2">
      <c r="A146" s="122" t="s">
        <v>495</v>
      </c>
      <c r="B146" s="122">
        <v>38</v>
      </c>
      <c r="C146" s="122">
        <v>44195</v>
      </c>
      <c r="D146" s="140">
        <v>1.05029727476799</v>
      </c>
      <c r="E146" s="122">
        <v>75</v>
      </c>
      <c r="F146" s="140">
        <v>7.4064928486888002</v>
      </c>
      <c r="G146" s="140">
        <v>8.4567901234567895</v>
      </c>
      <c r="H146" s="122">
        <v>1781</v>
      </c>
      <c r="I146" s="122">
        <v>21060</v>
      </c>
      <c r="J146" s="122">
        <v>2852</v>
      </c>
      <c r="K146" s="122"/>
      <c r="L146" s="122"/>
      <c r="M146" s="122"/>
      <c r="N146" s="178"/>
      <c r="O146" s="122"/>
      <c r="P146" s="122"/>
      <c r="Q146" s="122"/>
      <c r="R146" s="122"/>
    </row>
    <row r="147" spans="1:18" ht="12.75" x14ac:dyDescent="0.2">
      <c r="A147" s="122" t="s">
        <v>496</v>
      </c>
      <c r="B147" s="122">
        <v>125</v>
      </c>
      <c r="C147" s="122">
        <v>99752</v>
      </c>
      <c r="D147" s="140">
        <v>3.5551892945495398</v>
      </c>
      <c r="E147" s="122">
        <v>75</v>
      </c>
      <c r="F147" s="140">
        <v>7.4064928486888002</v>
      </c>
      <c r="G147" s="140">
        <v>10.961682143238299</v>
      </c>
      <c r="H147" s="122">
        <v>5135</v>
      </c>
      <c r="I147" s="122">
        <v>46845</v>
      </c>
      <c r="J147" s="122">
        <v>7156</v>
      </c>
      <c r="K147" s="122"/>
      <c r="L147" s="122"/>
      <c r="M147" s="122"/>
      <c r="N147" s="178"/>
      <c r="O147" s="122"/>
      <c r="P147" s="122"/>
      <c r="Q147" s="122"/>
      <c r="R147" s="122"/>
    </row>
    <row r="148" spans="1:18" ht="12.75" x14ac:dyDescent="0.2">
      <c r="A148" s="122" t="s">
        <v>497</v>
      </c>
      <c r="B148" s="122">
        <v>308</v>
      </c>
      <c r="C148" s="122">
        <v>10990</v>
      </c>
      <c r="D148" s="140">
        <v>5.0557174301153696</v>
      </c>
      <c r="E148" s="122">
        <v>75</v>
      </c>
      <c r="F148" s="140">
        <v>7.4064928486888002</v>
      </c>
      <c r="G148" s="140">
        <v>12.4622102788042</v>
      </c>
      <c r="H148" s="122">
        <v>1113</v>
      </c>
      <c r="I148" s="122">
        <v>8931</v>
      </c>
      <c r="J148" s="122">
        <v>1195</v>
      </c>
      <c r="K148" s="122"/>
      <c r="L148" s="122"/>
      <c r="M148" s="122"/>
      <c r="N148" s="178"/>
      <c r="O148" s="122"/>
      <c r="P148" s="122"/>
      <c r="Q148" s="122"/>
      <c r="R148" s="122"/>
    </row>
    <row r="149" spans="1:18" ht="12.75" x14ac:dyDescent="0.2">
      <c r="A149" s="122" t="s">
        <v>498</v>
      </c>
      <c r="B149" s="122">
        <v>0</v>
      </c>
      <c r="C149" s="122">
        <v>81986</v>
      </c>
      <c r="D149" s="140">
        <v>0</v>
      </c>
      <c r="E149" s="122">
        <v>75</v>
      </c>
      <c r="F149" s="140">
        <v>7.4064928486888002</v>
      </c>
      <c r="G149" s="140">
        <v>0</v>
      </c>
      <c r="H149" s="122">
        <v>0</v>
      </c>
      <c r="I149" s="122">
        <v>0</v>
      </c>
      <c r="J149" s="122">
        <v>2823</v>
      </c>
      <c r="K149" s="122"/>
      <c r="L149" s="122"/>
      <c r="M149" s="122"/>
      <c r="N149" s="178"/>
      <c r="O149" s="122"/>
      <c r="P149" s="122"/>
      <c r="Q149" s="122"/>
      <c r="R149" s="122"/>
    </row>
    <row r="150" spans="1:18" ht="12.75" x14ac:dyDescent="0.2">
      <c r="A150" s="122" t="s">
        <v>499</v>
      </c>
      <c r="B150" s="122">
        <v>12</v>
      </c>
      <c r="C150" s="122">
        <v>25147</v>
      </c>
      <c r="D150" s="140">
        <v>2.1020541598582101</v>
      </c>
      <c r="E150" s="122">
        <v>75</v>
      </c>
      <c r="F150" s="140">
        <v>7.4064928486888002</v>
      </c>
      <c r="G150" s="140">
        <v>9.5085470085470103</v>
      </c>
      <c r="H150" s="122">
        <v>178</v>
      </c>
      <c r="I150" s="122">
        <v>1872</v>
      </c>
      <c r="J150" s="122">
        <v>1480</v>
      </c>
      <c r="K150" s="122"/>
      <c r="L150" s="122"/>
      <c r="M150" s="122"/>
      <c r="N150" s="178"/>
      <c r="O150" s="122"/>
      <c r="P150" s="122"/>
      <c r="Q150" s="122"/>
      <c r="R150" s="122"/>
    </row>
    <row r="151" spans="1:18" ht="12.75" x14ac:dyDescent="0.2">
      <c r="A151" s="122" t="s">
        <v>500</v>
      </c>
      <c r="B151" s="122">
        <v>0</v>
      </c>
      <c r="C151" s="122">
        <v>62755</v>
      </c>
      <c r="D151" s="140">
        <v>0</v>
      </c>
      <c r="E151" s="122">
        <v>75</v>
      </c>
      <c r="F151" s="140">
        <v>7.4064928486888002</v>
      </c>
      <c r="G151" s="140">
        <v>0</v>
      </c>
      <c r="H151" s="122">
        <v>0</v>
      </c>
      <c r="I151" s="122">
        <v>0</v>
      </c>
      <c r="J151" s="122">
        <v>2725</v>
      </c>
      <c r="K151" s="122"/>
      <c r="L151" s="122"/>
      <c r="M151" s="122"/>
      <c r="N151" s="178"/>
      <c r="O151" s="122"/>
      <c r="P151" s="122"/>
      <c r="Q151" s="122"/>
      <c r="R151" s="122"/>
    </row>
    <row r="152" spans="1:18" ht="14.25" customHeight="1" x14ac:dyDescent="0.2">
      <c r="A152" s="19" t="s">
        <v>501</v>
      </c>
      <c r="B152" s="122"/>
      <c r="C152" s="122"/>
      <c r="D152" s="140"/>
      <c r="E152" s="19"/>
      <c r="F152" s="140"/>
      <c r="G152" s="140"/>
      <c r="H152" s="122"/>
      <c r="I152" s="122"/>
      <c r="J152" s="122"/>
      <c r="K152" s="122"/>
      <c r="L152" s="122"/>
      <c r="M152" s="122"/>
      <c r="N152" s="178"/>
      <c r="O152" s="122"/>
      <c r="P152" s="122"/>
      <c r="Q152" s="122"/>
      <c r="R152" s="122"/>
    </row>
    <row r="153" spans="1:18" ht="12.75" x14ac:dyDescent="0.2">
      <c r="A153" s="122" t="s">
        <v>502</v>
      </c>
      <c r="B153" s="122">
        <v>73</v>
      </c>
      <c r="C153" s="122">
        <v>30223</v>
      </c>
      <c r="D153" s="140">
        <v>2.3971104624619901</v>
      </c>
      <c r="E153" s="122">
        <v>75</v>
      </c>
      <c r="F153" s="140">
        <v>7.4064928486888002</v>
      </c>
      <c r="G153" s="140">
        <v>9.8036033111507894</v>
      </c>
      <c r="H153" s="122">
        <v>1208</v>
      </c>
      <c r="I153" s="122">
        <v>12322</v>
      </c>
      <c r="J153" s="122">
        <v>2104</v>
      </c>
      <c r="K153" s="122"/>
      <c r="L153" s="122"/>
      <c r="M153" s="122"/>
      <c r="N153" s="178"/>
      <c r="O153" s="122"/>
      <c r="P153" s="122"/>
      <c r="Q153" s="122"/>
      <c r="R153" s="122"/>
    </row>
    <row r="154" spans="1:18" ht="12.75" x14ac:dyDescent="0.2">
      <c r="A154" s="122" t="s">
        <v>503</v>
      </c>
      <c r="B154" s="122">
        <v>0</v>
      </c>
      <c r="C154" s="122">
        <v>40390</v>
      </c>
      <c r="D154" s="140">
        <v>0</v>
      </c>
      <c r="E154" s="122">
        <v>75</v>
      </c>
      <c r="F154" s="140">
        <v>7.4064928486888002</v>
      </c>
      <c r="G154" s="140">
        <v>0</v>
      </c>
      <c r="H154" s="122">
        <v>0</v>
      </c>
      <c r="I154" s="122">
        <v>0</v>
      </c>
      <c r="J154" s="122">
        <v>1975</v>
      </c>
      <c r="K154" s="122"/>
      <c r="L154" s="122"/>
      <c r="M154" s="122"/>
      <c r="N154" s="178"/>
      <c r="O154" s="122"/>
      <c r="P154" s="122"/>
      <c r="Q154" s="122"/>
      <c r="R154" s="122"/>
    </row>
    <row r="155" spans="1:18" ht="12.75" x14ac:dyDescent="0.2">
      <c r="A155" s="122" t="s">
        <v>504</v>
      </c>
      <c r="B155" s="122">
        <v>0</v>
      </c>
      <c r="C155" s="122">
        <v>9905</v>
      </c>
      <c r="D155" s="140">
        <v>1.01478493479759E-2</v>
      </c>
      <c r="E155" s="122">
        <v>75</v>
      </c>
      <c r="F155" s="140">
        <v>7.4064928486888002</v>
      </c>
      <c r="G155" s="140">
        <v>7.4166406980367698</v>
      </c>
      <c r="H155" s="122">
        <v>238</v>
      </c>
      <c r="I155" s="122">
        <v>3209</v>
      </c>
      <c r="J155" s="122">
        <v>601</v>
      </c>
      <c r="K155" s="122"/>
      <c r="L155" s="122"/>
      <c r="M155" s="122"/>
      <c r="N155" s="178"/>
      <c r="O155" s="122"/>
      <c r="P155" s="122"/>
      <c r="Q155" s="122"/>
      <c r="R155" s="122"/>
    </row>
    <row r="156" spans="1:18" ht="12.75" x14ac:dyDescent="0.2">
      <c r="A156" s="122" t="s">
        <v>505</v>
      </c>
      <c r="B156" s="122">
        <v>0</v>
      </c>
      <c r="C156" s="122">
        <v>9262</v>
      </c>
      <c r="D156" s="140">
        <v>0</v>
      </c>
      <c r="E156" s="122">
        <v>75</v>
      </c>
      <c r="F156" s="140">
        <v>7.4064928486888002</v>
      </c>
      <c r="G156" s="140">
        <v>0</v>
      </c>
      <c r="H156" s="122">
        <v>0</v>
      </c>
      <c r="I156" s="122">
        <v>0</v>
      </c>
      <c r="J156" s="122">
        <v>366</v>
      </c>
      <c r="K156" s="122"/>
      <c r="L156" s="122"/>
      <c r="M156" s="122"/>
      <c r="N156" s="178"/>
      <c r="O156" s="122"/>
      <c r="P156" s="122"/>
      <c r="Q156" s="122"/>
      <c r="R156" s="122"/>
    </row>
    <row r="157" spans="1:18" ht="12.75" x14ac:dyDescent="0.2">
      <c r="A157" s="122" t="s">
        <v>506</v>
      </c>
      <c r="B157" s="122">
        <v>197</v>
      </c>
      <c r="C157" s="122">
        <v>111026</v>
      </c>
      <c r="D157" s="140">
        <v>3.9489373918889101</v>
      </c>
      <c r="E157" s="122">
        <v>75</v>
      </c>
      <c r="F157" s="140">
        <v>7.4064928486888002</v>
      </c>
      <c r="G157" s="140">
        <v>11.3554302405777</v>
      </c>
      <c r="H157" s="122">
        <v>8397</v>
      </c>
      <c r="I157" s="122">
        <v>73947</v>
      </c>
      <c r="J157" s="122">
        <v>9973</v>
      </c>
      <c r="K157" s="122"/>
      <c r="L157" s="122"/>
      <c r="M157" s="122"/>
      <c r="N157" s="178"/>
      <c r="O157" s="122"/>
      <c r="P157" s="122"/>
      <c r="Q157" s="122"/>
      <c r="R157" s="122"/>
    </row>
    <row r="158" spans="1:18" ht="12.75" x14ac:dyDescent="0.2">
      <c r="A158" s="122" t="s">
        <v>507</v>
      </c>
      <c r="B158" s="122">
        <v>0</v>
      </c>
      <c r="C158" s="122">
        <v>4763</v>
      </c>
      <c r="D158" s="140">
        <v>0</v>
      </c>
      <c r="E158" s="122">
        <v>75</v>
      </c>
      <c r="F158" s="140">
        <v>7.4064928486888002</v>
      </c>
      <c r="G158" s="140">
        <v>0</v>
      </c>
      <c r="H158" s="122">
        <v>0</v>
      </c>
      <c r="I158" s="122">
        <v>0</v>
      </c>
      <c r="J158" s="122">
        <v>187</v>
      </c>
      <c r="K158" s="122"/>
      <c r="L158" s="122"/>
      <c r="M158" s="122"/>
      <c r="N158" s="178"/>
      <c r="O158" s="122"/>
      <c r="P158" s="122"/>
      <c r="Q158" s="122"/>
      <c r="R158" s="122"/>
    </row>
    <row r="159" spans="1:18" ht="12.75" x14ac:dyDescent="0.2">
      <c r="A159" s="122" t="s">
        <v>508</v>
      </c>
      <c r="B159" s="122">
        <v>0</v>
      </c>
      <c r="C159" s="122">
        <v>5647</v>
      </c>
      <c r="D159" s="140">
        <v>0</v>
      </c>
      <c r="E159" s="122">
        <v>75</v>
      </c>
      <c r="F159" s="140">
        <v>7.4064928486888002</v>
      </c>
      <c r="G159" s="140">
        <v>0</v>
      </c>
      <c r="H159" s="122">
        <v>0</v>
      </c>
      <c r="I159" s="122">
        <v>0</v>
      </c>
      <c r="J159" s="122">
        <v>175</v>
      </c>
      <c r="K159" s="122"/>
      <c r="L159" s="122"/>
      <c r="M159" s="122"/>
      <c r="N159" s="178"/>
      <c r="O159" s="122"/>
      <c r="P159" s="122"/>
      <c r="Q159" s="122"/>
      <c r="R159" s="122"/>
    </row>
    <row r="160" spans="1:18" ht="12.75" x14ac:dyDescent="0.2">
      <c r="A160" s="122" t="s">
        <v>509</v>
      </c>
      <c r="B160" s="122">
        <v>149</v>
      </c>
      <c r="C160" s="122">
        <v>33077</v>
      </c>
      <c r="D160" s="140">
        <v>3.6778984045968102</v>
      </c>
      <c r="E160" s="122">
        <v>75</v>
      </c>
      <c r="F160" s="140">
        <v>7.4064928486888002</v>
      </c>
      <c r="G160" s="140">
        <v>11.084391253285601</v>
      </c>
      <c r="H160" s="122">
        <v>1982</v>
      </c>
      <c r="I160" s="122">
        <v>17881</v>
      </c>
      <c r="J160" s="122">
        <v>2448</v>
      </c>
      <c r="K160" s="122"/>
      <c r="L160" s="122"/>
      <c r="M160" s="122"/>
      <c r="N160" s="178"/>
      <c r="O160" s="122"/>
      <c r="P160" s="122"/>
      <c r="Q160" s="122"/>
      <c r="R160" s="122"/>
    </row>
    <row r="161" spans="1:18" ht="12.75" x14ac:dyDescent="0.2">
      <c r="A161" s="122" t="s">
        <v>510</v>
      </c>
      <c r="B161" s="122">
        <v>0</v>
      </c>
      <c r="C161" s="122">
        <v>6592</v>
      </c>
      <c r="D161" s="140">
        <v>0</v>
      </c>
      <c r="E161" s="122">
        <v>75</v>
      </c>
      <c r="F161" s="140">
        <v>7.4064928486888002</v>
      </c>
      <c r="G161" s="140">
        <v>0</v>
      </c>
      <c r="H161" s="122">
        <v>0</v>
      </c>
      <c r="I161" s="122">
        <v>0</v>
      </c>
      <c r="J161" s="122">
        <v>325</v>
      </c>
      <c r="K161" s="122"/>
      <c r="L161" s="122"/>
      <c r="M161" s="122"/>
      <c r="N161" s="178"/>
      <c r="O161" s="122"/>
      <c r="P161" s="122"/>
      <c r="Q161" s="122"/>
      <c r="R161" s="122"/>
    </row>
    <row r="162" spans="1:18" ht="12.75" x14ac:dyDescent="0.2">
      <c r="A162" s="122" t="s">
        <v>511</v>
      </c>
      <c r="B162" s="122">
        <v>0</v>
      </c>
      <c r="C162" s="122">
        <v>5750</v>
      </c>
      <c r="D162" s="140">
        <v>0</v>
      </c>
      <c r="E162" s="122">
        <v>75</v>
      </c>
      <c r="F162" s="140">
        <v>7.4064928486888002</v>
      </c>
      <c r="G162" s="140">
        <v>0</v>
      </c>
      <c r="H162" s="122">
        <v>0</v>
      </c>
      <c r="I162" s="122">
        <v>0</v>
      </c>
      <c r="J162" s="122">
        <v>165</v>
      </c>
      <c r="K162" s="122"/>
      <c r="L162" s="122"/>
      <c r="M162" s="122"/>
      <c r="N162" s="178"/>
      <c r="O162" s="122"/>
      <c r="P162" s="122"/>
      <c r="Q162" s="122"/>
      <c r="R162" s="122"/>
    </row>
    <row r="163" spans="1:18" ht="12.75" x14ac:dyDescent="0.2">
      <c r="A163" s="122" t="s">
        <v>512</v>
      </c>
      <c r="B163" s="122">
        <v>0</v>
      </c>
      <c r="C163" s="122">
        <v>5280</v>
      </c>
      <c r="D163" s="140">
        <v>0</v>
      </c>
      <c r="E163" s="122">
        <v>75</v>
      </c>
      <c r="F163" s="140">
        <v>7.4064928486888002</v>
      </c>
      <c r="G163" s="140">
        <v>0</v>
      </c>
      <c r="H163" s="122">
        <v>0</v>
      </c>
      <c r="I163" s="122">
        <v>0</v>
      </c>
      <c r="J163" s="122">
        <v>326</v>
      </c>
      <c r="K163" s="122"/>
      <c r="L163" s="122"/>
      <c r="M163" s="122"/>
      <c r="N163" s="178"/>
      <c r="O163" s="122"/>
      <c r="P163" s="122"/>
      <c r="Q163" s="122"/>
      <c r="R163" s="122"/>
    </row>
    <row r="164" spans="1:18" ht="12.75" x14ac:dyDescent="0.2">
      <c r="A164" s="122" t="s">
        <v>513</v>
      </c>
      <c r="B164" s="122">
        <v>315</v>
      </c>
      <c r="C164" s="122">
        <v>564039</v>
      </c>
      <c r="D164" s="140">
        <v>7.91548468900434</v>
      </c>
      <c r="E164" s="122">
        <v>75</v>
      </c>
      <c r="F164" s="140">
        <v>7.4064928486888002</v>
      </c>
      <c r="G164" s="140">
        <v>15.321977537693099</v>
      </c>
      <c r="H164" s="122">
        <v>45893</v>
      </c>
      <c r="I164" s="122">
        <v>299524</v>
      </c>
      <c r="J164" s="122">
        <v>57362</v>
      </c>
      <c r="K164" s="122"/>
      <c r="L164" s="122"/>
      <c r="M164" s="122"/>
      <c r="N164" s="178"/>
      <c r="O164" s="122"/>
      <c r="P164" s="122"/>
      <c r="Q164" s="122"/>
      <c r="R164" s="122"/>
    </row>
    <row r="165" spans="1:18" ht="12.75" x14ac:dyDescent="0.2">
      <c r="A165" s="122" t="s">
        <v>514</v>
      </c>
      <c r="B165" s="122">
        <v>40</v>
      </c>
      <c r="C165" s="122">
        <v>13242</v>
      </c>
      <c r="D165" s="140">
        <v>2.0066061022610202</v>
      </c>
      <c r="E165" s="122">
        <v>75</v>
      </c>
      <c r="F165" s="140">
        <v>7.4064928486888002</v>
      </c>
      <c r="G165" s="140">
        <v>9.4130989509498093</v>
      </c>
      <c r="H165" s="122">
        <v>332</v>
      </c>
      <c r="I165" s="122">
        <v>3527</v>
      </c>
      <c r="J165" s="122">
        <v>543</v>
      </c>
      <c r="K165" s="122"/>
      <c r="L165" s="122"/>
      <c r="M165" s="122"/>
      <c r="N165" s="178"/>
      <c r="O165" s="122"/>
      <c r="P165" s="122"/>
      <c r="Q165" s="122"/>
      <c r="R165" s="122"/>
    </row>
    <row r="166" spans="1:18" ht="12.75" x14ac:dyDescent="0.2">
      <c r="A166" s="122" t="s">
        <v>515</v>
      </c>
      <c r="B166" s="122">
        <v>1</v>
      </c>
      <c r="C166" s="122">
        <v>9485</v>
      </c>
      <c r="D166" s="140">
        <v>4.1783013380167801E-2</v>
      </c>
      <c r="E166" s="122">
        <v>75</v>
      </c>
      <c r="F166" s="140">
        <v>7.4064928486888002</v>
      </c>
      <c r="G166" s="140">
        <v>7.44827586206896</v>
      </c>
      <c r="H166" s="122">
        <v>324</v>
      </c>
      <c r="I166" s="122">
        <v>4350</v>
      </c>
      <c r="J166" s="122">
        <v>459</v>
      </c>
      <c r="K166" s="122"/>
      <c r="L166" s="122"/>
      <c r="M166" s="122"/>
      <c r="N166" s="178"/>
      <c r="O166" s="122"/>
      <c r="P166" s="122"/>
      <c r="Q166" s="122"/>
      <c r="R166" s="122"/>
    </row>
    <row r="167" spans="1:18" ht="12.75" x14ac:dyDescent="0.2">
      <c r="A167" s="122" t="s">
        <v>516</v>
      </c>
      <c r="B167" s="122">
        <v>0</v>
      </c>
      <c r="C167" s="122">
        <v>9093</v>
      </c>
      <c r="D167" s="140">
        <v>0</v>
      </c>
      <c r="E167" s="122">
        <v>75</v>
      </c>
      <c r="F167" s="140">
        <v>7.4064928486888002</v>
      </c>
      <c r="G167" s="140">
        <v>0</v>
      </c>
      <c r="H167" s="122">
        <v>0</v>
      </c>
      <c r="I167" s="122">
        <v>0</v>
      </c>
      <c r="J167" s="122">
        <v>276</v>
      </c>
      <c r="K167" s="122"/>
      <c r="L167" s="122"/>
      <c r="M167" s="122"/>
      <c r="N167" s="178"/>
      <c r="O167" s="122"/>
      <c r="P167" s="122"/>
      <c r="Q167" s="122"/>
      <c r="R167" s="122"/>
    </row>
    <row r="168" spans="1:18" ht="12.75" x14ac:dyDescent="0.2">
      <c r="A168" s="122" t="s">
        <v>517</v>
      </c>
      <c r="B168" s="122">
        <v>0</v>
      </c>
      <c r="C168" s="122">
        <v>37412</v>
      </c>
      <c r="D168" s="140">
        <v>0</v>
      </c>
      <c r="E168" s="122">
        <v>75</v>
      </c>
      <c r="F168" s="140">
        <v>7.4064928486888002</v>
      </c>
      <c r="G168" s="140">
        <v>0</v>
      </c>
      <c r="H168" s="122">
        <v>0</v>
      </c>
      <c r="I168" s="122">
        <v>0</v>
      </c>
      <c r="J168" s="122">
        <v>1712</v>
      </c>
      <c r="K168" s="122"/>
      <c r="L168" s="122"/>
      <c r="M168" s="122"/>
      <c r="N168" s="178"/>
      <c r="O168" s="122"/>
      <c r="P168" s="122"/>
      <c r="Q168" s="122"/>
      <c r="R168" s="122"/>
    </row>
    <row r="169" spans="1:18" ht="12.75" x14ac:dyDescent="0.2">
      <c r="A169" s="122" t="s">
        <v>518</v>
      </c>
      <c r="B169" s="122">
        <v>0</v>
      </c>
      <c r="C169" s="122">
        <v>6954</v>
      </c>
      <c r="D169" s="140">
        <v>0</v>
      </c>
      <c r="E169" s="122">
        <v>75</v>
      </c>
      <c r="F169" s="140">
        <v>7.4064928486888002</v>
      </c>
      <c r="G169" s="140">
        <v>0</v>
      </c>
      <c r="H169" s="122">
        <v>0</v>
      </c>
      <c r="I169" s="122">
        <v>0</v>
      </c>
      <c r="J169" s="122">
        <v>241</v>
      </c>
      <c r="K169" s="122"/>
      <c r="L169" s="122"/>
      <c r="M169" s="122"/>
      <c r="N169" s="178"/>
      <c r="O169" s="122"/>
      <c r="P169" s="122"/>
      <c r="Q169" s="122"/>
      <c r="R169" s="122"/>
    </row>
    <row r="170" spans="1:18" ht="12.75" x14ac:dyDescent="0.2">
      <c r="A170" s="122" t="s">
        <v>519</v>
      </c>
      <c r="B170" s="122">
        <v>0</v>
      </c>
      <c r="C170" s="122">
        <v>44110</v>
      </c>
      <c r="D170" s="140">
        <v>0</v>
      </c>
      <c r="E170" s="122">
        <v>75</v>
      </c>
      <c r="F170" s="140">
        <v>7.4064928486888002</v>
      </c>
      <c r="G170" s="140">
        <v>0</v>
      </c>
      <c r="H170" s="122">
        <v>0</v>
      </c>
      <c r="I170" s="122">
        <v>0</v>
      </c>
      <c r="J170" s="122">
        <v>1845</v>
      </c>
      <c r="K170" s="122"/>
      <c r="L170" s="122"/>
      <c r="M170" s="122"/>
      <c r="N170" s="178"/>
      <c r="O170" s="122"/>
      <c r="P170" s="122"/>
      <c r="Q170" s="122"/>
      <c r="R170" s="122"/>
    </row>
    <row r="171" spans="1:18" ht="12.75" x14ac:dyDescent="0.2">
      <c r="A171" s="122" t="s">
        <v>520</v>
      </c>
      <c r="B171" s="122">
        <v>0</v>
      </c>
      <c r="C171" s="122">
        <v>41510</v>
      </c>
      <c r="D171" s="140">
        <v>21.164935722739799</v>
      </c>
      <c r="E171" s="122">
        <v>75</v>
      </c>
      <c r="F171" s="140">
        <v>7.4064928486888002</v>
      </c>
      <c r="G171" s="140">
        <v>28.571428571428601</v>
      </c>
      <c r="H171" s="122">
        <v>2</v>
      </c>
      <c r="I171" s="122">
        <v>7</v>
      </c>
      <c r="J171" s="122">
        <v>1920</v>
      </c>
      <c r="K171" s="122"/>
      <c r="L171" s="122"/>
      <c r="M171" s="122"/>
      <c r="N171" s="178"/>
      <c r="O171" s="122"/>
      <c r="P171" s="122"/>
      <c r="Q171" s="122"/>
      <c r="R171" s="122"/>
    </row>
    <row r="172" spans="1:18" ht="12.75" x14ac:dyDescent="0.2">
      <c r="A172" s="122" t="s">
        <v>521</v>
      </c>
      <c r="B172" s="122">
        <v>0</v>
      </c>
      <c r="C172" s="122">
        <v>39506</v>
      </c>
      <c r="D172" s="140">
        <v>0</v>
      </c>
      <c r="E172" s="122">
        <v>75</v>
      </c>
      <c r="F172" s="140">
        <v>7.4064928486888002</v>
      </c>
      <c r="G172" s="140">
        <v>0</v>
      </c>
      <c r="H172" s="122">
        <v>0</v>
      </c>
      <c r="I172" s="122">
        <v>0</v>
      </c>
      <c r="J172" s="122">
        <v>1740</v>
      </c>
      <c r="K172" s="122"/>
      <c r="L172" s="122"/>
      <c r="M172" s="122"/>
      <c r="N172" s="178"/>
      <c r="O172" s="122"/>
      <c r="P172" s="122"/>
      <c r="Q172" s="122"/>
      <c r="R172" s="122"/>
    </row>
    <row r="173" spans="1:18" ht="12.75" x14ac:dyDescent="0.2">
      <c r="A173" s="122" t="s">
        <v>522</v>
      </c>
      <c r="B173" s="122">
        <v>53</v>
      </c>
      <c r="C173" s="122">
        <v>13961</v>
      </c>
      <c r="D173" s="140">
        <v>1.9960733100922801</v>
      </c>
      <c r="E173" s="122">
        <v>75</v>
      </c>
      <c r="F173" s="140">
        <v>7.4064928486888002</v>
      </c>
      <c r="G173" s="140">
        <v>9.4025661587810703</v>
      </c>
      <c r="H173" s="122">
        <v>469</v>
      </c>
      <c r="I173" s="122">
        <v>4988</v>
      </c>
      <c r="J173" s="122">
        <v>816</v>
      </c>
      <c r="K173" s="122"/>
      <c r="L173" s="122"/>
      <c r="M173" s="122"/>
      <c r="N173" s="178"/>
      <c r="O173" s="122"/>
      <c r="P173" s="122"/>
      <c r="Q173" s="122"/>
      <c r="R173" s="122"/>
    </row>
    <row r="174" spans="1:18" ht="12.75" x14ac:dyDescent="0.2">
      <c r="A174" s="122" t="s">
        <v>523</v>
      </c>
      <c r="B174" s="122">
        <v>8</v>
      </c>
      <c r="C174" s="122">
        <v>14621</v>
      </c>
      <c r="D174" s="140">
        <v>0.19679069323019099</v>
      </c>
      <c r="E174" s="122">
        <v>75</v>
      </c>
      <c r="F174" s="140">
        <v>7.4064928486888002</v>
      </c>
      <c r="G174" s="140">
        <v>7.6032835419189899</v>
      </c>
      <c r="H174" s="122">
        <v>565</v>
      </c>
      <c r="I174" s="122">
        <v>7431</v>
      </c>
      <c r="J174" s="122">
        <v>754</v>
      </c>
      <c r="K174" s="122"/>
      <c r="L174" s="122"/>
      <c r="M174" s="122"/>
      <c r="N174" s="178"/>
      <c r="O174" s="122"/>
      <c r="P174" s="122"/>
      <c r="Q174" s="122"/>
      <c r="R174" s="122"/>
    </row>
    <row r="175" spans="1:18" ht="12.75" x14ac:dyDescent="0.2">
      <c r="A175" s="122" t="s">
        <v>524</v>
      </c>
      <c r="B175" s="122">
        <v>0</v>
      </c>
      <c r="C175" s="122">
        <v>24290</v>
      </c>
      <c r="D175" s="140">
        <v>0.22062579537900001</v>
      </c>
      <c r="E175" s="122">
        <v>75</v>
      </c>
      <c r="F175" s="140">
        <v>7.4064928486888002</v>
      </c>
      <c r="G175" s="140">
        <v>7.6271186440678003</v>
      </c>
      <c r="H175" s="122">
        <v>9</v>
      </c>
      <c r="I175" s="122">
        <v>118</v>
      </c>
      <c r="J175" s="122">
        <v>933</v>
      </c>
      <c r="K175" s="122"/>
      <c r="L175" s="122"/>
      <c r="M175" s="122"/>
      <c r="N175" s="178"/>
      <c r="O175" s="122"/>
      <c r="P175" s="122"/>
      <c r="Q175" s="122"/>
      <c r="R175" s="122"/>
    </row>
    <row r="176" spans="1:18" ht="12.75" x14ac:dyDescent="0.2">
      <c r="A176" s="122" t="s">
        <v>525</v>
      </c>
      <c r="B176" s="122">
        <v>0</v>
      </c>
      <c r="C176" s="122">
        <v>34484</v>
      </c>
      <c r="D176" s="140">
        <v>0</v>
      </c>
      <c r="E176" s="122">
        <v>75</v>
      </c>
      <c r="F176" s="140">
        <v>7.4064928486888002</v>
      </c>
      <c r="G176" s="140">
        <v>0</v>
      </c>
      <c r="H176" s="122">
        <v>0</v>
      </c>
      <c r="I176" s="122">
        <v>0</v>
      </c>
      <c r="J176" s="122">
        <v>1688</v>
      </c>
      <c r="K176" s="122"/>
      <c r="L176" s="122"/>
      <c r="M176" s="122"/>
      <c r="N176" s="178"/>
      <c r="O176" s="122"/>
      <c r="P176" s="122"/>
      <c r="Q176" s="122"/>
      <c r="R176" s="122"/>
    </row>
    <row r="177" spans="1:18" ht="12.75" x14ac:dyDescent="0.2">
      <c r="A177" s="122" t="s">
        <v>526</v>
      </c>
      <c r="B177" s="122">
        <v>95</v>
      </c>
      <c r="C177" s="122">
        <v>9377</v>
      </c>
      <c r="D177" s="140">
        <v>2.1474172109102598</v>
      </c>
      <c r="E177" s="122">
        <v>75</v>
      </c>
      <c r="F177" s="140">
        <v>7.4064928486888002</v>
      </c>
      <c r="G177" s="140">
        <v>9.55391005959906</v>
      </c>
      <c r="H177" s="122">
        <v>529</v>
      </c>
      <c r="I177" s="122">
        <v>5537</v>
      </c>
      <c r="J177" s="122">
        <v>652</v>
      </c>
      <c r="K177" s="122"/>
      <c r="L177" s="122"/>
      <c r="M177" s="122"/>
      <c r="N177" s="178"/>
      <c r="O177" s="122"/>
      <c r="P177" s="122"/>
      <c r="Q177" s="122"/>
      <c r="R177" s="122"/>
    </row>
    <row r="178" spans="1:18" ht="12.75" x14ac:dyDescent="0.2">
      <c r="A178" s="122" t="s">
        <v>527</v>
      </c>
      <c r="B178" s="122">
        <v>0</v>
      </c>
      <c r="C178" s="122">
        <v>10423</v>
      </c>
      <c r="D178" s="140">
        <v>0</v>
      </c>
      <c r="E178" s="122">
        <v>75</v>
      </c>
      <c r="F178" s="140">
        <v>7.4064928486888002</v>
      </c>
      <c r="G178" s="140">
        <v>0</v>
      </c>
      <c r="H178" s="122">
        <v>0</v>
      </c>
      <c r="I178" s="122">
        <v>0</v>
      </c>
      <c r="J178" s="122">
        <v>491</v>
      </c>
      <c r="K178" s="122"/>
      <c r="L178" s="122"/>
      <c r="M178" s="122"/>
      <c r="N178" s="178"/>
      <c r="O178" s="122"/>
      <c r="P178" s="122"/>
      <c r="Q178" s="122"/>
      <c r="R178" s="122"/>
    </row>
    <row r="179" spans="1:18" ht="12.75" x14ac:dyDescent="0.2">
      <c r="A179" s="122" t="s">
        <v>528</v>
      </c>
      <c r="B179" s="122">
        <v>15</v>
      </c>
      <c r="C179" s="122">
        <v>66121</v>
      </c>
      <c r="D179" s="140">
        <v>0.32400712648621999</v>
      </c>
      <c r="E179" s="122">
        <v>75</v>
      </c>
      <c r="F179" s="140">
        <v>7.4064928486888002</v>
      </c>
      <c r="G179" s="140">
        <v>7.7304999751750199</v>
      </c>
      <c r="H179" s="122">
        <v>3114</v>
      </c>
      <c r="I179" s="122">
        <v>40282</v>
      </c>
      <c r="J179" s="122">
        <v>4522</v>
      </c>
      <c r="K179" s="122"/>
      <c r="L179" s="122"/>
      <c r="M179" s="122"/>
      <c r="N179" s="178"/>
      <c r="O179" s="122"/>
      <c r="P179" s="122"/>
      <c r="Q179" s="122"/>
      <c r="R179" s="122"/>
    </row>
    <row r="180" spans="1:18" ht="12.75" x14ac:dyDescent="0.2">
      <c r="A180" s="122" t="s">
        <v>529</v>
      </c>
      <c r="B180" s="122">
        <v>0</v>
      </c>
      <c r="C180" s="122">
        <v>15108</v>
      </c>
      <c r="D180" s="140">
        <v>0</v>
      </c>
      <c r="E180" s="122">
        <v>75</v>
      </c>
      <c r="F180" s="140">
        <v>7.4064928486888002</v>
      </c>
      <c r="G180" s="140">
        <v>0</v>
      </c>
      <c r="H180" s="122">
        <v>0</v>
      </c>
      <c r="I180" s="122">
        <v>0</v>
      </c>
      <c r="J180" s="122">
        <v>411</v>
      </c>
      <c r="K180" s="122"/>
      <c r="L180" s="122"/>
      <c r="M180" s="122"/>
      <c r="N180" s="178"/>
      <c r="O180" s="122"/>
      <c r="P180" s="122"/>
      <c r="Q180" s="122"/>
      <c r="R180" s="122"/>
    </row>
    <row r="181" spans="1:18" ht="12.75" x14ac:dyDescent="0.2">
      <c r="A181" s="122" t="s">
        <v>530</v>
      </c>
      <c r="B181" s="122">
        <v>34</v>
      </c>
      <c r="C181" s="122">
        <v>37880</v>
      </c>
      <c r="D181" s="140">
        <v>0.69384266816693096</v>
      </c>
      <c r="E181" s="122">
        <v>75</v>
      </c>
      <c r="F181" s="140">
        <v>7.4064928486888002</v>
      </c>
      <c r="G181" s="140">
        <v>8.1003355168557292</v>
      </c>
      <c r="H181" s="122">
        <v>2028</v>
      </c>
      <c r="I181" s="122">
        <v>25036</v>
      </c>
      <c r="J181" s="122">
        <v>2753</v>
      </c>
      <c r="K181" s="122"/>
      <c r="L181" s="122"/>
      <c r="M181" s="122"/>
      <c r="N181" s="178"/>
      <c r="O181" s="122"/>
      <c r="P181" s="122"/>
      <c r="Q181" s="122"/>
      <c r="R181" s="122"/>
    </row>
    <row r="182" spans="1:18" ht="12.75" x14ac:dyDescent="0.2">
      <c r="A182" s="122" t="s">
        <v>531</v>
      </c>
      <c r="B182" s="122">
        <v>105</v>
      </c>
      <c r="C182" s="122">
        <v>18843</v>
      </c>
      <c r="D182" s="140">
        <v>2.18505527542733</v>
      </c>
      <c r="E182" s="122">
        <v>75</v>
      </c>
      <c r="F182" s="140">
        <v>7.4064928486888002</v>
      </c>
      <c r="G182" s="140">
        <v>9.5915481241161302</v>
      </c>
      <c r="H182" s="122">
        <v>1153</v>
      </c>
      <c r="I182" s="122">
        <v>12021</v>
      </c>
      <c r="J182" s="122">
        <v>1340</v>
      </c>
      <c r="K182" s="122"/>
      <c r="L182" s="122"/>
      <c r="M182" s="122"/>
      <c r="N182" s="178"/>
      <c r="O182" s="122"/>
      <c r="P182" s="122"/>
      <c r="Q182" s="122"/>
      <c r="R182" s="122"/>
    </row>
    <row r="183" spans="1:18" ht="12.75" x14ac:dyDescent="0.2">
      <c r="A183" s="122" t="s">
        <v>532</v>
      </c>
      <c r="B183" s="122">
        <v>86</v>
      </c>
      <c r="C183" s="122">
        <v>54975</v>
      </c>
      <c r="D183" s="140">
        <v>8.7703893231555892</v>
      </c>
      <c r="E183" s="122">
        <v>75</v>
      </c>
      <c r="F183" s="140">
        <v>7.4064928486888002</v>
      </c>
      <c r="G183" s="140">
        <v>16.176882171844401</v>
      </c>
      <c r="H183" s="122">
        <v>1156</v>
      </c>
      <c r="I183" s="122">
        <v>7146</v>
      </c>
      <c r="J183" s="122">
        <v>3166</v>
      </c>
      <c r="K183" s="122"/>
      <c r="L183" s="122"/>
      <c r="M183" s="122"/>
      <c r="N183" s="178"/>
      <c r="O183" s="122"/>
      <c r="P183" s="122"/>
      <c r="Q183" s="122"/>
      <c r="R183" s="122"/>
    </row>
    <row r="184" spans="1:18" ht="12.75" x14ac:dyDescent="0.2">
      <c r="A184" s="122" t="s">
        <v>533</v>
      </c>
      <c r="B184" s="122">
        <v>0</v>
      </c>
      <c r="C184" s="122">
        <v>9073</v>
      </c>
      <c r="D184" s="140">
        <v>0</v>
      </c>
      <c r="E184" s="122">
        <v>75</v>
      </c>
      <c r="F184" s="140">
        <v>7.4064928486888002</v>
      </c>
      <c r="G184" s="140">
        <v>0</v>
      </c>
      <c r="H184" s="122">
        <v>0</v>
      </c>
      <c r="I184" s="122">
        <v>0</v>
      </c>
      <c r="J184" s="122">
        <v>278</v>
      </c>
      <c r="K184" s="122"/>
      <c r="L184" s="122"/>
      <c r="M184" s="122"/>
      <c r="N184" s="178"/>
      <c r="O184" s="122"/>
      <c r="P184" s="122"/>
      <c r="Q184" s="122"/>
      <c r="R184" s="122"/>
    </row>
    <row r="185" spans="1:18" ht="12.75" x14ac:dyDescent="0.2">
      <c r="A185" s="122" t="s">
        <v>534</v>
      </c>
      <c r="B185" s="122">
        <v>0</v>
      </c>
      <c r="C185" s="122">
        <v>26224</v>
      </c>
      <c r="D185" s="140">
        <v>0</v>
      </c>
      <c r="E185" s="122">
        <v>75</v>
      </c>
      <c r="F185" s="140">
        <v>7.4064928486888002</v>
      </c>
      <c r="G185" s="140">
        <v>0</v>
      </c>
      <c r="H185" s="122">
        <v>0</v>
      </c>
      <c r="I185" s="122">
        <v>0</v>
      </c>
      <c r="J185" s="122">
        <v>1117</v>
      </c>
      <c r="K185" s="122"/>
      <c r="L185" s="122"/>
      <c r="M185" s="122"/>
      <c r="N185" s="178"/>
      <c r="O185" s="122"/>
      <c r="P185" s="122"/>
      <c r="Q185" s="122"/>
      <c r="R185" s="122"/>
    </row>
    <row r="186" spans="1:18" ht="12.75" x14ac:dyDescent="0.2">
      <c r="A186" s="122" t="s">
        <v>535</v>
      </c>
      <c r="B186" s="122">
        <v>57</v>
      </c>
      <c r="C186" s="122">
        <v>13218</v>
      </c>
      <c r="D186" s="140">
        <v>1.2814278930868901</v>
      </c>
      <c r="E186" s="122">
        <v>75</v>
      </c>
      <c r="F186" s="140">
        <v>7.4064928486888002</v>
      </c>
      <c r="G186" s="140">
        <v>8.6879207417756898</v>
      </c>
      <c r="H186" s="122">
        <v>684</v>
      </c>
      <c r="I186" s="122">
        <v>7873</v>
      </c>
      <c r="J186" s="122">
        <v>944</v>
      </c>
      <c r="K186" s="122"/>
      <c r="L186" s="122"/>
      <c r="M186" s="122"/>
      <c r="N186" s="178"/>
      <c r="O186" s="122"/>
      <c r="P186" s="122"/>
      <c r="Q186" s="122"/>
      <c r="R186" s="122"/>
    </row>
    <row r="187" spans="1:18" ht="12.75" x14ac:dyDescent="0.2">
      <c r="A187" s="122" t="s">
        <v>536</v>
      </c>
      <c r="B187" s="122">
        <v>63</v>
      </c>
      <c r="C187" s="122">
        <v>10659</v>
      </c>
      <c r="D187" s="140">
        <v>2.0784756901133501</v>
      </c>
      <c r="E187" s="122">
        <v>75</v>
      </c>
      <c r="F187" s="140">
        <v>7.4064928486888002</v>
      </c>
      <c r="G187" s="140">
        <v>9.4849685388021392</v>
      </c>
      <c r="H187" s="122">
        <v>407</v>
      </c>
      <c r="I187" s="122">
        <v>4291</v>
      </c>
      <c r="J187" s="122">
        <v>604</v>
      </c>
      <c r="K187" s="122"/>
      <c r="L187" s="122"/>
      <c r="M187" s="122"/>
      <c r="N187" s="178"/>
      <c r="O187" s="122"/>
      <c r="P187" s="122"/>
      <c r="Q187" s="122"/>
      <c r="R187" s="122"/>
    </row>
    <row r="188" spans="1:18" ht="12.75" x14ac:dyDescent="0.2">
      <c r="A188" s="122" t="s">
        <v>537</v>
      </c>
      <c r="B188" s="122">
        <v>6</v>
      </c>
      <c r="C188" s="122">
        <v>12763</v>
      </c>
      <c r="D188" s="140">
        <v>0.88028554982144502</v>
      </c>
      <c r="E188" s="122">
        <v>75</v>
      </c>
      <c r="F188" s="140">
        <v>7.4064928486888002</v>
      </c>
      <c r="G188" s="140">
        <v>8.2867783985102399</v>
      </c>
      <c r="H188" s="122">
        <v>89</v>
      </c>
      <c r="I188" s="122">
        <v>1074</v>
      </c>
      <c r="J188" s="122">
        <v>552</v>
      </c>
      <c r="K188" s="122"/>
      <c r="L188" s="122"/>
      <c r="M188" s="122"/>
      <c r="N188" s="178"/>
      <c r="O188" s="122"/>
      <c r="P188" s="122"/>
      <c r="Q188" s="122"/>
      <c r="R188" s="122"/>
    </row>
    <row r="189" spans="1:18" ht="12.75" x14ac:dyDescent="0.2">
      <c r="A189" s="122" t="s">
        <v>538</v>
      </c>
      <c r="B189" s="122">
        <v>0</v>
      </c>
      <c r="C189" s="122">
        <v>11110</v>
      </c>
      <c r="D189" s="140">
        <v>0</v>
      </c>
      <c r="E189" s="122">
        <v>75</v>
      </c>
      <c r="F189" s="140">
        <v>7.4064928486888002</v>
      </c>
      <c r="G189" s="140">
        <v>0</v>
      </c>
      <c r="H189" s="122">
        <v>0</v>
      </c>
      <c r="I189" s="122">
        <v>0</v>
      </c>
      <c r="J189" s="122">
        <v>693</v>
      </c>
      <c r="K189" s="122"/>
      <c r="L189" s="122"/>
      <c r="M189" s="122"/>
      <c r="N189" s="178"/>
      <c r="O189" s="122"/>
      <c r="P189" s="122"/>
      <c r="Q189" s="122"/>
      <c r="R189" s="122"/>
    </row>
    <row r="190" spans="1:18" ht="12.75" x14ac:dyDescent="0.2">
      <c r="A190" s="122" t="s">
        <v>539</v>
      </c>
      <c r="B190" s="122">
        <v>0</v>
      </c>
      <c r="C190" s="122">
        <v>12827</v>
      </c>
      <c r="D190" s="140">
        <v>0</v>
      </c>
      <c r="E190" s="122">
        <v>75</v>
      </c>
      <c r="F190" s="140">
        <v>7.4064928486888002</v>
      </c>
      <c r="G190" s="140">
        <v>0</v>
      </c>
      <c r="H190" s="122">
        <v>0</v>
      </c>
      <c r="I190" s="122">
        <v>0</v>
      </c>
      <c r="J190" s="122">
        <v>574</v>
      </c>
      <c r="K190" s="122"/>
      <c r="L190" s="122"/>
      <c r="M190" s="122"/>
      <c r="N190" s="178"/>
      <c r="O190" s="122"/>
      <c r="P190" s="122"/>
      <c r="Q190" s="122"/>
      <c r="R190" s="122"/>
    </row>
    <row r="191" spans="1:18" ht="12.75" x14ac:dyDescent="0.2">
      <c r="A191" s="122" t="s">
        <v>540</v>
      </c>
      <c r="B191" s="122">
        <v>0</v>
      </c>
      <c r="C191" s="122">
        <v>15790</v>
      </c>
      <c r="D191" s="140">
        <v>0</v>
      </c>
      <c r="E191" s="122">
        <v>75</v>
      </c>
      <c r="F191" s="140">
        <v>7.4064928486888002</v>
      </c>
      <c r="G191" s="140">
        <v>0</v>
      </c>
      <c r="H191" s="122">
        <v>0</v>
      </c>
      <c r="I191" s="122">
        <v>0</v>
      </c>
      <c r="J191" s="122">
        <v>503</v>
      </c>
      <c r="K191" s="122"/>
      <c r="L191" s="122"/>
      <c r="M191" s="122"/>
      <c r="N191" s="178"/>
      <c r="O191" s="122"/>
      <c r="P191" s="122"/>
      <c r="Q191" s="122"/>
      <c r="R191" s="122"/>
    </row>
    <row r="192" spans="1:18" ht="12.75" x14ac:dyDescent="0.2">
      <c r="A192" s="122" t="s">
        <v>541</v>
      </c>
      <c r="B192" s="122">
        <v>52</v>
      </c>
      <c r="C192" s="122">
        <v>11841</v>
      </c>
      <c r="D192" s="140">
        <v>1.38824043962991</v>
      </c>
      <c r="E192" s="122">
        <v>75</v>
      </c>
      <c r="F192" s="140">
        <v>7.4064928486888002</v>
      </c>
      <c r="G192" s="140">
        <v>8.7947332883186995</v>
      </c>
      <c r="H192" s="122">
        <v>521</v>
      </c>
      <c r="I192" s="122">
        <v>5924</v>
      </c>
      <c r="J192" s="122">
        <v>745</v>
      </c>
      <c r="K192" s="122"/>
      <c r="L192" s="122"/>
      <c r="M192" s="122"/>
      <c r="N192" s="178"/>
      <c r="O192" s="122"/>
      <c r="P192" s="122"/>
      <c r="Q192" s="122"/>
      <c r="R192" s="122"/>
    </row>
    <row r="193" spans="1:18" ht="12.75" x14ac:dyDescent="0.2">
      <c r="A193" s="122" t="s">
        <v>542</v>
      </c>
      <c r="B193" s="122">
        <v>344</v>
      </c>
      <c r="C193" s="122">
        <v>58238</v>
      </c>
      <c r="D193" s="140">
        <v>17.451340996660601</v>
      </c>
      <c r="E193" s="122">
        <v>75</v>
      </c>
      <c r="F193" s="140">
        <v>7.4064928486888002</v>
      </c>
      <c r="G193" s="140">
        <v>24.857833845349401</v>
      </c>
      <c r="H193" s="122">
        <v>3803</v>
      </c>
      <c r="I193" s="122">
        <v>15299</v>
      </c>
      <c r="J193" s="122">
        <v>5580</v>
      </c>
      <c r="K193" s="122"/>
      <c r="L193" s="122"/>
      <c r="M193" s="122"/>
      <c r="N193" s="178"/>
      <c r="O193" s="122"/>
      <c r="P193" s="122"/>
      <c r="Q193" s="122"/>
      <c r="R193" s="122"/>
    </row>
    <row r="194" spans="1:18" ht="12.75" x14ac:dyDescent="0.2">
      <c r="A194" s="122" t="s">
        <v>543</v>
      </c>
      <c r="B194" s="122">
        <v>15</v>
      </c>
      <c r="C194" s="122">
        <v>9414</v>
      </c>
      <c r="D194" s="140">
        <v>4.3717981443828</v>
      </c>
      <c r="E194" s="122">
        <v>75</v>
      </c>
      <c r="F194" s="140">
        <v>7.4064928486888002</v>
      </c>
      <c r="G194" s="140">
        <v>11.7782909930716</v>
      </c>
      <c r="H194" s="122">
        <v>51</v>
      </c>
      <c r="I194" s="122">
        <v>433</v>
      </c>
      <c r="J194" s="122">
        <v>524</v>
      </c>
      <c r="K194" s="122"/>
      <c r="L194" s="122"/>
      <c r="M194" s="122"/>
      <c r="N194" s="178"/>
      <c r="O194" s="122"/>
      <c r="P194" s="122"/>
      <c r="Q194" s="122"/>
      <c r="R194" s="122"/>
    </row>
    <row r="195" spans="1:18" ht="12.75" x14ac:dyDescent="0.2">
      <c r="A195" s="122" t="s">
        <v>544</v>
      </c>
      <c r="B195" s="122">
        <v>148</v>
      </c>
      <c r="C195" s="122">
        <v>55763</v>
      </c>
      <c r="D195" s="140">
        <v>5.9726830677116602</v>
      </c>
      <c r="E195" s="122">
        <v>75</v>
      </c>
      <c r="F195" s="140">
        <v>7.4064928486888002</v>
      </c>
      <c r="G195" s="140">
        <v>13.3791759164005</v>
      </c>
      <c r="H195" s="122">
        <v>2471</v>
      </c>
      <c r="I195" s="122">
        <v>18469</v>
      </c>
      <c r="J195" s="122">
        <v>4251</v>
      </c>
      <c r="K195" s="122"/>
      <c r="L195" s="122"/>
      <c r="M195" s="122"/>
      <c r="N195" s="178"/>
      <c r="O195" s="122"/>
      <c r="P195" s="122"/>
      <c r="Q195" s="122"/>
      <c r="R195" s="122"/>
    </row>
    <row r="196" spans="1:18" ht="12.75" x14ac:dyDescent="0.2">
      <c r="A196" s="122" t="s">
        <v>545</v>
      </c>
      <c r="B196" s="122">
        <v>0</v>
      </c>
      <c r="C196" s="122">
        <v>24296</v>
      </c>
      <c r="D196" s="140">
        <v>0.10795801836322599</v>
      </c>
      <c r="E196" s="122">
        <v>75</v>
      </c>
      <c r="F196" s="140">
        <v>7.4064928486888002</v>
      </c>
      <c r="G196" s="140">
        <v>7.5144508670520196</v>
      </c>
      <c r="H196" s="122">
        <v>52</v>
      </c>
      <c r="I196" s="122">
        <v>692</v>
      </c>
      <c r="J196" s="122">
        <v>1143</v>
      </c>
      <c r="K196" s="122"/>
      <c r="L196" s="122"/>
      <c r="M196" s="122"/>
      <c r="N196" s="178"/>
      <c r="O196" s="122"/>
      <c r="P196" s="122"/>
      <c r="Q196" s="122"/>
      <c r="R196" s="122"/>
    </row>
    <row r="197" spans="1:18" ht="12.75" x14ac:dyDescent="0.2">
      <c r="A197" s="122" t="s">
        <v>546</v>
      </c>
      <c r="B197" s="122">
        <v>8</v>
      </c>
      <c r="C197" s="122">
        <v>15942</v>
      </c>
      <c r="D197" s="140">
        <v>1.1270090476449599</v>
      </c>
      <c r="E197" s="122">
        <v>75</v>
      </c>
      <c r="F197" s="140">
        <v>7.4064928486888002</v>
      </c>
      <c r="G197" s="140">
        <v>8.5335018963337603</v>
      </c>
      <c r="H197" s="122">
        <v>135</v>
      </c>
      <c r="I197" s="122">
        <v>1582</v>
      </c>
      <c r="J197" s="122">
        <v>603</v>
      </c>
      <c r="K197" s="122"/>
      <c r="L197" s="122"/>
      <c r="M197" s="122"/>
      <c r="N197" s="178"/>
      <c r="O197" s="122"/>
      <c r="P197" s="122"/>
      <c r="Q197" s="122"/>
      <c r="R197" s="122"/>
    </row>
    <row r="198" spans="1:18" ht="12.75" x14ac:dyDescent="0.2">
      <c r="A198" s="122" t="s">
        <v>547</v>
      </c>
      <c r="B198" s="122">
        <v>58</v>
      </c>
      <c r="C198" s="122">
        <v>11490</v>
      </c>
      <c r="D198" s="140">
        <v>1.7285897557815599</v>
      </c>
      <c r="E198" s="122">
        <v>75</v>
      </c>
      <c r="F198" s="140">
        <v>7.4064928486888002</v>
      </c>
      <c r="G198" s="140">
        <v>9.1350826044703606</v>
      </c>
      <c r="H198" s="122">
        <v>470</v>
      </c>
      <c r="I198" s="122">
        <v>5145</v>
      </c>
      <c r="J198" s="122">
        <v>645</v>
      </c>
      <c r="K198" s="122"/>
      <c r="L198" s="122"/>
      <c r="M198" s="122"/>
      <c r="N198" s="178"/>
      <c r="O198" s="122"/>
      <c r="P198" s="122"/>
      <c r="Q198" s="122"/>
      <c r="R198" s="122"/>
    </row>
    <row r="199" spans="1:18" ht="12.75" x14ac:dyDescent="0.2">
      <c r="A199" s="122" t="s">
        <v>548</v>
      </c>
      <c r="B199" s="122">
        <v>103</v>
      </c>
      <c r="C199" s="122">
        <v>39151</v>
      </c>
      <c r="D199" s="140">
        <v>2.1690054968846</v>
      </c>
      <c r="E199" s="122">
        <v>75</v>
      </c>
      <c r="F199" s="140">
        <v>7.4064928486888002</v>
      </c>
      <c r="G199" s="140">
        <v>9.5754983455734006</v>
      </c>
      <c r="H199" s="122">
        <v>2373</v>
      </c>
      <c r="I199" s="122">
        <v>24782</v>
      </c>
      <c r="J199" s="122">
        <v>2876</v>
      </c>
      <c r="K199" s="122"/>
      <c r="L199" s="122"/>
      <c r="M199" s="122"/>
      <c r="N199" s="178"/>
      <c r="O199" s="122"/>
      <c r="P199" s="122"/>
      <c r="Q199" s="122"/>
      <c r="R199" s="122"/>
    </row>
    <row r="200" spans="1:18" ht="12.75" x14ac:dyDescent="0.2">
      <c r="A200" s="122" t="s">
        <v>549</v>
      </c>
      <c r="B200" s="122">
        <v>32</v>
      </c>
      <c r="C200" s="122">
        <v>12711</v>
      </c>
      <c r="D200" s="140">
        <v>0.52893455576515602</v>
      </c>
      <c r="E200" s="122">
        <v>75</v>
      </c>
      <c r="F200" s="140">
        <v>7.4064928486888002</v>
      </c>
      <c r="G200" s="140">
        <v>7.9354274044539501</v>
      </c>
      <c r="H200" s="122">
        <v>816</v>
      </c>
      <c r="I200" s="122">
        <v>10283</v>
      </c>
      <c r="J200" s="122">
        <v>858</v>
      </c>
      <c r="K200" s="122"/>
      <c r="L200" s="122"/>
      <c r="M200" s="122"/>
      <c r="N200" s="178"/>
      <c r="O200" s="122"/>
      <c r="P200" s="122"/>
      <c r="Q200" s="122"/>
      <c r="R200" s="122"/>
    </row>
    <row r="201" spans="1:18" ht="12.75" x14ac:dyDescent="0.2">
      <c r="A201" s="122" t="s">
        <v>550</v>
      </c>
      <c r="B201" s="122">
        <v>0</v>
      </c>
      <c r="C201" s="122">
        <v>12923</v>
      </c>
      <c r="D201" s="140">
        <v>0</v>
      </c>
      <c r="E201" s="122">
        <v>75</v>
      </c>
      <c r="F201" s="140">
        <v>7.4064928486888002</v>
      </c>
      <c r="G201" s="140">
        <v>0</v>
      </c>
      <c r="H201" s="122">
        <v>0</v>
      </c>
      <c r="I201" s="122">
        <v>0</v>
      </c>
      <c r="J201" s="122">
        <v>323</v>
      </c>
      <c r="K201" s="122"/>
      <c r="L201" s="122"/>
      <c r="M201" s="122"/>
      <c r="N201" s="178"/>
      <c r="O201" s="122"/>
      <c r="P201" s="122"/>
      <c r="Q201" s="122"/>
      <c r="R201" s="122"/>
    </row>
    <row r="202" spans="1:18" ht="14.25" customHeight="1" x14ac:dyDescent="0.2">
      <c r="A202" s="19" t="s">
        <v>551</v>
      </c>
      <c r="B202" s="122"/>
      <c r="C202" s="122"/>
      <c r="D202" s="140"/>
      <c r="E202" s="19"/>
      <c r="F202" s="140"/>
      <c r="G202" s="140"/>
      <c r="H202" s="122"/>
      <c r="I202" s="122"/>
      <c r="J202" s="122"/>
      <c r="K202" s="122"/>
      <c r="L202" s="122"/>
      <c r="M202" s="122"/>
      <c r="N202" s="178"/>
      <c r="O202" s="122"/>
      <c r="P202" s="122"/>
      <c r="Q202" s="122"/>
      <c r="R202" s="122"/>
    </row>
    <row r="203" spans="1:18" ht="12.75" x14ac:dyDescent="0.2">
      <c r="A203" s="122" t="s">
        <v>552</v>
      </c>
      <c r="B203" s="122">
        <v>0</v>
      </c>
      <c r="C203" s="122">
        <v>26060</v>
      </c>
      <c r="D203" s="140">
        <v>0</v>
      </c>
      <c r="E203" s="122">
        <v>75</v>
      </c>
      <c r="F203" s="140">
        <v>7.4064928486888002</v>
      </c>
      <c r="G203" s="140">
        <v>0</v>
      </c>
      <c r="H203" s="122">
        <v>0</v>
      </c>
      <c r="I203" s="122">
        <v>0</v>
      </c>
      <c r="J203" s="122">
        <v>1094</v>
      </c>
      <c r="K203" s="122"/>
      <c r="L203" s="122"/>
      <c r="M203" s="122"/>
      <c r="N203" s="178"/>
      <c r="O203" s="122"/>
      <c r="P203" s="122"/>
      <c r="Q203" s="122"/>
      <c r="R203" s="122"/>
    </row>
    <row r="204" spans="1:18" ht="12.75" x14ac:dyDescent="0.2">
      <c r="A204" s="122" t="s">
        <v>553</v>
      </c>
      <c r="B204" s="122">
        <v>0</v>
      </c>
      <c r="C204" s="122">
        <v>8618</v>
      </c>
      <c r="D204" s="140">
        <v>0</v>
      </c>
      <c r="E204" s="122">
        <v>75</v>
      </c>
      <c r="F204" s="140">
        <v>7.4064928486888002</v>
      </c>
      <c r="G204" s="140">
        <v>0</v>
      </c>
      <c r="H204" s="122">
        <v>0</v>
      </c>
      <c r="I204" s="122">
        <v>0</v>
      </c>
      <c r="J204" s="122">
        <v>420</v>
      </c>
      <c r="K204" s="122"/>
      <c r="L204" s="122"/>
      <c r="M204" s="122"/>
      <c r="N204" s="178"/>
      <c r="O204" s="122"/>
      <c r="P204" s="122"/>
      <c r="Q204" s="122"/>
      <c r="R204" s="122"/>
    </row>
    <row r="205" spans="1:18" ht="12.75" x14ac:dyDescent="0.2">
      <c r="A205" s="122" t="s">
        <v>554</v>
      </c>
      <c r="B205" s="122">
        <v>45</v>
      </c>
      <c r="C205" s="122">
        <v>10783</v>
      </c>
      <c r="D205" s="140">
        <v>0.74990580544741503</v>
      </c>
      <c r="E205" s="122">
        <v>75</v>
      </c>
      <c r="F205" s="140">
        <v>7.4064928486888002</v>
      </c>
      <c r="G205" s="140">
        <v>8.1563986541362095</v>
      </c>
      <c r="H205" s="122">
        <v>703</v>
      </c>
      <c r="I205" s="122">
        <v>8619</v>
      </c>
      <c r="J205" s="122">
        <v>771</v>
      </c>
      <c r="K205" s="122"/>
      <c r="L205" s="122"/>
      <c r="M205" s="122"/>
      <c r="N205" s="178"/>
      <c r="O205" s="122"/>
      <c r="P205" s="122"/>
      <c r="Q205" s="122"/>
      <c r="R205" s="122"/>
    </row>
    <row r="206" spans="1:18" ht="12.75" x14ac:dyDescent="0.2">
      <c r="A206" s="122" t="s">
        <v>555</v>
      </c>
      <c r="B206" s="122">
        <v>0</v>
      </c>
      <c r="C206" s="122">
        <v>11509</v>
      </c>
      <c r="D206" s="140">
        <v>0</v>
      </c>
      <c r="E206" s="122">
        <v>75</v>
      </c>
      <c r="F206" s="140">
        <v>7.4064928486888002</v>
      </c>
      <c r="G206" s="140">
        <v>0</v>
      </c>
      <c r="H206" s="122">
        <v>0</v>
      </c>
      <c r="I206" s="122">
        <v>0</v>
      </c>
      <c r="J206" s="122">
        <v>423</v>
      </c>
      <c r="K206" s="122"/>
      <c r="L206" s="122"/>
      <c r="M206" s="122"/>
      <c r="N206" s="178"/>
      <c r="O206" s="122"/>
      <c r="P206" s="122"/>
      <c r="Q206" s="122"/>
      <c r="R206" s="122"/>
    </row>
    <row r="207" spans="1:18" ht="12.75" x14ac:dyDescent="0.2">
      <c r="A207" s="122" t="s">
        <v>556</v>
      </c>
      <c r="B207" s="122">
        <v>0</v>
      </c>
      <c r="C207" s="122">
        <v>9011</v>
      </c>
      <c r="D207" s="140">
        <v>0</v>
      </c>
      <c r="E207" s="122">
        <v>75</v>
      </c>
      <c r="F207" s="140">
        <v>7.4064928486888002</v>
      </c>
      <c r="G207" s="140">
        <v>0</v>
      </c>
      <c r="H207" s="122">
        <v>0</v>
      </c>
      <c r="I207" s="122">
        <v>0</v>
      </c>
      <c r="J207" s="122">
        <v>344</v>
      </c>
      <c r="K207" s="122"/>
      <c r="L207" s="122"/>
      <c r="M207" s="122"/>
      <c r="N207" s="178"/>
      <c r="O207" s="122"/>
      <c r="P207" s="122"/>
      <c r="Q207" s="122"/>
      <c r="R207" s="122"/>
    </row>
    <row r="208" spans="1:18" ht="12.75" x14ac:dyDescent="0.2">
      <c r="A208" s="122" t="s">
        <v>557</v>
      </c>
      <c r="B208" s="122">
        <v>0</v>
      </c>
      <c r="C208" s="122">
        <v>11782</v>
      </c>
      <c r="D208" s="140">
        <v>0</v>
      </c>
      <c r="E208" s="122">
        <v>75</v>
      </c>
      <c r="F208" s="140">
        <v>7.4064928486888002</v>
      </c>
      <c r="G208" s="140">
        <v>0</v>
      </c>
      <c r="H208" s="122">
        <v>0</v>
      </c>
      <c r="I208" s="122">
        <v>0</v>
      </c>
      <c r="J208" s="122">
        <v>416</v>
      </c>
      <c r="K208" s="122"/>
      <c r="L208" s="122"/>
      <c r="M208" s="122"/>
      <c r="N208" s="178"/>
      <c r="O208" s="122"/>
      <c r="P208" s="122"/>
      <c r="Q208" s="122"/>
      <c r="R208" s="122"/>
    </row>
    <row r="209" spans="1:18" ht="12.75" x14ac:dyDescent="0.2">
      <c r="A209" s="122" t="s">
        <v>558</v>
      </c>
      <c r="B209" s="122">
        <v>0</v>
      </c>
      <c r="C209" s="122">
        <v>16174</v>
      </c>
      <c r="D209" s="140">
        <v>0</v>
      </c>
      <c r="E209" s="122">
        <v>75</v>
      </c>
      <c r="F209" s="140">
        <v>7.4064928486888002</v>
      </c>
      <c r="G209" s="140">
        <v>0</v>
      </c>
      <c r="H209" s="122">
        <v>0</v>
      </c>
      <c r="I209" s="122">
        <v>0</v>
      </c>
      <c r="J209" s="122">
        <v>432</v>
      </c>
      <c r="K209" s="122"/>
      <c r="L209" s="122"/>
      <c r="M209" s="122"/>
      <c r="N209" s="178"/>
      <c r="O209" s="122"/>
      <c r="P209" s="122"/>
      <c r="Q209" s="122"/>
      <c r="R209" s="122"/>
    </row>
    <row r="210" spans="1:18" ht="12.75" x14ac:dyDescent="0.2">
      <c r="A210" s="122" t="s">
        <v>559</v>
      </c>
      <c r="B210" s="122">
        <v>13</v>
      </c>
      <c r="C210" s="122">
        <v>91120</v>
      </c>
      <c r="D210" s="140">
        <v>0.37692916060412301</v>
      </c>
      <c r="E210" s="122">
        <v>75</v>
      </c>
      <c r="F210" s="140">
        <v>7.4064928486888002</v>
      </c>
      <c r="G210" s="140">
        <v>7.7834220092929201</v>
      </c>
      <c r="H210" s="122">
        <v>3233</v>
      </c>
      <c r="I210" s="122">
        <v>41537</v>
      </c>
      <c r="J210" s="122">
        <v>4725</v>
      </c>
      <c r="K210" s="122"/>
      <c r="L210" s="122"/>
      <c r="M210" s="122"/>
      <c r="N210" s="178"/>
      <c r="O210" s="122"/>
      <c r="P210" s="122"/>
      <c r="Q210" s="122"/>
      <c r="R210" s="122"/>
    </row>
    <row r="211" spans="1:18" ht="12.75" x14ac:dyDescent="0.2">
      <c r="A211" s="122" t="s">
        <v>560</v>
      </c>
      <c r="B211" s="122">
        <v>0</v>
      </c>
      <c r="C211" s="122">
        <v>11910</v>
      </c>
      <c r="D211" s="140">
        <v>0</v>
      </c>
      <c r="E211" s="122">
        <v>75</v>
      </c>
      <c r="F211" s="140">
        <v>7.4064928486888002</v>
      </c>
      <c r="G211" s="140">
        <v>0</v>
      </c>
      <c r="H211" s="122">
        <v>0</v>
      </c>
      <c r="I211" s="122">
        <v>0</v>
      </c>
      <c r="J211" s="122">
        <v>344</v>
      </c>
      <c r="K211" s="122"/>
      <c r="L211" s="122"/>
      <c r="M211" s="122"/>
      <c r="N211" s="178"/>
      <c r="O211" s="122"/>
      <c r="P211" s="122"/>
      <c r="Q211" s="122"/>
      <c r="R211" s="122"/>
    </row>
    <row r="212" spans="1:18" ht="12.75" x14ac:dyDescent="0.2">
      <c r="A212" s="122" t="s">
        <v>561</v>
      </c>
      <c r="B212" s="122">
        <v>3</v>
      </c>
      <c r="C212" s="122">
        <v>24650</v>
      </c>
      <c r="D212" s="140">
        <v>0.423121755773678</v>
      </c>
      <c r="E212" s="122">
        <v>75</v>
      </c>
      <c r="F212" s="140">
        <v>7.4064928486888002</v>
      </c>
      <c r="G212" s="140">
        <v>7.8296146044624697</v>
      </c>
      <c r="H212" s="122">
        <v>193</v>
      </c>
      <c r="I212" s="122">
        <v>2465</v>
      </c>
      <c r="J212" s="122">
        <v>1379</v>
      </c>
      <c r="K212" s="122"/>
      <c r="L212" s="122"/>
      <c r="M212" s="122"/>
      <c r="N212" s="178"/>
      <c r="O212" s="122"/>
      <c r="P212" s="122"/>
      <c r="Q212" s="122"/>
      <c r="R212" s="122"/>
    </row>
    <row r="213" spans="1:18" ht="12.75" x14ac:dyDescent="0.2">
      <c r="A213" s="122" t="s">
        <v>562</v>
      </c>
      <c r="B213" s="122">
        <v>0</v>
      </c>
      <c r="C213" s="122">
        <v>3763</v>
      </c>
      <c r="D213" s="140">
        <v>0</v>
      </c>
      <c r="E213" s="122">
        <v>75</v>
      </c>
      <c r="F213" s="140">
        <v>7.4064928486888002</v>
      </c>
      <c r="G213" s="140">
        <v>0</v>
      </c>
      <c r="H213" s="122">
        <v>0</v>
      </c>
      <c r="I213" s="122">
        <v>0</v>
      </c>
      <c r="J213" s="122">
        <v>149</v>
      </c>
      <c r="K213" s="122"/>
      <c r="L213" s="122"/>
      <c r="M213" s="122"/>
      <c r="N213" s="178"/>
      <c r="O213" s="122"/>
      <c r="P213" s="122"/>
      <c r="Q213" s="122"/>
      <c r="R213" s="122"/>
    </row>
    <row r="214" spans="1:18" ht="12.75" x14ac:dyDescent="0.2">
      <c r="A214" s="122" t="s">
        <v>563</v>
      </c>
      <c r="B214" s="122">
        <v>86</v>
      </c>
      <c r="C214" s="122">
        <v>4123</v>
      </c>
      <c r="D214" s="140">
        <v>2.0067616890908599</v>
      </c>
      <c r="E214" s="122">
        <v>75</v>
      </c>
      <c r="F214" s="140">
        <v>7.4064928486888002</v>
      </c>
      <c r="G214" s="140">
        <v>9.4132545377796504</v>
      </c>
      <c r="H214" s="122">
        <v>223</v>
      </c>
      <c r="I214" s="122">
        <v>2369</v>
      </c>
      <c r="J214" s="122">
        <v>245</v>
      </c>
      <c r="K214" s="122"/>
      <c r="L214" s="122"/>
      <c r="M214" s="122"/>
      <c r="N214" s="178"/>
      <c r="O214" s="122"/>
      <c r="P214" s="122"/>
      <c r="Q214" s="122"/>
      <c r="R214" s="122"/>
    </row>
    <row r="215" spans="1:18" ht="12.75" x14ac:dyDescent="0.2">
      <c r="A215" s="122" t="s">
        <v>564</v>
      </c>
      <c r="B215" s="122">
        <v>0</v>
      </c>
      <c r="C215" s="122">
        <v>13331</v>
      </c>
      <c r="D215" s="140">
        <v>0</v>
      </c>
      <c r="E215" s="122">
        <v>75</v>
      </c>
      <c r="F215" s="140">
        <v>7.4064928486888002</v>
      </c>
      <c r="G215" s="140">
        <v>0</v>
      </c>
      <c r="H215" s="122">
        <v>0</v>
      </c>
      <c r="I215" s="122">
        <v>0</v>
      </c>
      <c r="J215" s="122">
        <v>433</v>
      </c>
      <c r="K215" s="122"/>
      <c r="L215" s="122"/>
      <c r="M215" s="122"/>
      <c r="N215" s="178"/>
      <c r="O215" s="122"/>
      <c r="P215" s="122"/>
      <c r="Q215" s="122"/>
      <c r="R215" s="122"/>
    </row>
    <row r="216" spans="1:18" ht="12.75" x14ac:dyDescent="0.2">
      <c r="A216" s="122" t="s">
        <v>565</v>
      </c>
      <c r="B216" s="122">
        <v>64</v>
      </c>
      <c r="C216" s="122">
        <v>15727</v>
      </c>
      <c r="D216" s="140">
        <v>1.33852707162993</v>
      </c>
      <c r="E216" s="122">
        <v>75</v>
      </c>
      <c r="F216" s="140">
        <v>7.4064928486888002</v>
      </c>
      <c r="G216" s="140">
        <v>8.7450199203187307</v>
      </c>
      <c r="H216" s="122">
        <v>878</v>
      </c>
      <c r="I216" s="122">
        <v>10040</v>
      </c>
      <c r="J216" s="122">
        <v>951</v>
      </c>
      <c r="K216" s="122"/>
      <c r="L216" s="122"/>
      <c r="M216" s="122"/>
      <c r="N216" s="178"/>
      <c r="O216" s="122"/>
      <c r="P216" s="122"/>
      <c r="Q216" s="122"/>
      <c r="R216" s="122"/>
    </row>
    <row r="217" spans="1:18" ht="12.75" x14ac:dyDescent="0.2">
      <c r="A217" s="122" t="s">
        <v>566</v>
      </c>
      <c r="B217" s="122">
        <v>0</v>
      </c>
      <c r="C217" s="122">
        <v>11890</v>
      </c>
      <c r="D217" s="140">
        <v>0</v>
      </c>
      <c r="E217" s="122">
        <v>75</v>
      </c>
      <c r="F217" s="140">
        <v>7.4064928486888002</v>
      </c>
      <c r="G217" s="140">
        <v>0</v>
      </c>
      <c r="H217" s="122">
        <v>0</v>
      </c>
      <c r="I217" s="122">
        <v>0</v>
      </c>
      <c r="J217" s="122">
        <v>393</v>
      </c>
      <c r="K217" s="122"/>
      <c r="L217" s="122"/>
      <c r="M217" s="122"/>
      <c r="N217" s="178"/>
      <c r="O217" s="122"/>
      <c r="P217" s="122"/>
      <c r="Q217" s="122"/>
      <c r="R217" s="122"/>
    </row>
    <row r="218" spans="1:18" ht="12.75" x14ac:dyDescent="0.2">
      <c r="A218" s="122" t="s">
        <v>567</v>
      </c>
      <c r="B218" s="122">
        <v>0</v>
      </c>
      <c r="C218" s="122">
        <v>9948</v>
      </c>
      <c r="D218" s="140">
        <v>0</v>
      </c>
      <c r="E218" s="122">
        <v>75</v>
      </c>
      <c r="F218" s="140">
        <v>7.4064928486888002</v>
      </c>
      <c r="G218" s="140">
        <v>0</v>
      </c>
      <c r="H218" s="122">
        <v>0</v>
      </c>
      <c r="I218" s="122">
        <v>0</v>
      </c>
      <c r="J218" s="122">
        <v>467</v>
      </c>
      <c r="K218" s="122"/>
      <c r="L218" s="122"/>
      <c r="M218" s="122"/>
      <c r="N218" s="178"/>
      <c r="O218" s="122"/>
      <c r="P218" s="122"/>
      <c r="Q218" s="122"/>
      <c r="R218" s="122"/>
    </row>
    <row r="219" spans="1:18" ht="14.25" customHeight="1" x14ac:dyDescent="0.2">
      <c r="A219" s="19" t="s">
        <v>568</v>
      </c>
      <c r="B219" s="122"/>
      <c r="C219" s="122"/>
      <c r="D219" s="140"/>
      <c r="E219" s="19"/>
      <c r="F219" s="140"/>
      <c r="G219" s="140"/>
      <c r="H219" s="122"/>
      <c r="I219" s="122"/>
      <c r="J219" s="122"/>
      <c r="K219" s="122"/>
      <c r="L219" s="122"/>
      <c r="M219" s="122"/>
      <c r="N219" s="178"/>
      <c r="O219" s="122"/>
      <c r="P219" s="122"/>
      <c r="Q219" s="122"/>
      <c r="R219" s="122"/>
    </row>
    <row r="220" spans="1:18" ht="12.75" x14ac:dyDescent="0.2">
      <c r="A220" s="122" t="s">
        <v>569</v>
      </c>
      <c r="B220" s="122">
        <v>0</v>
      </c>
      <c r="C220" s="122">
        <v>11175</v>
      </c>
      <c r="D220" s="140">
        <v>0</v>
      </c>
      <c r="E220" s="122">
        <v>75</v>
      </c>
      <c r="F220" s="140">
        <v>7.4064928486888002</v>
      </c>
      <c r="G220" s="140">
        <v>0</v>
      </c>
      <c r="H220" s="122">
        <v>0</v>
      </c>
      <c r="I220" s="122">
        <v>0</v>
      </c>
      <c r="J220" s="122">
        <v>303</v>
      </c>
      <c r="K220" s="122"/>
      <c r="L220" s="122"/>
      <c r="M220" s="122"/>
      <c r="N220" s="178"/>
      <c r="O220" s="122"/>
      <c r="P220" s="122"/>
      <c r="Q220" s="122"/>
      <c r="R220" s="122"/>
    </row>
    <row r="221" spans="1:18" ht="12.75" x14ac:dyDescent="0.2">
      <c r="A221" s="122" t="s">
        <v>570</v>
      </c>
      <c r="B221" s="122">
        <v>0</v>
      </c>
      <c r="C221" s="122">
        <v>9668</v>
      </c>
      <c r="D221" s="140">
        <v>0</v>
      </c>
      <c r="E221" s="122">
        <v>75</v>
      </c>
      <c r="F221" s="140">
        <v>7.4064928486888002</v>
      </c>
      <c r="G221" s="140">
        <v>0</v>
      </c>
      <c r="H221" s="122">
        <v>0</v>
      </c>
      <c r="I221" s="122">
        <v>0</v>
      </c>
      <c r="J221" s="122">
        <v>497</v>
      </c>
      <c r="K221" s="122"/>
      <c r="L221" s="122"/>
      <c r="M221" s="122"/>
      <c r="N221" s="178"/>
      <c r="O221" s="122"/>
      <c r="P221" s="122"/>
      <c r="Q221" s="122"/>
      <c r="R221" s="122"/>
    </row>
    <row r="222" spans="1:18" ht="12.75" x14ac:dyDescent="0.2">
      <c r="A222" s="122" t="s">
        <v>571</v>
      </c>
      <c r="B222" s="122">
        <v>34</v>
      </c>
      <c r="C222" s="122">
        <v>15932</v>
      </c>
      <c r="D222" s="140">
        <v>0.81283759286386703</v>
      </c>
      <c r="E222" s="122">
        <v>75</v>
      </c>
      <c r="F222" s="140">
        <v>7.4064928486888002</v>
      </c>
      <c r="G222" s="140">
        <v>8.2193304415526605</v>
      </c>
      <c r="H222" s="122">
        <v>739</v>
      </c>
      <c r="I222" s="122">
        <v>8991</v>
      </c>
      <c r="J222" s="122">
        <v>1006</v>
      </c>
      <c r="K222" s="122"/>
      <c r="L222" s="122"/>
      <c r="M222" s="122"/>
      <c r="N222" s="178"/>
      <c r="O222" s="122"/>
      <c r="P222" s="122"/>
      <c r="Q222" s="122"/>
      <c r="R222" s="122"/>
    </row>
    <row r="223" spans="1:18" ht="12.75" x14ac:dyDescent="0.2">
      <c r="A223" s="122" t="s">
        <v>572</v>
      </c>
      <c r="B223" s="122">
        <v>129</v>
      </c>
      <c r="C223" s="122">
        <v>7109</v>
      </c>
      <c r="D223" s="140">
        <v>2.3775958500079502</v>
      </c>
      <c r="E223" s="122">
        <v>75</v>
      </c>
      <c r="F223" s="140">
        <v>7.4064928486888002</v>
      </c>
      <c r="G223" s="140">
        <v>9.7840886986967508</v>
      </c>
      <c r="H223" s="122">
        <v>503</v>
      </c>
      <c r="I223" s="122">
        <v>5141</v>
      </c>
      <c r="J223" s="122">
        <v>534</v>
      </c>
      <c r="K223" s="122"/>
      <c r="L223" s="122"/>
      <c r="M223" s="122"/>
      <c r="N223" s="178"/>
      <c r="O223" s="122"/>
      <c r="P223" s="122"/>
      <c r="Q223" s="122"/>
      <c r="R223" s="122"/>
    </row>
    <row r="224" spans="1:18" ht="12.75" x14ac:dyDescent="0.2">
      <c r="A224" s="122" t="s">
        <v>573</v>
      </c>
      <c r="B224" s="122">
        <v>0</v>
      </c>
      <c r="C224" s="122">
        <v>30413</v>
      </c>
      <c r="D224" s="140">
        <v>0</v>
      </c>
      <c r="E224" s="122">
        <v>75</v>
      </c>
      <c r="F224" s="140">
        <v>7.4064928486888002</v>
      </c>
      <c r="G224" s="140">
        <v>0</v>
      </c>
      <c r="H224" s="122">
        <v>0</v>
      </c>
      <c r="I224" s="122">
        <v>0</v>
      </c>
      <c r="J224" s="122">
        <v>2001</v>
      </c>
      <c r="K224" s="122"/>
      <c r="L224" s="122"/>
      <c r="M224" s="122"/>
      <c r="N224" s="178"/>
      <c r="O224" s="122"/>
      <c r="P224" s="122"/>
      <c r="Q224" s="122"/>
      <c r="R224" s="122"/>
    </row>
    <row r="225" spans="1:18" ht="12.75" x14ac:dyDescent="0.2">
      <c r="A225" s="122" t="s">
        <v>574</v>
      </c>
      <c r="B225" s="122">
        <v>0</v>
      </c>
      <c r="C225" s="122">
        <v>21506</v>
      </c>
      <c r="D225" s="140">
        <v>0</v>
      </c>
      <c r="E225" s="122">
        <v>75</v>
      </c>
      <c r="F225" s="140">
        <v>7.4064928486888002</v>
      </c>
      <c r="G225" s="140">
        <v>0</v>
      </c>
      <c r="H225" s="122">
        <v>0</v>
      </c>
      <c r="I225" s="122">
        <v>0</v>
      </c>
      <c r="J225" s="122">
        <v>1249</v>
      </c>
      <c r="K225" s="122"/>
      <c r="L225" s="122"/>
      <c r="M225" s="122"/>
      <c r="N225" s="178"/>
      <c r="O225" s="122"/>
      <c r="P225" s="122"/>
      <c r="Q225" s="122"/>
      <c r="R225" s="122"/>
    </row>
    <row r="226" spans="1:18" ht="12.75" x14ac:dyDescent="0.2">
      <c r="A226" s="122" t="s">
        <v>575</v>
      </c>
      <c r="B226" s="122">
        <v>0</v>
      </c>
      <c r="C226" s="122">
        <v>5643</v>
      </c>
      <c r="D226" s="140">
        <v>0</v>
      </c>
      <c r="E226" s="122">
        <v>75</v>
      </c>
      <c r="F226" s="140">
        <v>7.4064928486888002</v>
      </c>
      <c r="G226" s="140">
        <v>0</v>
      </c>
      <c r="H226" s="122">
        <v>0</v>
      </c>
      <c r="I226" s="122">
        <v>0</v>
      </c>
      <c r="J226" s="122">
        <v>337</v>
      </c>
      <c r="K226" s="122"/>
      <c r="L226" s="122"/>
      <c r="M226" s="122"/>
      <c r="N226" s="178"/>
      <c r="O226" s="122"/>
      <c r="P226" s="122"/>
      <c r="Q226" s="122"/>
      <c r="R226" s="122"/>
    </row>
    <row r="227" spans="1:18" ht="12.75" x14ac:dyDescent="0.2">
      <c r="A227" s="122" t="s">
        <v>576</v>
      </c>
      <c r="B227" s="122">
        <v>0</v>
      </c>
      <c r="C227" s="122">
        <v>7868</v>
      </c>
      <c r="D227" s="140">
        <v>0</v>
      </c>
      <c r="E227" s="122">
        <v>75</v>
      </c>
      <c r="F227" s="140">
        <v>7.4064928486888002</v>
      </c>
      <c r="G227" s="140">
        <v>0</v>
      </c>
      <c r="H227" s="122">
        <v>0</v>
      </c>
      <c r="I227" s="122">
        <v>0</v>
      </c>
      <c r="J227" s="122">
        <v>182</v>
      </c>
      <c r="K227" s="122"/>
      <c r="L227" s="122"/>
      <c r="M227" s="122"/>
      <c r="N227" s="178"/>
      <c r="O227" s="122"/>
      <c r="P227" s="122"/>
      <c r="Q227" s="122"/>
      <c r="R227" s="122"/>
    </row>
    <row r="228" spans="1:18" ht="12.75" x14ac:dyDescent="0.2">
      <c r="A228" s="122" t="s">
        <v>577</v>
      </c>
      <c r="B228" s="122">
        <v>74</v>
      </c>
      <c r="C228" s="122">
        <v>23613</v>
      </c>
      <c r="D228" s="140">
        <v>1.8460355963175199</v>
      </c>
      <c r="E228" s="122">
        <v>75</v>
      </c>
      <c r="F228" s="140">
        <v>7.4064928486888002</v>
      </c>
      <c r="G228" s="140">
        <v>9.2525284450063197</v>
      </c>
      <c r="H228" s="122">
        <v>1171</v>
      </c>
      <c r="I228" s="122">
        <v>12656</v>
      </c>
      <c r="J228" s="122">
        <v>1610</v>
      </c>
      <c r="K228" s="122"/>
      <c r="L228" s="122"/>
      <c r="M228" s="122"/>
      <c r="N228" s="178"/>
      <c r="O228" s="122"/>
      <c r="P228" s="122"/>
      <c r="Q228" s="122"/>
      <c r="R228" s="122"/>
    </row>
    <row r="229" spans="1:18" ht="12.75" x14ac:dyDescent="0.2">
      <c r="A229" s="122" t="s">
        <v>578</v>
      </c>
      <c r="B229" s="122">
        <v>0</v>
      </c>
      <c r="C229" s="122">
        <v>4942</v>
      </c>
      <c r="D229" s="140">
        <v>0</v>
      </c>
      <c r="E229" s="122">
        <v>75</v>
      </c>
      <c r="F229" s="140">
        <v>7.4064928486888002</v>
      </c>
      <c r="G229" s="140">
        <v>0</v>
      </c>
      <c r="H229" s="122">
        <v>0</v>
      </c>
      <c r="I229" s="122">
        <v>0</v>
      </c>
      <c r="J229" s="122">
        <v>343</v>
      </c>
      <c r="K229" s="122"/>
      <c r="L229" s="122"/>
      <c r="M229" s="122"/>
      <c r="N229" s="178"/>
      <c r="O229" s="122"/>
      <c r="P229" s="122"/>
      <c r="Q229" s="122"/>
      <c r="R229" s="122"/>
    </row>
    <row r="230" spans="1:18" ht="12.75" x14ac:dyDescent="0.2">
      <c r="A230" s="122" t="s">
        <v>579</v>
      </c>
      <c r="B230" s="122">
        <v>0</v>
      </c>
      <c r="C230" s="122">
        <v>10747</v>
      </c>
      <c r="D230" s="140">
        <v>0</v>
      </c>
      <c r="E230" s="122">
        <v>75</v>
      </c>
      <c r="F230" s="140">
        <v>7.4064928486888002</v>
      </c>
      <c r="G230" s="140">
        <v>0</v>
      </c>
      <c r="H230" s="122">
        <v>0</v>
      </c>
      <c r="I230" s="122">
        <v>0</v>
      </c>
      <c r="J230" s="122">
        <v>618</v>
      </c>
      <c r="K230" s="122"/>
      <c r="L230" s="122"/>
      <c r="M230" s="122"/>
      <c r="N230" s="178"/>
      <c r="O230" s="122"/>
      <c r="P230" s="122"/>
      <c r="Q230" s="122"/>
      <c r="R230" s="122"/>
    </row>
    <row r="231" spans="1:18" ht="12.75" x14ac:dyDescent="0.2">
      <c r="A231" s="122" t="s">
        <v>568</v>
      </c>
      <c r="B231" s="122">
        <v>223</v>
      </c>
      <c r="C231" s="122">
        <v>150291</v>
      </c>
      <c r="D231" s="140">
        <v>6.7956792482201402</v>
      </c>
      <c r="E231" s="122">
        <v>75</v>
      </c>
      <c r="F231" s="140">
        <v>7.4064928486888002</v>
      </c>
      <c r="G231" s="140">
        <v>14.2021720969089</v>
      </c>
      <c r="H231" s="122">
        <v>9350</v>
      </c>
      <c r="I231" s="122">
        <v>65835</v>
      </c>
      <c r="J231" s="122">
        <v>13024</v>
      </c>
      <c r="K231" s="122"/>
      <c r="L231" s="122"/>
      <c r="M231" s="122"/>
      <c r="N231" s="178"/>
      <c r="O231" s="122"/>
      <c r="P231" s="122"/>
      <c r="Q231" s="122"/>
      <c r="R231" s="122"/>
    </row>
    <row r="232" spans="1:18" ht="14.25" customHeight="1" x14ac:dyDescent="0.2">
      <c r="A232" s="19" t="s">
        <v>580</v>
      </c>
      <c r="B232" s="122"/>
      <c r="C232" s="122"/>
      <c r="D232" s="140"/>
      <c r="E232" s="19"/>
      <c r="F232" s="140"/>
      <c r="G232" s="140"/>
      <c r="H232" s="122"/>
      <c r="I232" s="122"/>
      <c r="J232" s="122"/>
      <c r="K232" s="122"/>
      <c r="L232" s="122"/>
      <c r="M232" s="122"/>
      <c r="N232" s="178"/>
      <c r="O232" s="122"/>
      <c r="P232" s="122"/>
      <c r="Q232" s="122"/>
      <c r="R232" s="122"/>
    </row>
    <row r="233" spans="1:18" ht="12.75" x14ac:dyDescent="0.2">
      <c r="A233" s="122" t="s">
        <v>581</v>
      </c>
      <c r="B233" s="122">
        <v>0</v>
      </c>
      <c r="C233" s="122">
        <v>13934</v>
      </c>
      <c r="D233" s="140">
        <v>0</v>
      </c>
      <c r="E233" s="122">
        <v>75</v>
      </c>
      <c r="F233" s="140">
        <v>7.4064928486888002</v>
      </c>
      <c r="G233" s="140">
        <v>0</v>
      </c>
      <c r="H233" s="122">
        <v>0</v>
      </c>
      <c r="I233" s="122">
        <v>0</v>
      </c>
      <c r="J233" s="122">
        <v>818</v>
      </c>
      <c r="K233" s="122"/>
      <c r="L233" s="122"/>
      <c r="M233" s="122"/>
      <c r="N233" s="178"/>
      <c r="O233" s="122"/>
      <c r="P233" s="122"/>
      <c r="Q233" s="122"/>
      <c r="R233" s="122"/>
    </row>
    <row r="234" spans="1:18" ht="12.75" x14ac:dyDescent="0.2">
      <c r="A234" s="122" t="s">
        <v>582</v>
      </c>
      <c r="B234" s="122">
        <v>182</v>
      </c>
      <c r="C234" s="122">
        <v>13415</v>
      </c>
      <c r="D234" s="140">
        <v>2.5048068042228899</v>
      </c>
      <c r="E234" s="122">
        <v>75</v>
      </c>
      <c r="F234" s="140">
        <v>7.4064928486888002</v>
      </c>
      <c r="G234" s="140">
        <v>9.9112996529116906</v>
      </c>
      <c r="H234" s="122">
        <v>1285</v>
      </c>
      <c r="I234" s="122">
        <v>12965</v>
      </c>
      <c r="J234" s="122">
        <v>1297</v>
      </c>
      <c r="K234" s="122"/>
      <c r="L234" s="122"/>
      <c r="M234" s="122"/>
      <c r="N234" s="178"/>
      <c r="O234" s="122"/>
      <c r="P234" s="122"/>
      <c r="Q234" s="122"/>
      <c r="R234" s="122"/>
    </row>
    <row r="235" spans="1:18" ht="12.75" x14ac:dyDescent="0.2">
      <c r="A235" s="122" t="s">
        <v>583</v>
      </c>
      <c r="B235" s="122">
        <v>46</v>
      </c>
      <c r="C235" s="122">
        <v>15998</v>
      </c>
      <c r="D235" s="140">
        <v>0.85070718611499796</v>
      </c>
      <c r="E235" s="122">
        <v>75</v>
      </c>
      <c r="F235" s="140">
        <v>7.4064928486888002</v>
      </c>
      <c r="G235" s="140">
        <v>8.2572000348037893</v>
      </c>
      <c r="H235" s="122">
        <v>949</v>
      </c>
      <c r="I235" s="122">
        <v>11493</v>
      </c>
      <c r="J235" s="122">
        <v>1043</v>
      </c>
      <c r="K235" s="122"/>
      <c r="L235" s="122"/>
      <c r="M235" s="122"/>
      <c r="N235" s="178"/>
      <c r="O235" s="122"/>
      <c r="P235" s="122"/>
      <c r="Q235" s="122"/>
      <c r="R235" s="122"/>
    </row>
    <row r="236" spans="1:18" ht="12.75" x14ac:dyDescent="0.2">
      <c r="A236" s="122" t="s">
        <v>584</v>
      </c>
      <c r="B236" s="122">
        <v>73</v>
      </c>
      <c r="C236" s="122">
        <v>8603</v>
      </c>
      <c r="D236" s="140">
        <v>1.27206778028006</v>
      </c>
      <c r="E236" s="122">
        <v>75</v>
      </c>
      <c r="F236" s="140">
        <v>7.4064928486888002</v>
      </c>
      <c r="G236" s="140">
        <v>8.6785606289688495</v>
      </c>
      <c r="H236" s="122">
        <v>574</v>
      </c>
      <c r="I236" s="122">
        <v>6614</v>
      </c>
      <c r="J236" s="122">
        <v>623</v>
      </c>
      <c r="K236" s="122"/>
      <c r="L236" s="122"/>
      <c r="M236" s="122"/>
      <c r="N236" s="178"/>
      <c r="O236" s="122"/>
      <c r="P236" s="122"/>
      <c r="Q236" s="122"/>
      <c r="R236" s="122"/>
    </row>
    <row r="237" spans="1:18" ht="12.75" x14ac:dyDescent="0.2">
      <c r="A237" s="122" t="s">
        <v>585</v>
      </c>
      <c r="B237" s="122">
        <v>145</v>
      </c>
      <c r="C237" s="122">
        <v>26116</v>
      </c>
      <c r="D237" s="140">
        <v>2.6225016630643401</v>
      </c>
      <c r="E237" s="122">
        <v>75</v>
      </c>
      <c r="F237" s="140">
        <v>7.4064928486888002</v>
      </c>
      <c r="G237" s="140">
        <v>10.028994511753099</v>
      </c>
      <c r="H237" s="122">
        <v>1937</v>
      </c>
      <c r="I237" s="122">
        <v>19314</v>
      </c>
      <c r="J237" s="122">
        <v>2173</v>
      </c>
      <c r="K237" s="122"/>
      <c r="L237" s="122"/>
      <c r="M237" s="122"/>
      <c r="N237" s="178"/>
      <c r="O237" s="122"/>
      <c r="P237" s="122"/>
      <c r="Q237" s="122"/>
      <c r="R237" s="122"/>
    </row>
    <row r="238" spans="1:18" ht="12.75" x14ac:dyDescent="0.2">
      <c r="A238" s="122" t="s">
        <v>586</v>
      </c>
      <c r="B238" s="122">
        <v>0</v>
      </c>
      <c r="C238" s="122">
        <v>5796</v>
      </c>
      <c r="D238" s="140">
        <v>0</v>
      </c>
      <c r="E238" s="122">
        <v>75</v>
      </c>
      <c r="F238" s="140">
        <v>7.4064928486888002</v>
      </c>
      <c r="G238" s="140">
        <v>0</v>
      </c>
      <c r="H238" s="122">
        <v>0</v>
      </c>
      <c r="I238" s="122">
        <v>0</v>
      </c>
      <c r="J238" s="122">
        <v>342</v>
      </c>
      <c r="K238" s="122"/>
      <c r="L238" s="122"/>
      <c r="M238" s="122"/>
      <c r="N238" s="178"/>
      <c r="O238" s="122"/>
      <c r="P238" s="122"/>
      <c r="Q238" s="122"/>
      <c r="R238" s="122"/>
    </row>
    <row r="239" spans="1:18" ht="12.75" x14ac:dyDescent="0.2">
      <c r="A239" s="122" t="s">
        <v>587</v>
      </c>
      <c r="B239" s="122">
        <v>26</v>
      </c>
      <c r="C239" s="122">
        <v>22631</v>
      </c>
      <c r="D239" s="140">
        <v>0.51555898282529899</v>
      </c>
      <c r="E239" s="122">
        <v>75</v>
      </c>
      <c r="F239" s="140">
        <v>7.4064928486888002</v>
      </c>
      <c r="G239" s="140">
        <v>7.9220518315141</v>
      </c>
      <c r="H239" s="122">
        <v>1183</v>
      </c>
      <c r="I239" s="122">
        <v>14933</v>
      </c>
      <c r="J239" s="122">
        <v>1336</v>
      </c>
      <c r="K239" s="122"/>
      <c r="L239" s="122"/>
      <c r="M239" s="122"/>
      <c r="N239" s="178"/>
      <c r="O239" s="122"/>
      <c r="P239" s="122"/>
      <c r="Q239" s="122"/>
      <c r="R239" s="122"/>
    </row>
    <row r="240" spans="1:18" ht="12.75" x14ac:dyDescent="0.2">
      <c r="A240" s="122" t="s">
        <v>588</v>
      </c>
      <c r="B240" s="122">
        <v>0</v>
      </c>
      <c r="C240" s="122">
        <v>4431</v>
      </c>
      <c r="D240" s="140">
        <v>0</v>
      </c>
      <c r="E240" s="122">
        <v>75</v>
      </c>
      <c r="F240" s="140">
        <v>7.4064928486888002</v>
      </c>
      <c r="G240" s="140">
        <v>0</v>
      </c>
      <c r="H240" s="122">
        <v>0</v>
      </c>
      <c r="I240" s="122">
        <v>0</v>
      </c>
      <c r="J240" s="122">
        <v>223</v>
      </c>
      <c r="K240" s="122"/>
      <c r="L240" s="122"/>
      <c r="M240" s="122"/>
      <c r="N240" s="178"/>
      <c r="O240" s="122"/>
      <c r="P240" s="122"/>
      <c r="Q240" s="122"/>
      <c r="R240" s="122"/>
    </row>
    <row r="241" spans="1:18" ht="12.75" x14ac:dyDescent="0.2">
      <c r="A241" s="122" t="s">
        <v>589</v>
      </c>
      <c r="B241" s="122">
        <v>0</v>
      </c>
      <c r="C241" s="122">
        <v>10037</v>
      </c>
      <c r="D241" s="140">
        <v>0</v>
      </c>
      <c r="E241" s="122">
        <v>75</v>
      </c>
      <c r="F241" s="140">
        <v>7.4064928486888002</v>
      </c>
      <c r="G241" s="140">
        <v>0</v>
      </c>
      <c r="H241" s="122">
        <v>0</v>
      </c>
      <c r="I241" s="122">
        <v>0</v>
      </c>
      <c r="J241" s="122">
        <v>506</v>
      </c>
      <c r="K241" s="122"/>
      <c r="L241" s="122"/>
      <c r="M241" s="122"/>
      <c r="N241" s="178"/>
      <c r="O241" s="122"/>
      <c r="P241" s="122"/>
      <c r="Q241" s="122"/>
      <c r="R241" s="122"/>
    </row>
    <row r="242" spans="1:18" ht="12.75" x14ac:dyDescent="0.2">
      <c r="A242" s="122" t="s">
        <v>590</v>
      </c>
      <c r="B242" s="122">
        <v>183</v>
      </c>
      <c r="C242" s="122">
        <v>150134</v>
      </c>
      <c r="D242" s="140">
        <v>4.29034423108045</v>
      </c>
      <c r="E242" s="122">
        <v>75</v>
      </c>
      <c r="F242" s="140">
        <v>7.4064928486888002</v>
      </c>
      <c r="G242" s="140">
        <v>11.6968370797692</v>
      </c>
      <c r="H242" s="122">
        <v>9996</v>
      </c>
      <c r="I242" s="122">
        <v>85459</v>
      </c>
      <c r="J242" s="122">
        <v>13241</v>
      </c>
      <c r="K242" s="122"/>
      <c r="L242" s="122"/>
      <c r="M242" s="122"/>
      <c r="N242" s="178"/>
      <c r="O242" s="122"/>
      <c r="P242" s="122"/>
      <c r="Q242" s="122"/>
      <c r="R242" s="122"/>
    </row>
    <row r="243" spans="1:18" ht="14.25" customHeight="1" x14ac:dyDescent="0.2">
      <c r="A243" s="19" t="s">
        <v>591</v>
      </c>
      <c r="B243" s="122"/>
      <c r="C243" s="122"/>
      <c r="D243" s="140"/>
      <c r="E243" s="19"/>
      <c r="F243" s="140"/>
      <c r="G243" s="140"/>
      <c r="H243" s="122"/>
      <c r="I243" s="122"/>
      <c r="J243" s="122"/>
      <c r="K243" s="122"/>
      <c r="L243" s="122"/>
      <c r="M243" s="122"/>
      <c r="N243" s="178"/>
      <c r="O243" s="122"/>
      <c r="P243" s="122"/>
      <c r="Q243" s="122"/>
      <c r="R243" s="122"/>
    </row>
    <row r="244" spans="1:18" ht="12.75" x14ac:dyDescent="0.2">
      <c r="A244" s="122" t="s">
        <v>592</v>
      </c>
      <c r="B244" s="122">
        <v>71</v>
      </c>
      <c r="C244" s="122">
        <v>23256</v>
      </c>
      <c r="D244" s="140">
        <v>1.4281425679778701</v>
      </c>
      <c r="E244" s="122">
        <v>75</v>
      </c>
      <c r="F244" s="140">
        <v>7.4064928486888002</v>
      </c>
      <c r="G244" s="140">
        <v>8.8346354166666696</v>
      </c>
      <c r="H244" s="122">
        <v>1357</v>
      </c>
      <c r="I244" s="122">
        <v>15360</v>
      </c>
      <c r="J244" s="122">
        <v>1648</v>
      </c>
      <c r="K244" s="122"/>
      <c r="L244" s="122"/>
      <c r="M244" s="122"/>
      <c r="N244" s="178"/>
      <c r="O244" s="122"/>
      <c r="P244" s="122"/>
      <c r="Q244" s="122"/>
      <c r="R244" s="122"/>
    </row>
    <row r="245" spans="1:18" ht="12.75" x14ac:dyDescent="0.2">
      <c r="A245" s="122" t="s">
        <v>593</v>
      </c>
      <c r="B245" s="122">
        <v>173</v>
      </c>
      <c r="C245" s="122">
        <v>51964</v>
      </c>
      <c r="D245" s="140">
        <v>2.40391279505018</v>
      </c>
      <c r="E245" s="122">
        <v>75</v>
      </c>
      <c r="F245" s="140">
        <v>7.4064928486888002</v>
      </c>
      <c r="G245" s="140">
        <v>9.8104056437389797</v>
      </c>
      <c r="H245" s="122">
        <v>4895</v>
      </c>
      <c r="I245" s="122">
        <v>49896</v>
      </c>
      <c r="J245" s="122">
        <v>4938</v>
      </c>
      <c r="K245" s="122"/>
      <c r="L245" s="122"/>
      <c r="M245" s="122"/>
      <c r="N245" s="178"/>
      <c r="O245" s="122"/>
      <c r="P245" s="122"/>
      <c r="Q245" s="122"/>
      <c r="R245" s="122"/>
    </row>
    <row r="246" spans="1:18" ht="12.75" x14ac:dyDescent="0.2">
      <c r="A246" s="122" t="s">
        <v>594</v>
      </c>
      <c r="B246" s="122">
        <v>0</v>
      </c>
      <c r="C246" s="122">
        <v>58340</v>
      </c>
      <c r="D246" s="140">
        <v>0</v>
      </c>
      <c r="E246" s="122">
        <v>75</v>
      </c>
      <c r="F246" s="140">
        <v>7.4064928486888002</v>
      </c>
      <c r="G246" s="140">
        <v>0</v>
      </c>
      <c r="H246" s="122">
        <v>0</v>
      </c>
      <c r="I246" s="122">
        <v>0</v>
      </c>
      <c r="J246" s="122">
        <v>2664</v>
      </c>
      <c r="K246" s="122"/>
      <c r="L246" s="122"/>
      <c r="M246" s="122"/>
      <c r="N246" s="178"/>
      <c r="O246" s="122"/>
      <c r="P246" s="122"/>
      <c r="Q246" s="122"/>
      <c r="R246" s="122"/>
    </row>
    <row r="247" spans="1:18" ht="12.75" x14ac:dyDescent="0.2">
      <c r="A247" s="122" t="s">
        <v>595</v>
      </c>
      <c r="B247" s="122">
        <v>0</v>
      </c>
      <c r="C247" s="122">
        <v>10241</v>
      </c>
      <c r="D247" s="140">
        <v>0</v>
      </c>
      <c r="E247" s="122">
        <v>75</v>
      </c>
      <c r="F247" s="140">
        <v>7.4064928486888002</v>
      </c>
      <c r="G247" s="140">
        <v>0</v>
      </c>
      <c r="H247" s="122">
        <v>0</v>
      </c>
      <c r="I247" s="122">
        <v>0</v>
      </c>
      <c r="J247" s="122">
        <v>228</v>
      </c>
      <c r="K247" s="122"/>
      <c r="L247" s="122"/>
      <c r="M247" s="122"/>
      <c r="N247" s="178"/>
      <c r="O247" s="122"/>
      <c r="P247" s="122"/>
      <c r="Q247" s="122"/>
      <c r="R247" s="122"/>
    </row>
    <row r="248" spans="1:18" ht="12.75" x14ac:dyDescent="0.2">
      <c r="A248" s="122" t="s">
        <v>596</v>
      </c>
      <c r="B248" s="122">
        <v>1</v>
      </c>
      <c r="C248" s="122">
        <v>15566</v>
      </c>
      <c r="D248" s="140">
        <v>0.18719551423033601</v>
      </c>
      <c r="E248" s="122">
        <v>75</v>
      </c>
      <c r="F248" s="140">
        <v>7.4064928486888002</v>
      </c>
      <c r="G248" s="140">
        <v>7.5936883629191296</v>
      </c>
      <c r="H248" s="122">
        <v>77</v>
      </c>
      <c r="I248" s="122">
        <v>1014</v>
      </c>
      <c r="J248" s="122">
        <v>881</v>
      </c>
      <c r="K248" s="122"/>
      <c r="L248" s="122"/>
      <c r="M248" s="122"/>
      <c r="N248" s="178"/>
      <c r="O248" s="122"/>
      <c r="P248" s="122"/>
      <c r="Q248" s="122"/>
      <c r="R248" s="122"/>
    </row>
    <row r="249" spans="1:18" ht="12.75" x14ac:dyDescent="0.2">
      <c r="A249" s="122" t="s">
        <v>597</v>
      </c>
      <c r="B249" s="122">
        <v>0</v>
      </c>
      <c r="C249" s="122">
        <v>15640</v>
      </c>
      <c r="D249" s="140">
        <v>0</v>
      </c>
      <c r="E249" s="122">
        <v>75</v>
      </c>
      <c r="F249" s="140">
        <v>7.4064928486888002</v>
      </c>
      <c r="G249" s="140">
        <v>0</v>
      </c>
      <c r="H249" s="122">
        <v>0</v>
      </c>
      <c r="I249" s="122">
        <v>0</v>
      </c>
      <c r="J249" s="122">
        <v>517</v>
      </c>
      <c r="K249" s="122"/>
      <c r="L249" s="122"/>
      <c r="M249" s="122"/>
      <c r="N249" s="178"/>
      <c r="O249" s="122"/>
      <c r="P249" s="122"/>
      <c r="Q249" s="122"/>
      <c r="R249" s="122"/>
    </row>
    <row r="250" spans="1:18" ht="12.75" x14ac:dyDescent="0.2">
      <c r="A250" s="122" t="s">
        <v>598</v>
      </c>
      <c r="B250" s="122">
        <v>86</v>
      </c>
      <c r="C250" s="122">
        <v>26992</v>
      </c>
      <c r="D250" s="140">
        <v>1.65958833370383</v>
      </c>
      <c r="E250" s="122">
        <v>75</v>
      </c>
      <c r="F250" s="140">
        <v>7.4064928486888002</v>
      </c>
      <c r="G250" s="140">
        <v>9.0660811823926295</v>
      </c>
      <c r="H250" s="122">
        <v>1693</v>
      </c>
      <c r="I250" s="122">
        <v>18674</v>
      </c>
      <c r="J250" s="122">
        <v>1936</v>
      </c>
      <c r="K250" s="122"/>
      <c r="L250" s="122"/>
      <c r="M250" s="122"/>
      <c r="N250" s="178"/>
      <c r="O250" s="122"/>
      <c r="P250" s="122"/>
      <c r="Q250" s="122"/>
      <c r="R250" s="122"/>
    </row>
    <row r="251" spans="1:18" ht="12.75" x14ac:dyDescent="0.2">
      <c r="A251" s="122" t="s">
        <v>599</v>
      </c>
      <c r="B251" s="122">
        <v>0</v>
      </c>
      <c r="C251" s="122">
        <v>10114</v>
      </c>
      <c r="D251" s="140">
        <v>0</v>
      </c>
      <c r="E251" s="122">
        <v>75</v>
      </c>
      <c r="F251" s="140">
        <v>7.4064928486888002</v>
      </c>
      <c r="G251" s="140">
        <v>0</v>
      </c>
      <c r="H251" s="122">
        <v>0</v>
      </c>
      <c r="I251" s="122">
        <v>0</v>
      </c>
      <c r="J251" s="122">
        <v>400</v>
      </c>
      <c r="K251" s="122"/>
      <c r="L251" s="122"/>
      <c r="M251" s="122"/>
      <c r="N251" s="178"/>
      <c r="O251" s="122"/>
      <c r="P251" s="122"/>
      <c r="Q251" s="122"/>
      <c r="R251" s="122"/>
    </row>
    <row r="252" spans="1:18" ht="12.75" x14ac:dyDescent="0.2">
      <c r="A252" s="122" t="s">
        <v>600</v>
      </c>
      <c r="B252" s="122">
        <v>0</v>
      </c>
      <c r="C252" s="122">
        <v>20369</v>
      </c>
      <c r="D252" s="140">
        <v>0</v>
      </c>
      <c r="E252" s="122">
        <v>75</v>
      </c>
      <c r="F252" s="140">
        <v>7.4064928486888002</v>
      </c>
      <c r="G252" s="140">
        <v>0</v>
      </c>
      <c r="H252" s="122">
        <v>0</v>
      </c>
      <c r="I252" s="122">
        <v>0</v>
      </c>
      <c r="J252" s="122">
        <v>623</v>
      </c>
      <c r="K252" s="122"/>
      <c r="L252" s="122"/>
      <c r="M252" s="122"/>
      <c r="N252" s="178"/>
      <c r="O252" s="122"/>
      <c r="P252" s="122"/>
      <c r="Q252" s="122"/>
      <c r="R252" s="122"/>
    </row>
    <row r="253" spans="1:18" ht="12.75" x14ac:dyDescent="0.2">
      <c r="A253" s="122" t="s">
        <v>601</v>
      </c>
      <c r="B253" s="122">
        <v>0</v>
      </c>
      <c r="C253" s="122">
        <v>6887</v>
      </c>
      <c r="D253" s="140">
        <v>0</v>
      </c>
      <c r="E253" s="122">
        <v>75</v>
      </c>
      <c r="F253" s="140">
        <v>7.4064928486888002</v>
      </c>
      <c r="G253" s="140">
        <v>0</v>
      </c>
      <c r="H253" s="122">
        <v>0</v>
      </c>
      <c r="I253" s="122">
        <v>0</v>
      </c>
      <c r="J253" s="122">
        <v>329</v>
      </c>
      <c r="K253" s="122"/>
      <c r="L253" s="122"/>
      <c r="M253" s="122"/>
      <c r="N253" s="178"/>
      <c r="O253" s="122"/>
      <c r="P253" s="122"/>
      <c r="Q253" s="122"/>
      <c r="R253" s="122"/>
    </row>
    <row r="254" spans="1:18" ht="12.75" x14ac:dyDescent="0.2">
      <c r="A254" s="122" t="s">
        <v>602</v>
      </c>
      <c r="B254" s="122">
        <v>0</v>
      </c>
      <c r="C254" s="122">
        <v>10837</v>
      </c>
      <c r="D254" s="140">
        <v>0</v>
      </c>
      <c r="E254" s="122">
        <v>75</v>
      </c>
      <c r="F254" s="140">
        <v>7.4064928486888002</v>
      </c>
      <c r="G254" s="140">
        <v>0</v>
      </c>
      <c r="H254" s="122">
        <v>0</v>
      </c>
      <c r="I254" s="122">
        <v>0</v>
      </c>
      <c r="J254" s="122">
        <v>205</v>
      </c>
      <c r="K254" s="122"/>
      <c r="L254" s="122"/>
      <c r="M254" s="122"/>
      <c r="N254" s="178"/>
      <c r="O254" s="122"/>
      <c r="P254" s="122"/>
      <c r="Q254" s="122"/>
      <c r="R254" s="122"/>
    </row>
    <row r="255" spans="1:18" ht="12.75" x14ac:dyDescent="0.2">
      <c r="A255" s="122" t="s">
        <v>603</v>
      </c>
      <c r="B255" s="122">
        <v>0</v>
      </c>
      <c r="C255" s="122">
        <v>10894</v>
      </c>
      <c r="D255" s="140">
        <v>0</v>
      </c>
      <c r="E255" s="122">
        <v>75</v>
      </c>
      <c r="F255" s="140">
        <v>7.4064928486888002</v>
      </c>
      <c r="G255" s="140">
        <v>0</v>
      </c>
      <c r="H255" s="122">
        <v>0</v>
      </c>
      <c r="I255" s="122">
        <v>0</v>
      </c>
      <c r="J255" s="122">
        <v>390</v>
      </c>
      <c r="K255" s="122"/>
      <c r="L255" s="122"/>
      <c r="M255" s="122"/>
      <c r="N255" s="178"/>
      <c r="O255" s="122"/>
      <c r="P255" s="122"/>
      <c r="Q255" s="122"/>
      <c r="R255" s="122"/>
    </row>
    <row r="256" spans="1:18" ht="12.75" x14ac:dyDescent="0.2">
      <c r="A256" s="122" t="s">
        <v>604</v>
      </c>
      <c r="B256" s="122">
        <v>0</v>
      </c>
      <c r="C256" s="122">
        <v>11160</v>
      </c>
      <c r="D256" s="140">
        <v>0</v>
      </c>
      <c r="E256" s="122">
        <v>75</v>
      </c>
      <c r="F256" s="140">
        <v>7.4064928486888002</v>
      </c>
      <c r="G256" s="140">
        <v>0</v>
      </c>
      <c r="H256" s="122">
        <v>0</v>
      </c>
      <c r="I256" s="122">
        <v>0</v>
      </c>
      <c r="J256" s="122">
        <v>331</v>
      </c>
      <c r="K256" s="122"/>
      <c r="L256" s="122"/>
      <c r="M256" s="122"/>
      <c r="N256" s="178"/>
      <c r="O256" s="122"/>
      <c r="P256" s="122"/>
      <c r="Q256" s="122"/>
      <c r="R256" s="122"/>
    </row>
    <row r="257" spans="1:18" ht="12.75" x14ac:dyDescent="0.2">
      <c r="A257" s="122" t="s">
        <v>605</v>
      </c>
      <c r="B257" s="122">
        <v>0</v>
      </c>
      <c r="C257" s="122">
        <v>6837</v>
      </c>
      <c r="D257" s="140">
        <v>0</v>
      </c>
      <c r="E257" s="122">
        <v>75</v>
      </c>
      <c r="F257" s="140">
        <v>7.4064928486888002</v>
      </c>
      <c r="G257" s="140">
        <v>0</v>
      </c>
      <c r="H257" s="122">
        <v>0</v>
      </c>
      <c r="I257" s="122">
        <v>0</v>
      </c>
      <c r="J257" s="122">
        <v>256</v>
      </c>
      <c r="K257" s="122"/>
      <c r="L257" s="122"/>
      <c r="M257" s="122"/>
      <c r="N257" s="178"/>
      <c r="O257" s="122"/>
      <c r="P257" s="122"/>
      <c r="Q257" s="122"/>
      <c r="R257" s="122"/>
    </row>
    <row r="258" spans="1:18" ht="12.75" x14ac:dyDescent="0.2">
      <c r="A258" s="122" t="s">
        <v>606</v>
      </c>
      <c r="B258" s="122">
        <v>0</v>
      </c>
      <c r="C258" s="122">
        <v>7068</v>
      </c>
      <c r="D258" s="140">
        <v>0</v>
      </c>
      <c r="E258" s="122">
        <v>75</v>
      </c>
      <c r="F258" s="140">
        <v>7.4064928486888002</v>
      </c>
      <c r="G258" s="140">
        <v>0</v>
      </c>
      <c r="H258" s="122">
        <v>0</v>
      </c>
      <c r="I258" s="122">
        <v>0</v>
      </c>
      <c r="J258" s="122">
        <v>173</v>
      </c>
      <c r="K258" s="122"/>
      <c r="L258" s="122"/>
      <c r="M258" s="122"/>
      <c r="N258" s="178"/>
      <c r="O258" s="122"/>
      <c r="P258" s="122"/>
      <c r="Q258" s="122"/>
      <c r="R258" s="122"/>
    </row>
    <row r="259" spans="1:18" ht="14.25" customHeight="1" x14ac:dyDescent="0.2">
      <c r="A259" s="19" t="s">
        <v>607</v>
      </c>
      <c r="B259" s="122"/>
      <c r="C259" s="122"/>
      <c r="D259" s="140"/>
      <c r="E259" s="19"/>
      <c r="F259" s="140"/>
      <c r="G259" s="140"/>
      <c r="H259" s="122"/>
      <c r="I259" s="122"/>
      <c r="J259" s="122"/>
      <c r="K259" s="122"/>
      <c r="L259" s="122"/>
      <c r="M259" s="122"/>
      <c r="N259" s="178"/>
      <c r="O259" s="122"/>
      <c r="P259" s="122"/>
      <c r="Q259" s="122"/>
      <c r="R259" s="122"/>
    </row>
    <row r="260" spans="1:18" ht="12.75" x14ac:dyDescent="0.2">
      <c r="A260" s="122" t="s">
        <v>608</v>
      </c>
      <c r="B260" s="122">
        <v>0</v>
      </c>
      <c r="C260" s="122">
        <v>26918</v>
      </c>
      <c r="D260" s="140">
        <v>0</v>
      </c>
      <c r="E260" s="122">
        <v>75</v>
      </c>
      <c r="F260" s="140">
        <v>7.4064928486888002</v>
      </c>
      <c r="G260" s="140">
        <v>0</v>
      </c>
      <c r="H260" s="122">
        <v>0</v>
      </c>
      <c r="I260" s="122">
        <v>0</v>
      </c>
      <c r="J260" s="122">
        <v>1459</v>
      </c>
      <c r="K260" s="122"/>
      <c r="L260" s="122"/>
      <c r="M260" s="122"/>
      <c r="N260" s="178"/>
      <c r="O260" s="122"/>
      <c r="P260" s="122"/>
      <c r="Q260" s="122"/>
      <c r="R260" s="122"/>
    </row>
    <row r="261" spans="1:18" ht="12.75" x14ac:dyDescent="0.2">
      <c r="A261" s="122" t="s">
        <v>609</v>
      </c>
      <c r="B261" s="122">
        <v>109</v>
      </c>
      <c r="C261" s="122">
        <v>100603</v>
      </c>
      <c r="D261" s="140">
        <v>3.7671530438087499</v>
      </c>
      <c r="E261" s="122">
        <v>75</v>
      </c>
      <c r="F261" s="140">
        <v>7.4064928486888002</v>
      </c>
      <c r="G261" s="140">
        <v>11.1736458924975</v>
      </c>
      <c r="H261" s="122">
        <v>4328</v>
      </c>
      <c r="I261" s="122">
        <v>38734</v>
      </c>
      <c r="J261" s="122">
        <v>7115</v>
      </c>
      <c r="K261" s="122"/>
      <c r="L261" s="122"/>
      <c r="M261" s="122"/>
      <c r="N261" s="178"/>
      <c r="O261" s="122"/>
      <c r="P261" s="122"/>
      <c r="Q261" s="122"/>
      <c r="R261" s="122"/>
    </row>
    <row r="262" spans="1:18" ht="12.75" x14ac:dyDescent="0.2">
      <c r="A262" s="122" t="s">
        <v>610</v>
      </c>
      <c r="B262" s="122">
        <v>0</v>
      </c>
      <c r="C262" s="122">
        <v>9660</v>
      </c>
      <c r="D262" s="140">
        <v>0</v>
      </c>
      <c r="E262" s="122">
        <v>75</v>
      </c>
      <c r="F262" s="140">
        <v>7.4064928486888002</v>
      </c>
      <c r="G262" s="140">
        <v>0</v>
      </c>
      <c r="H262" s="122">
        <v>0</v>
      </c>
      <c r="I262" s="122">
        <v>0</v>
      </c>
      <c r="J262" s="122">
        <v>497</v>
      </c>
      <c r="K262" s="122"/>
      <c r="L262" s="122"/>
      <c r="M262" s="122"/>
      <c r="N262" s="178"/>
      <c r="O262" s="122"/>
      <c r="P262" s="122"/>
      <c r="Q262" s="122"/>
      <c r="R262" s="122"/>
    </row>
    <row r="263" spans="1:18" ht="12.75" x14ac:dyDescent="0.2">
      <c r="A263" s="122" t="s">
        <v>611</v>
      </c>
      <c r="B263" s="122">
        <v>12</v>
      </c>
      <c r="C263" s="122">
        <v>37401</v>
      </c>
      <c r="D263" s="140">
        <v>0.92292628392432396</v>
      </c>
      <c r="E263" s="122">
        <v>75</v>
      </c>
      <c r="F263" s="140">
        <v>7.4064928486888002</v>
      </c>
      <c r="G263" s="140">
        <v>8.3294191326131202</v>
      </c>
      <c r="H263" s="122">
        <v>532</v>
      </c>
      <c r="I263" s="122">
        <v>6387</v>
      </c>
      <c r="J263" s="122">
        <v>1451</v>
      </c>
      <c r="K263" s="122"/>
      <c r="L263" s="122"/>
      <c r="M263" s="122"/>
      <c r="N263" s="178"/>
      <c r="O263" s="122"/>
      <c r="P263" s="122"/>
      <c r="Q263" s="122"/>
      <c r="R263" s="122"/>
    </row>
    <row r="264" spans="1:18" ht="12.75" x14ac:dyDescent="0.2">
      <c r="A264" s="122" t="s">
        <v>612</v>
      </c>
      <c r="B264" s="122">
        <v>0</v>
      </c>
      <c r="C264" s="122">
        <v>19028</v>
      </c>
      <c r="D264" s="140">
        <v>0</v>
      </c>
      <c r="E264" s="122">
        <v>75</v>
      </c>
      <c r="F264" s="140">
        <v>7.4064928486888002</v>
      </c>
      <c r="G264" s="140">
        <v>0</v>
      </c>
      <c r="H264" s="122">
        <v>0</v>
      </c>
      <c r="I264" s="122">
        <v>0</v>
      </c>
      <c r="J264" s="122">
        <v>813</v>
      </c>
      <c r="K264" s="122"/>
      <c r="L264" s="122"/>
      <c r="M264" s="122"/>
      <c r="N264" s="178"/>
      <c r="O264" s="122"/>
      <c r="P264" s="122"/>
      <c r="Q264" s="122"/>
      <c r="R264" s="122"/>
    </row>
    <row r="265" spans="1:18" ht="12.75" x14ac:dyDescent="0.2">
      <c r="A265" s="122" t="s">
        <v>613</v>
      </c>
      <c r="B265" s="122">
        <v>0</v>
      </c>
      <c r="C265" s="122">
        <v>9481</v>
      </c>
      <c r="D265" s="140">
        <v>0</v>
      </c>
      <c r="E265" s="122">
        <v>75</v>
      </c>
      <c r="F265" s="140">
        <v>7.4064928486888002</v>
      </c>
      <c r="G265" s="140">
        <v>0</v>
      </c>
      <c r="H265" s="122">
        <v>0</v>
      </c>
      <c r="I265" s="122">
        <v>0</v>
      </c>
      <c r="J265" s="122">
        <v>355</v>
      </c>
      <c r="K265" s="122"/>
      <c r="L265" s="122"/>
      <c r="M265" s="122"/>
      <c r="N265" s="178"/>
      <c r="O265" s="122"/>
      <c r="P265" s="122"/>
      <c r="Q265" s="122"/>
      <c r="R265" s="122"/>
    </row>
    <row r="266" spans="1:18" ht="12.75" x14ac:dyDescent="0.2">
      <c r="A266" s="122" t="s">
        <v>614</v>
      </c>
      <c r="B266" s="122">
        <v>0</v>
      </c>
      <c r="C266" s="122">
        <v>5896</v>
      </c>
      <c r="D266" s="140">
        <v>0</v>
      </c>
      <c r="E266" s="122">
        <v>75</v>
      </c>
      <c r="F266" s="140">
        <v>7.4064928486888002</v>
      </c>
      <c r="G266" s="140">
        <v>0</v>
      </c>
      <c r="H266" s="122">
        <v>0</v>
      </c>
      <c r="I266" s="122">
        <v>0</v>
      </c>
      <c r="J266" s="122">
        <v>272</v>
      </c>
      <c r="K266" s="122"/>
      <c r="L266" s="122"/>
      <c r="M266" s="122"/>
      <c r="N266" s="178"/>
      <c r="O266" s="122"/>
      <c r="P266" s="122"/>
      <c r="Q266" s="122"/>
      <c r="R266" s="122"/>
    </row>
    <row r="267" spans="1:18" ht="12.75" x14ac:dyDescent="0.2">
      <c r="A267" s="122" t="s">
        <v>615</v>
      </c>
      <c r="B267" s="122">
        <v>0</v>
      </c>
      <c r="C267" s="122">
        <v>11609</v>
      </c>
      <c r="D267" s="140">
        <v>0</v>
      </c>
      <c r="E267" s="122">
        <v>75</v>
      </c>
      <c r="F267" s="140">
        <v>7.4064928486888002</v>
      </c>
      <c r="G267" s="140">
        <v>0</v>
      </c>
      <c r="H267" s="122">
        <v>0</v>
      </c>
      <c r="I267" s="122">
        <v>0</v>
      </c>
      <c r="J267" s="122">
        <v>414</v>
      </c>
      <c r="K267" s="122"/>
      <c r="L267" s="122"/>
      <c r="M267" s="122"/>
      <c r="N267" s="178"/>
      <c r="O267" s="122"/>
      <c r="P267" s="122"/>
      <c r="Q267" s="122"/>
      <c r="R267" s="122"/>
    </row>
    <row r="268" spans="1:18" ht="12.75" x14ac:dyDescent="0.2">
      <c r="A268" s="122" t="s">
        <v>616</v>
      </c>
      <c r="B268" s="122">
        <v>151</v>
      </c>
      <c r="C268" s="122">
        <v>39259</v>
      </c>
      <c r="D268" s="140">
        <v>3.25802354712645</v>
      </c>
      <c r="E268" s="122">
        <v>75</v>
      </c>
      <c r="F268" s="140">
        <v>7.4064928486888002</v>
      </c>
      <c r="G268" s="140">
        <v>10.6645163958152</v>
      </c>
      <c r="H268" s="122">
        <v>2579</v>
      </c>
      <c r="I268" s="122">
        <v>24183</v>
      </c>
      <c r="J268" s="122">
        <v>2994</v>
      </c>
      <c r="K268" s="122"/>
      <c r="L268" s="122"/>
      <c r="M268" s="122"/>
      <c r="N268" s="178"/>
      <c r="O268" s="122"/>
      <c r="P268" s="122"/>
      <c r="Q268" s="122"/>
      <c r="R268" s="122"/>
    </row>
    <row r="269" spans="1:18" ht="12.75" x14ac:dyDescent="0.2">
      <c r="A269" s="122" t="s">
        <v>617</v>
      </c>
      <c r="B269" s="122">
        <v>69</v>
      </c>
      <c r="C269" s="122">
        <v>25782</v>
      </c>
      <c r="D269" s="140">
        <v>2.1809081459695201</v>
      </c>
      <c r="E269" s="122">
        <v>75</v>
      </c>
      <c r="F269" s="140">
        <v>7.4064928486888002</v>
      </c>
      <c r="G269" s="140">
        <v>9.5874009946583207</v>
      </c>
      <c r="H269" s="122">
        <v>1041</v>
      </c>
      <c r="I269" s="122">
        <v>10858</v>
      </c>
      <c r="J269" s="122">
        <v>1512</v>
      </c>
      <c r="K269" s="122"/>
      <c r="L269" s="122"/>
      <c r="M269" s="122"/>
      <c r="N269" s="178"/>
      <c r="O269" s="122"/>
      <c r="P269" s="122"/>
      <c r="Q269" s="122"/>
      <c r="R269" s="122"/>
    </row>
    <row r="270" spans="1:18" ht="14.25" customHeight="1" x14ac:dyDescent="0.2">
      <c r="A270" s="19" t="s">
        <v>618</v>
      </c>
      <c r="B270" s="122"/>
      <c r="C270" s="122"/>
      <c r="D270" s="140"/>
      <c r="E270" s="19"/>
      <c r="F270" s="140"/>
      <c r="G270" s="140"/>
      <c r="H270" s="122"/>
      <c r="I270" s="122"/>
      <c r="J270" s="122"/>
      <c r="K270" s="122"/>
      <c r="L270" s="122"/>
      <c r="M270" s="122"/>
      <c r="N270" s="178"/>
      <c r="O270" s="122"/>
      <c r="P270" s="122"/>
      <c r="Q270" s="122"/>
      <c r="R270" s="122"/>
    </row>
    <row r="271" spans="1:18" ht="12.75" x14ac:dyDescent="0.2">
      <c r="A271" s="122" t="s">
        <v>619</v>
      </c>
      <c r="B271" s="122">
        <v>46</v>
      </c>
      <c r="C271" s="122">
        <v>25190</v>
      </c>
      <c r="D271" s="140">
        <v>0.93653218650738401</v>
      </c>
      <c r="E271" s="122">
        <v>75</v>
      </c>
      <c r="F271" s="140">
        <v>7.4064928486888002</v>
      </c>
      <c r="G271" s="140">
        <v>8.3430250351961792</v>
      </c>
      <c r="H271" s="122">
        <v>1363</v>
      </c>
      <c r="I271" s="122">
        <v>16337</v>
      </c>
      <c r="J271" s="122">
        <v>1632</v>
      </c>
      <c r="K271" s="122"/>
      <c r="L271" s="122"/>
      <c r="M271" s="122"/>
      <c r="N271" s="178"/>
      <c r="O271" s="122"/>
      <c r="P271" s="122"/>
      <c r="Q271" s="122"/>
      <c r="R271" s="122"/>
    </row>
    <row r="272" spans="1:18" ht="12.75" x14ac:dyDescent="0.2">
      <c r="A272" s="122" t="s">
        <v>620</v>
      </c>
      <c r="B272" s="122">
        <v>0</v>
      </c>
      <c r="C272" s="122">
        <v>18610</v>
      </c>
      <c r="D272" s="140">
        <v>0</v>
      </c>
      <c r="E272" s="122">
        <v>75</v>
      </c>
      <c r="F272" s="140">
        <v>7.4064928486888002</v>
      </c>
      <c r="G272" s="140">
        <v>0</v>
      </c>
      <c r="H272" s="122">
        <v>0</v>
      </c>
      <c r="I272" s="122">
        <v>0</v>
      </c>
      <c r="J272" s="122">
        <v>843</v>
      </c>
      <c r="K272" s="122"/>
      <c r="L272" s="122"/>
      <c r="M272" s="122"/>
      <c r="N272" s="178"/>
      <c r="O272" s="122"/>
      <c r="P272" s="122"/>
      <c r="Q272" s="122"/>
      <c r="R272" s="122"/>
    </row>
    <row r="273" spans="1:18" ht="12.75" x14ac:dyDescent="0.2">
      <c r="A273" s="122" t="s">
        <v>621</v>
      </c>
      <c r="B273" s="122">
        <v>25</v>
      </c>
      <c r="C273" s="122">
        <v>19709</v>
      </c>
      <c r="D273" s="140">
        <v>0.75936531716936995</v>
      </c>
      <c r="E273" s="122">
        <v>75</v>
      </c>
      <c r="F273" s="140">
        <v>7.4064928486888002</v>
      </c>
      <c r="G273" s="140">
        <v>8.1658581658581699</v>
      </c>
      <c r="H273" s="122">
        <v>707</v>
      </c>
      <c r="I273" s="122">
        <v>8658</v>
      </c>
      <c r="J273" s="122">
        <v>1100</v>
      </c>
      <c r="K273" s="122"/>
      <c r="L273" s="122"/>
      <c r="M273" s="122"/>
      <c r="N273" s="178"/>
      <c r="O273" s="122"/>
      <c r="P273" s="122"/>
      <c r="Q273" s="122"/>
      <c r="R273" s="122"/>
    </row>
    <row r="274" spans="1:18" ht="12.75" x14ac:dyDescent="0.2">
      <c r="A274" s="122" t="s">
        <v>622</v>
      </c>
      <c r="B274" s="122">
        <v>0</v>
      </c>
      <c r="C274" s="122">
        <v>98810</v>
      </c>
      <c r="D274" s="140">
        <v>0</v>
      </c>
      <c r="E274" s="122">
        <v>75</v>
      </c>
      <c r="F274" s="140">
        <v>7.4064928486888002</v>
      </c>
      <c r="G274" s="140">
        <v>0</v>
      </c>
      <c r="H274" s="122">
        <v>0</v>
      </c>
      <c r="I274" s="122">
        <v>0</v>
      </c>
      <c r="J274" s="122">
        <v>4755</v>
      </c>
      <c r="K274" s="122"/>
      <c r="L274" s="122"/>
      <c r="M274" s="122"/>
      <c r="N274" s="178"/>
      <c r="O274" s="122"/>
      <c r="P274" s="122"/>
      <c r="Q274" s="122"/>
      <c r="R274" s="122"/>
    </row>
    <row r="275" spans="1:18" ht="12.75" x14ac:dyDescent="0.2">
      <c r="A275" s="122" t="s">
        <v>623</v>
      </c>
      <c r="B275" s="122">
        <v>0</v>
      </c>
      <c r="C275" s="122">
        <v>18030</v>
      </c>
      <c r="D275" s="140">
        <v>0</v>
      </c>
      <c r="E275" s="122">
        <v>75</v>
      </c>
      <c r="F275" s="140">
        <v>7.4064928486888002</v>
      </c>
      <c r="G275" s="140">
        <v>0</v>
      </c>
      <c r="H275" s="122">
        <v>0</v>
      </c>
      <c r="I275" s="122">
        <v>0</v>
      </c>
      <c r="J275" s="122">
        <v>772</v>
      </c>
      <c r="K275" s="122"/>
      <c r="L275" s="122"/>
      <c r="M275" s="122"/>
      <c r="N275" s="178"/>
      <c r="O275" s="122"/>
      <c r="P275" s="122"/>
      <c r="Q275" s="122"/>
      <c r="R275" s="122"/>
    </row>
    <row r="276" spans="1:18" ht="12.75" x14ac:dyDescent="0.2">
      <c r="A276" s="122" t="s">
        <v>624</v>
      </c>
      <c r="B276" s="122">
        <v>0</v>
      </c>
      <c r="C276" s="122">
        <v>9480</v>
      </c>
      <c r="D276" s="140">
        <v>0</v>
      </c>
      <c r="E276" s="122">
        <v>75</v>
      </c>
      <c r="F276" s="140">
        <v>7.4064928486888002</v>
      </c>
      <c r="G276" s="140">
        <v>0</v>
      </c>
      <c r="H276" s="122">
        <v>0</v>
      </c>
      <c r="I276" s="122">
        <v>0</v>
      </c>
      <c r="J276" s="122">
        <v>300</v>
      </c>
      <c r="K276" s="122"/>
      <c r="L276" s="122"/>
      <c r="M276" s="122"/>
      <c r="N276" s="178"/>
      <c r="O276" s="122"/>
      <c r="P276" s="122"/>
      <c r="Q276" s="122"/>
      <c r="R276" s="122"/>
    </row>
    <row r="277" spans="1:18" ht="12.75" x14ac:dyDescent="0.2">
      <c r="A277" s="122" t="s">
        <v>625</v>
      </c>
      <c r="B277" s="122">
        <v>8</v>
      </c>
      <c r="C277" s="122">
        <v>56139</v>
      </c>
      <c r="D277" s="140">
        <v>0.55719796171734304</v>
      </c>
      <c r="E277" s="122">
        <v>75</v>
      </c>
      <c r="F277" s="140">
        <v>7.4064928486888002</v>
      </c>
      <c r="G277" s="140">
        <v>7.9636908104061401</v>
      </c>
      <c r="H277" s="122">
        <v>851</v>
      </c>
      <c r="I277" s="122">
        <v>10686</v>
      </c>
      <c r="J277" s="122">
        <v>2202</v>
      </c>
      <c r="K277" s="122"/>
      <c r="L277" s="122"/>
      <c r="M277" s="122"/>
      <c r="N277" s="178"/>
      <c r="O277" s="122"/>
      <c r="P277" s="122"/>
      <c r="Q277" s="122"/>
      <c r="R277" s="122"/>
    </row>
    <row r="278" spans="1:18" ht="14.25" customHeight="1" x14ac:dyDescent="0.2">
      <c r="A278" s="19" t="s">
        <v>626</v>
      </c>
      <c r="B278" s="122"/>
      <c r="C278" s="122"/>
      <c r="D278" s="140"/>
      <c r="E278" s="19"/>
      <c r="F278" s="140"/>
      <c r="G278" s="140"/>
      <c r="H278" s="122"/>
      <c r="I278" s="122"/>
      <c r="J278" s="122"/>
      <c r="K278" s="122"/>
      <c r="L278" s="122"/>
      <c r="M278" s="122"/>
      <c r="N278" s="178"/>
      <c r="O278" s="122"/>
      <c r="P278" s="122"/>
      <c r="Q278" s="122"/>
      <c r="R278" s="122"/>
    </row>
    <row r="279" spans="1:18" ht="12.75" x14ac:dyDescent="0.2">
      <c r="A279" s="122" t="s">
        <v>627</v>
      </c>
      <c r="B279" s="122">
        <v>47</v>
      </c>
      <c r="C279" s="122">
        <v>7122</v>
      </c>
      <c r="D279" s="140">
        <v>1.96026176872545</v>
      </c>
      <c r="E279" s="122">
        <v>75</v>
      </c>
      <c r="F279" s="140">
        <v>7.4064928486888002</v>
      </c>
      <c r="G279" s="140">
        <v>9.3667546174142498</v>
      </c>
      <c r="H279" s="122">
        <v>213</v>
      </c>
      <c r="I279" s="122">
        <v>2274</v>
      </c>
      <c r="J279" s="122">
        <v>329</v>
      </c>
      <c r="K279" s="122"/>
      <c r="L279" s="122"/>
      <c r="M279" s="122"/>
      <c r="N279" s="178"/>
      <c r="O279" s="122"/>
      <c r="P279" s="122"/>
      <c r="Q279" s="122"/>
      <c r="R279" s="122"/>
    </row>
    <row r="280" spans="1:18" ht="12.75" x14ac:dyDescent="0.2">
      <c r="A280" s="122" t="s">
        <v>628</v>
      </c>
      <c r="B280" s="122">
        <v>20</v>
      </c>
      <c r="C280" s="122">
        <v>6501</v>
      </c>
      <c r="D280" s="140">
        <v>0.85836940360699698</v>
      </c>
      <c r="E280" s="122">
        <v>75</v>
      </c>
      <c r="F280" s="140">
        <v>7.4064928486888002</v>
      </c>
      <c r="G280" s="140">
        <v>8.2648622522957904</v>
      </c>
      <c r="H280" s="122">
        <v>171</v>
      </c>
      <c r="I280" s="122">
        <v>2069</v>
      </c>
      <c r="J280" s="122">
        <v>336</v>
      </c>
      <c r="K280" s="122"/>
      <c r="L280" s="122"/>
      <c r="M280" s="122"/>
      <c r="N280" s="178"/>
      <c r="O280" s="122"/>
      <c r="P280" s="122"/>
      <c r="Q280" s="122"/>
      <c r="R280" s="122"/>
    </row>
    <row r="281" spans="1:18" ht="12.75" x14ac:dyDescent="0.2">
      <c r="A281" s="122" t="s">
        <v>629</v>
      </c>
      <c r="B281" s="122">
        <v>0</v>
      </c>
      <c r="C281" s="122">
        <v>10154</v>
      </c>
      <c r="D281" s="140">
        <v>0</v>
      </c>
      <c r="E281" s="122">
        <v>75</v>
      </c>
      <c r="F281" s="140">
        <v>7.4064928486888002</v>
      </c>
      <c r="G281" s="140">
        <v>0</v>
      </c>
      <c r="H281" s="122">
        <v>0</v>
      </c>
      <c r="I281" s="122">
        <v>0</v>
      </c>
      <c r="J281" s="122">
        <v>392</v>
      </c>
      <c r="K281" s="122"/>
      <c r="L281" s="122"/>
      <c r="M281" s="122"/>
      <c r="N281" s="178"/>
      <c r="O281" s="122"/>
      <c r="P281" s="122"/>
      <c r="Q281" s="122"/>
      <c r="R281" s="122"/>
    </row>
    <row r="282" spans="1:18" ht="12.75" x14ac:dyDescent="0.2">
      <c r="A282" s="122" t="s">
        <v>630</v>
      </c>
      <c r="B282" s="122">
        <v>0</v>
      </c>
      <c r="C282" s="122">
        <v>14925</v>
      </c>
      <c r="D282" s="140">
        <v>0</v>
      </c>
      <c r="E282" s="122">
        <v>75</v>
      </c>
      <c r="F282" s="140">
        <v>7.4064928486888002</v>
      </c>
      <c r="G282" s="140">
        <v>0</v>
      </c>
      <c r="H282" s="122">
        <v>0</v>
      </c>
      <c r="I282" s="122">
        <v>0</v>
      </c>
      <c r="J282" s="122">
        <v>425</v>
      </c>
      <c r="K282" s="122"/>
      <c r="L282" s="122"/>
      <c r="M282" s="122"/>
      <c r="N282" s="178"/>
      <c r="O282" s="122"/>
      <c r="P282" s="122"/>
      <c r="Q282" s="122"/>
      <c r="R282" s="122"/>
    </row>
    <row r="283" spans="1:18" ht="12.75" x14ac:dyDescent="0.2">
      <c r="A283" s="122" t="s">
        <v>631</v>
      </c>
      <c r="B283" s="122">
        <v>0</v>
      </c>
      <c r="C283" s="122">
        <v>5444</v>
      </c>
      <c r="D283" s="140">
        <v>0</v>
      </c>
      <c r="E283" s="122">
        <v>75</v>
      </c>
      <c r="F283" s="140">
        <v>7.4064928486888002</v>
      </c>
      <c r="G283" s="140">
        <v>0</v>
      </c>
      <c r="H283" s="122">
        <v>0</v>
      </c>
      <c r="I283" s="122">
        <v>0</v>
      </c>
      <c r="J283" s="122">
        <v>280</v>
      </c>
      <c r="K283" s="122"/>
      <c r="L283" s="122"/>
      <c r="M283" s="122"/>
      <c r="N283" s="178"/>
      <c r="O283" s="122"/>
      <c r="P283" s="122"/>
      <c r="Q283" s="122"/>
      <c r="R283" s="122"/>
    </row>
    <row r="284" spans="1:18" ht="12.75" x14ac:dyDescent="0.2">
      <c r="A284" s="122" t="s">
        <v>632</v>
      </c>
      <c r="B284" s="122">
        <v>0</v>
      </c>
      <c r="C284" s="122">
        <v>11791</v>
      </c>
      <c r="D284" s="140">
        <v>0</v>
      </c>
      <c r="E284" s="122">
        <v>75</v>
      </c>
      <c r="F284" s="140">
        <v>7.4064928486888002</v>
      </c>
      <c r="G284" s="140">
        <v>0</v>
      </c>
      <c r="H284" s="122">
        <v>0</v>
      </c>
      <c r="I284" s="122">
        <v>0</v>
      </c>
      <c r="J284" s="122">
        <v>509</v>
      </c>
      <c r="K284" s="122"/>
      <c r="L284" s="122"/>
      <c r="M284" s="122"/>
      <c r="N284" s="178"/>
      <c r="O284" s="122"/>
      <c r="P284" s="122"/>
      <c r="Q284" s="122"/>
      <c r="R284" s="122"/>
    </row>
    <row r="285" spans="1:18" ht="12.75" x14ac:dyDescent="0.2">
      <c r="A285" s="122" t="s">
        <v>633</v>
      </c>
      <c r="B285" s="122">
        <v>12</v>
      </c>
      <c r="C285" s="122">
        <v>11268</v>
      </c>
      <c r="D285" s="140">
        <v>1.5537776500432401</v>
      </c>
      <c r="E285" s="122">
        <v>75</v>
      </c>
      <c r="F285" s="140">
        <v>7.4064928486888002</v>
      </c>
      <c r="G285" s="140">
        <v>8.9602704987320401</v>
      </c>
      <c r="H285" s="122">
        <v>106</v>
      </c>
      <c r="I285" s="122">
        <v>1183</v>
      </c>
      <c r="J285" s="122">
        <v>484</v>
      </c>
      <c r="K285" s="122"/>
      <c r="L285" s="122"/>
      <c r="M285" s="122"/>
      <c r="N285" s="178"/>
      <c r="O285" s="122"/>
      <c r="P285" s="122"/>
      <c r="Q285" s="122"/>
      <c r="R285" s="122"/>
    </row>
    <row r="286" spans="1:18" ht="12.75" x14ac:dyDescent="0.2">
      <c r="A286" s="122" t="s">
        <v>634</v>
      </c>
      <c r="B286" s="122">
        <v>0</v>
      </c>
      <c r="C286" s="122">
        <v>62601</v>
      </c>
      <c r="D286" s="140">
        <v>0</v>
      </c>
      <c r="E286" s="122">
        <v>75</v>
      </c>
      <c r="F286" s="140">
        <v>7.4064928486888002</v>
      </c>
      <c r="G286" s="140">
        <v>0</v>
      </c>
      <c r="H286" s="122">
        <v>0</v>
      </c>
      <c r="I286" s="122">
        <v>0</v>
      </c>
      <c r="J286" s="122">
        <v>2409</v>
      </c>
      <c r="K286" s="122"/>
      <c r="L286" s="122"/>
      <c r="M286" s="122"/>
      <c r="N286" s="178"/>
      <c r="O286" s="122"/>
      <c r="P286" s="122"/>
      <c r="Q286" s="122"/>
      <c r="R286" s="122"/>
    </row>
    <row r="287" spans="1:18" ht="14.25" customHeight="1" x14ac:dyDescent="0.2">
      <c r="A287" s="19" t="s">
        <v>635</v>
      </c>
      <c r="B287" s="122"/>
      <c r="C287" s="122"/>
      <c r="D287" s="140"/>
      <c r="E287" s="19"/>
      <c r="F287" s="140"/>
      <c r="G287" s="140"/>
      <c r="H287" s="122"/>
      <c r="I287" s="122"/>
      <c r="J287" s="122"/>
      <c r="K287" s="122"/>
      <c r="L287" s="122"/>
      <c r="M287" s="122"/>
      <c r="N287" s="178"/>
      <c r="O287" s="122"/>
      <c r="P287" s="122"/>
      <c r="Q287" s="122"/>
      <c r="R287" s="122"/>
    </row>
    <row r="288" spans="1:18" ht="12.75" x14ac:dyDescent="0.2">
      <c r="A288" s="122" t="s">
        <v>636</v>
      </c>
      <c r="B288" s="122">
        <v>0</v>
      </c>
      <c r="C288" s="122">
        <v>2451</v>
      </c>
      <c r="D288" s="140">
        <v>0</v>
      </c>
      <c r="E288" s="122">
        <v>75</v>
      </c>
      <c r="F288" s="140">
        <v>7.4064928486888002</v>
      </c>
      <c r="G288" s="140">
        <v>0</v>
      </c>
      <c r="H288" s="122">
        <v>0</v>
      </c>
      <c r="I288" s="122">
        <v>0</v>
      </c>
      <c r="J288" s="122">
        <v>143</v>
      </c>
      <c r="K288" s="122"/>
      <c r="L288" s="122"/>
      <c r="M288" s="122"/>
      <c r="N288" s="178"/>
      <c r="O288" s="122"/>
      <c r="P288" s="122"/>
      <c r="Q288" s="122"/>
      <c r="R288" s="122"/>
    </row>
    <row r="289" spans="1:18" ht="12.75" x14ac:dyDescent="0.2">
      <c r="A289" s="122" t="s">
        <v>637</v>
      </c>
      <c r="B289" s="122">
        <v>0</v>
      </c>
      <c r="C289" s="122">
        <v>2646</v>
      </c>
      <c r="D289" s="140">
        <v>0</v>
      </c>
      <c r="E289" s="122">
        <v>75</v>
      </c>
      <c r="F289" s="140">
        <v>7.4064928486888002</v>
      </c>
      <c r="G289" s="140">
        <v>0</v>
      </c>
      <c r="H289" s="122">
        <v>0</v>
      </c>
      <c r="I289" s="122">
        <v>0</v>
      </c>
      <c r="J289" s="122">
        <v>115</v>
      </c>
      <c r="K289" s="122"/>
      <c r="L289" s="122"/>
      <c r="M289" s="122"/>
      <c r="N289" s="178"/>
      <c r="O289" s="122"/>
      <c r="P289" s="122"/>
      <c r="Q289" s="122"/>
      <c r="R289" s="122"/>
    </row>
    <row r="290" spans="1:18" ht="12.75" x14ac:dyDescent="0.2">
      <c r="A290" s="122" t="s">
        <v>638</v>
      </c>
      <c r="B290" s="122">
        <v>0</v>
      </c>
      <c r="C290" s="122">
        <v>12257</v>
      </c>
      <c r="D290" s="140">
        <v>0</v>
      </c>
      <c r="E290" s="122">
        <v>75</v>
      </c>
      <c r="F290" s="140">
        <v>7.4064928486888002</v>
      </c>
      <c r="G290" s="140">
        <v>0</v>
      </c>
      <c r="H290" s="122">
        <v>0</v>
      </c>
      <c r="I290" s="122">
        <v>0</v>
      </c>
      <c r="J290" s="122">
        <v>619</v>
      </c>
      <c r="K290" s="122"/>
      <c r="L290" s="122"/>
      <c r="M290" s="122"/>
      <c r="N290" s="178"/>
      <c r="O290" s="122"/>
      <c r="P290" s="122"/>
      <c r="Q290" s="122"/>
      <c r="R290" s="122"/>
    </row>
    <row r="291" spans="1:18" ht="12.75" x14ac:dyDescent="0.2">
      <c r="A291" s="122" t="s">
        <v>639</v>
      </c>
      <c r="B291" s="122">
        <v>0</v>
      </c>
      <c r="C291" s="122">
        <v>3133</v>
      </c>
      <c r="D291" s="140">
        <v>0</v>
      </c>
      <c r="E291" s="122">
        <v>75</v>
      </c>
      <c r="F291" s="140">
        <v>7.4064928486888002</v>
      </c>
      <c r="G291" s="140">
        <v>0</v>
      </c>
      <c r="H291" s="122">
        <v>0</v>
      </c>
      <c r="I291" s="122">
        <v>0</v>
      </c>
      <c r="J291" s="122">
        <v>143</v>
      </c>
      <c r="K291" s="122"/>
      <c r="L291" s="122"/>
      <c r="M291" s="122"/>
      <c r="N291" s="178"/>
      <c r="O291" s="122"/>
      <c r="P291" s="122"/>
      <c r="Q291" s="122"/>
      <c r="R291" s="122"/>
    </row>
    <row r="292" spans="1:18" ht="12.75" x14ac:dyDescent="0.2">
      <c r="A292" s="122" t="s">
        <v>640</v>
      </c>
      <c r="B292" s="122">
        <v>0</v>
      </c>
      <c r="C292" s="122">
        <v>7103</v>
      </c>
      <c r="D292" s="140">
        <v>0</v>
      </c>
      <c r="E292" s="122">
        <v>75</v>
      </c>
      <c r="F292" s="140">
        <v>7.4064928486888002</v>
      </c>
      <c r="G292" s="140">
        <v>0</v>
      </c>
      <c r="H292" s="122">
        <v>0</v>
      </c>
      <c r="I292" s="122">
        <v>0</v>
      </c>
      <c r="J292" s="122">
        <v>284</v>
      </c>
      <c r="K292" s="122"/>
      <c r="L292" s="122"/>
      <c r="M292" s="122"/>
      <c r="N292" s="178"/>
      <c r="O292" s="122"/>
      <c r="P292" s="122"/>
      <c r="Q292" s="122"/>
      <c r="R292" s="122"/>
    </row>
    <row r="293" spans="1:18" ht="12.75" x14ac:dyDescent="0.2">
      <c r="A293" s="122" t="s">
        <v>641</v>
      </c>
      <c r="B293" s="122">
        <v>0</v>
      </c>
      <c r="C293" s="122">
        <v>4086</v>
      </c>
      <c r="D293" s="140">
        <v>0</v>
      </c>
      <c r="E293" s="122">
        <v>75</v>
      </c>
      <c r="F293" s="140">
        <v>7.4064928486888002</v>
      </c>
      <c r="G293" s="140">
        <v>0</v>
      </c>
      <c r="H293" s="122">
        <v>0</v>
      </c>
      <c r="I293" s="122">
        <v>0</v>
      </c>
      <c r="J293" s="122">
        <v>178</v>
      </c>
      <c r="K293" s="122"/>
      <c r="L293" s="122"/>
      <c r="M293" s="122"/>
      <c r="N293" s="178"/>
      <c r="O293" s="122"/>
      <c r="P293" s="122"/>
      <c r="Q293" s="122"/>
      <c r="R293" s="122"/>
    </row>
    <row r="294" spans="1:18" ht="12.75" x14ac:dyDescent="0.2">
      <c r="A294" s="122" t="s">
        <v>642</v>
      </c>
      <c r="B294" s="122">
        <v>0</v>
      </c>
      <c r="C294" s="122">
        <v>6784</v>
      </c>
      <c r="D294" s="140">
        <v>0</v>
      </c>
      <c r="E294" s="122">
        <v>75</v>
      </c>
      <c r="F294" s="140">
        <v>7.4064928486888002</v>
      </c>
      <c r="G294" s="140">
        <v>0</v>
      </c>
      <c r="H294" s="122">
        <v>0</v>
      </c>
      <c r="I294" s="122">
        <v>0</v>
      </c>
      <c r="J294" s="122">
        <v>262</v>
      </c>
      <c r="K294" s="122"/>
      <c r="L294" s="122"/>
      <c r="M294" s="122"/>
      <c r="N294" s="178"/>
      <c r="O294" s="122"/>
      <c r="P294" s="122"/>
      <c r="Q294" s="122"/>
      <c r="R294" s="122"/>
    </row>
    <row r="295" spans="1:18" ht="12.75" x14ac:dyDescent="0.2">
      <c r="A295" s="122" t="s">
        <v>643</v>
      </c>
      <c r="B295" s="122">
        <v>7</v>
      </c>
      <c r="C295" s="122">
        <v>72723</v>
      </c>
      <c r="D295" s="140">
        <v>1.8984716903182901</v>
      </c>
      <c r="E295" s="122">
        <v>75</v>
      </c>
      <c r="F295" s="140">
        <v>7.4064928486888002</v>
      </c>
      <c r="G295" s="140">
        <v>9.3049645390070896</v>
      </c>
      <c r="H295" s="122">
        <v>328</v>
      </c>
      <c r="I295" s="122">
        <v>3525</v>
      </c>
      <c r="J295" s="122">
        <v>2951</v>
      </c>
      <c r="K295" s="122"/>
      <c r="L295" s="122"/>
      <c r="M295" s="122"/>
      <c r="N295" s="178"/>
      <c r="O295" s="122"/>
      <c r="P295" s="122"/>
      <c r="Q295" s="122"/>
      <c r="R295" s="122"/>
    </row>
    <row r="296" spans="1:18" ht="12.75" x14ac:dyDescent="0.2">
      <c r="A296" s="122" t="s">
        <v>644</v>
      </c>
      <c r="B296" s="122">
        <v>0</v>
      </c>
      <c r="C296" s="122">
        <v>2516</v>
      </c>
      <c r="D296" s="140">
        <v>0</v>
      </c>
      <c r="E296" s="122">
        <v>75</v>
      </c>
      <c r="F296" s="140">
        <v>7.4064928486888002</v>
      </c>
      <c r="G296" s="140">
        <v>0</v>
      </c>
      <c r="H296" s="122">
        <v>0</v>
      </c>
      <c r="I296" s="122">
        <v>0</v>
      </c>
      <c r="J296" s="122">
        <v>123</v>
      </c>
      <c r="K296" s="122"/>
      <c r="L296" s="122"/>
      <c r="M296" s="122"/>
      <c r="N296" s="178"/>
      <c r="O296" s="122"/>
      <c r="P296" s="122"/>
      <c r="Q296" s="122"/>
      <c r="R296" s="122"/>
    </row>
    <row r="297" spans="1:18" ht="12.75" x14ac:dyDescent="0.2">
      <c r="A297" s="122" t="s">
        <v>645</v>
      </c>
      <c r="B297" s="122">
        <v>0</v>
      </c>
      <c r="C297" s="122">
        <v>5902</v>
      </c>
      <c r="D297" s="140">
        <v>0</v>
      </c>
      <c r="E297" s="122">
        <v>75</v>
      </c>
      <c r="F297" s="140">
        <v>7.4064928486888002</v>
      </c>
      <c r="G297" s="140">
        <v>0</v>
      </c>
      <c r="H297" s="122">
        <v>0</v>
      </c>
      <c r="I297" s="122">
        <v>0</v>
      </c>
      <c r="J297" s="122">
        <v>195</v>
      </c>
      <c r="K297" s="122"/>
      <c r="L297" s="122"/>
      <c r="M297" s="122"/>
      <c r="N297" s="178"/>
      <c r="O297" s="122"/>
      <c r="P297" s="122"/>
      <c r="Q297" s="122"/>
      <c r="R297" s="122"/>
    </row>
    <row r="298" spans="1:18" ht="12.75" x14ac:dyDescent="0.2">
      <c r="A298" s="122" t="s">
        <v>646</v>
      </c>
      <c r="B298" s="122">
        <v>0</v>
      </c>
      <c r="C298" s="122">
        <v>125080</v>
      </c>
      <c r="D298" s="140">
        <v>0</v>
      </c>
      <c r="E298" s="122">
        <v>75</v>
      </c>
      <c r="F298" s="140">
        <v>7.4064928486888002</v>
      </c>
      <c r="G298" s="140">
        <v>0</v>
      </c>
      <c r="H298" s="122">
        <v>0</v>
      </c>
      <c r="I298" s="122">
        <v>0</v>
      </c>
      <c r="J298" s="122">
        <v>5490</v>
      </c>
      <c r="K298" s="122"/>
      <c r="L298" s="122"/>
      <c r="M298" s="122"/>
      <c r="N298" s="178"/>
      <c r="O298" s="122"/>
      <c r="P298" s="122"/>
      <c r="Q298" s="122"/>
      <c r="R298" s="122"/>
    </row>
    <row r="299" spans="1:18" ht="12.75" x14ac:dyDescent="0.2">
      <c r="A299" s="122" t="s">
        <v>647</v>
      </c>
      <c r="B299" s="122">
        <v>0</v>
      </c>
      <c r="C299" s="122">
        <v>6787</v>
      </c>
      <c r="D299" s="140">
        <v>0</v>
      </c>
      <c r="E299" s="122">
        <v>75</v>
      </c>
      <c r="F299" s="140">
        <v>7.4064928486888002</v>
      </c>
      <c r="G299" s="140">
        <v>0</v>
      </c>
      <c r="H299" s="122">
        <v>0</v>
      </c>
      <c r="I299" s="122">
        <v>0</v>
      </c>
      <c r="J299" s="122">
        <v>271</v>
      </c>
      <c r="K299" s="122"/>
      <c r="L299" s="122"/>
      <c r="M299" s="122"/>
      <c r="N299" s="178"/>
      <c r="O299" s="122"/>
      <c r="P299" s="122"/>
      <c r="Q299" s="122"/>
      <c r="R299" s="122"/>
    </row>
    <row r="300" spans="1:18" ht="12.75" x14ac:dyDescent="0.2">
      <c r="A300" s="122" t="s">
        <v>648</v>
      </c>
      <c r="B300" s="122">
        <v>0</v>
      </c>
      <c r="C300" s="122">
        <v>5412</v>
      </c>
      <c r="D300" s="140">
        <v>0</v>
      </c>
      <c r="E300" s="122">
        <v>75</v>
      </c>
      <c r="F300" s="140">
        <v>7.4064928486888002</v>
      </c>
      <c r="G300" s="140">
        <v>0</v>
      </c>
      <c r="H300" s="122">
        <v>0</v>
      </c>
      <c r="I300" s="122">
        <v>0</v>
      </c>
      <c r="J300" s="122">
        <v>234</v>
      </c>
      <c r="K300" s="122"/>
      <c r="L300" s="122"/>
      <c r="M300" s="122"/>
      <c r="N300" s="178"/>
      <c r="O300" s="122"/>
      <c r="P300" s="122"/>
      <c r="Q300" s="122"/>
      <c r="R300" s="122"/>
    </row>
    <row r="301" spans="1:18" ht="12.75" x14ac:dyDescent="0.2">
      <c r="A301" s="122" t="s">
        <v>649</v>
      </c>
      <c r="B301" s="122">
        <v>0</v>
      </c>
      <c r="C301" s="122">
        <v>8776</v>
      </c>
      <c r="D301" s="140">
        <v>0</v>
      </c>
      <c r="E301" s="122">
        <v>75</v>
      </c>
      <c r="F301" s="140">
        <v>7.4064928486888002</v>
      </c>
      <c r="G301" s="140">
        <v>0</v>
      </c>
      <c r="H301" s="122">
        <v>0</v>
      </c>
      <c r="I301" s="122">
        <v>0</v>
      </c>
      <c r="J301" s="122">
        <v>354</v>
      </c>
      <c r="K301" s="122"/>
      <c r="L301" s="122"/>
      <c r="M301" s="122"/>
      <c r="N301" s="178"/>
      <c r="O301" s="122"/>
      <c r="P301" s="122"/>
      <c r="Q301" s="122"/>
      <c r="R301" s="122"/>
    </row>
    <row r="302" spans="1:18" ht="12.75" x14ac:dyDescent="0.2">
      <c r="A302" s="122" t="s">
        <v>650</v>
      </c>
      <c r="B302" s="122">
        <v>0</v>
      </c>
      <c r="C302" s="122">
        <v>2809</v>
      </c>
      <c r="D302" s="140">
        <v>0</v>
      </c>
      <c r="E302" s="122">
        <v>75</v>
      </c>
      <c r="F302" s="140">
        <v>7.4064928486888002</v>
      </c>
      <c r="G302" s="140">
        <v>0</v>
      </c>
      <c r="H302" s="122">
        <v>0</v>
      </c>
      <c r="I302" s="122">
        <v>0</v>
      </c>
      <c r="J302" s="122">
        <v>109</v>
      </c>
      <c r="K302" s="122"/>
      <c r="L302" s="122"/>
      <c r="M302" s="122"/>
      <c r="N302" s="178"/>
      <c r="O302" s="122"/>
      <c r="P302" s="122"/>
      <c r="Q302" s="122"/>
      <c r="R302" s="122"/>
    </row>
    <row r="303" spans="1:18" ht="14.25" customHeight="1" x14ac:dyDescent="0.2">
      <c r="A303" s="19" t="s">
        <v>651</v>
      </c>
      <c r="B303" s="122"/>
      <c r="C303" s="122"/>
      <c r="D303" s="140"/>
      <c r="E303" s="19"/>
      <c r="F303" s="140"/>
      <c r="G303" s="140"/>
      <c r="H303" s="122"/>
      <c r="I303" s="122"/>
      <c r="J303" s="122"/>
      <c r="K303" s="122"/>
      <c r="L303" s="122"/>
      <c r="M303" s="122"/>
      <c r="N303" s="178"/>
      <c r="O303" s="122"/>
      <c r="P303" s="122"/>
      <c r="Q303" s="122"/>
      <c r="R303" s="122"/>
    </row>
    <row r="304" spans="1:18" ht="12.75" x14ac:dyDescent="0.2">
      <c r="A304" s="122" t="s">
        <v>652</v>
      </c>
      <c r="B304" s="122">
        <v>0</v>
      </c>
      <c r="C304" s="122">
        <v>2821</v>
      </c>
      <c r="D304" s="140">
        <v>0</v>
      </c>
      <c r="E304" s="122">
        <v>75</v>
      </c>
      <c r="F304" s="140">
        <v>7.4064928486888002</v>
      </c>
      <c r="G304" s="140">
        <v>0</v>
      </c>
      <c r="H304" s="122">
        <v>0</v>
      </c>
      <c r="I304" s="122">
        <v>0</v>
      </c>
      <c r="J304" s="122">
        <v>79</v>
      </c>
      <c r="K304" s="122"/>
      <c r="L304" s="122"/>
      <c r="M304" s="122"/>
      <c r="N304" s="178"/>
      <c r="O304" s="122"/>
      <c r="P304" s="122"/>
      <c r="Q304" s="122"/>
      <c r="R304" s="122"/>
    </row>
    <row r="305" spans="1:18" ht="12.75" x14ac:dyDescent="0.2">
      <c r="A305" s="122" t="s">
        <v>653</v>
      </c>
      <c r="B305" s="122">
        <v>0</v>
      </c>
      <c r="C305" s="122">
        <v>6440</v>
      </c>
      <c r="D305" s="140">
        <v>0</v>
      </c>
      <c r="E305" s="122">
        <v>75</v>
      </c>
      <c r="F305" s="140">
        <v>7.4064928486888002</v>
      </c>
      <c r="G305" s="140">
        <v>0</v>
      </c>
      <c r="H305" s="122">
        <v>0</v>
      </c>
      <c r="I305" s="122">
        <v>0</v>
      </c>
      <c r="J305" s="122">
        <v>227</v>
      </c>
      <c r="K305" s="122"/>
      <c r="L305" s="122"/>
      <c r="M305" s="122"/>
      <c r="N305" s="178"/>
      <c r="O305" s="122"/>
      <c r="P305" s="122"/>
      <c r="Q305" s="122"/>
      <c r="R305" s="122"/>
    </row>
    <row r="306" spans="1:18" ht="12.75" x14ac:dyDescent="0.2">
      <c r="A306" s="122" t="s">
        <v>654</v>
      </c>
      <c r="B306" s="122">
        <v>0</v>
      </c>
      <c r="C306" s="122">
        <v>28181</v>
      </c>
      <c r="D306" s="140">
        <v>0</v>
      </c>
      <c r="E306" s="122">
        <v>75</v>
      </c>
      <c r="F306" s="140">
        <v>7.4064928486888002</v>
      </c>
      <c r="G306" s="140">
        <v>0</v>
      </c>
      <c r="H306" s="122">
        <v>0</v>
      </c>
      <c r="I306" s="122">
        <v>0</v>
      </c>
      <c r="J306" s="122">
        <v>1088</v>
      </c>
      <c r="K306" s="122"/>
      <c r="L306" s="122"/>
      <c r="M306" s="122"/>
      <c r="N306" s="178"/>
      <c r="O306" s="122"/>
      <c r="P306" s="122"/>
      <c r="Q306" s="122"/>
      <c r="R306" s="122"/>
    </row>
    <row r="307" spans="1:18" ht="12.75" x14ac:dyDescent="0.2">
      <c r="A307" s="122" t="s">
        <v>655</v>
      </c>
      <c r="B307" s="122">
        <v>0</v>
      </c>
      <c r="C307" s="122">
        <v>17825</v>
      </c>
      <c r="D307" s="140">
        <v>0</v>
      </c>
      <c r="E307" s="122">
        <v>75</v>
      </c>
      <c r="F307" s="140">
        <v>7.4064928486888002</v>
      </c>
      <c r="G307" s="140">
        <v>0</v>
      </c>
      <c r="H307" s="122">
        <v>0</v>
      </c>
      <c r="I307" s="122">
        <v>0</v>
      </c>
      <c r="J307" s="122">
        <v>553</v>
      </c>
      <c r="K307" s="122"/>
      <c r="L307" s="122"/>
      <c r="M307" s="122"/>
      <c r="N307" s="178"/>
      <c r="O307" s="122"/>
      <c r="P307" s="122"/>
      <c r="Q307" s="122"/>
      <c r="R307" s="122"/>
    </row>
    <row r="308" spans="1:18" ht="12.75" x14ac:dyDescent="0.2">
      <c r="A308" s="122" t="s">
        <v>656</v>
      </c>
      <c r="B308" s="122">
        <v>0</v>
      </c>
      <c r="C308" s="122">
        <v>9805</v>
      </c>
      <c r="D308" s="140">
        <v>0</v>
      </c>
      <c r="E308" s="122">
        <v>75</v>
      </c>
      <c r="F308" s="140">
        <v>7.4064928486888002</v>
      </c>
      <c r="G308" s="140">
        <v>0</v>
      </c>
      <c r="H308" s="122">
        <v>0</v>
      </c>
      <c r="I308" s="122">
        <v>0</v>
      </c>
      <c r="J308" s="122">
        <v>386</v>
      </c>
      <c r="K308" s="122"/>
      <c r="L308" s="122"/>
      <c r="M308" s="122"/>
      <c r="N308" s="178"/>
      <c r="O308" s="122"/>
      <c r="P308" s="122"/>
      <c r="Q308" s="122"/>
      <c r="R308" s="122"/>
    </row>
    <row r="309" spans="1:18" ht="12.75" x14ac:dyDescent="0.2">
      <c r="A309" s="122" t="s">
        <v>657</v>
      </c>
      <c r="B309" s="122">
        <v>0</v>
      </c>
      <c r="C309" s="122">
        <v>5081</v>
      </c>
      <c r="D309" s="140">
        <v>0</v>
      </c>
      <c r="E309" s="122">
        <v>75</v>
      </c>
      <c r="F309" s="140">
        <v>7.4064928486888002</v>
      </c>
      <c r="G309" s="140">
        <v>0</v>
      </c>
      <c r="H309" s="122">
        <v>0</v>
      </c>
      <c r="I309" s="122">
        <v>0</v>
      </c>
      <c r="J309" s="122">
        <v>244</v>
      </c>
      <c r="K309" s="122"/>
      <c r="L309" s="122"/>
      <c r="M309" s="122"/>
      <c r="N309" s="178"/>
      <c r="O309" s="122"/>
      <c r="P309" s="122"/>
      <c r="Q309" s="122"/>
      <c r="R309" s="122"/>
    </row>
    <row r="310" spans="1:18" ht="12.75" x14ac:dyDescent="0.2">
      <c r="A310" s="122" t="s">
        <v>658</v>
      </c>
      <c r="B310" s="122">
        <v>0</v>
      </c>
      <c r="C310" s="122">
        <v>16169</v>
      </c>
      <c r="D310" s="140">
        <v>0</v>
      </c>
      <c r="E310" s="122">
        <v>75</v>
      </c>
      <c r="F310" s="140">
        <v>7.4064928486888002</v>
      </c>
      <c r="G310" s="140">
        <v>0</v>
      </c>
      <c r="H310" s="122">
        <v>0</v>
      </c>
      <c r="I310" s="122">
        <v>0</v>
      </c>
      <c r="J310" s="122">
        <v>428</v>
      </c>
      <c r="K310" s="122"/>
      <c r="L310" s="122"/>
      <c r="M310" s="122"/>
      <c r="N310" s="178"/>
      <c r="O310" s="122"/>
      <c r="P310" s="122"/>
      <c r="Q310" s="122"/>
      <c r="R310" s="122"/>
    </row>
    <row r="311" spans="1:18" ht="12.75" x14ac:dyDescent="0.2">
      <c r="A311" s="122" t="s">
        <v>659</v>
      </c>
      <c r="B311" s="122">
        <v>0</v>
      </c>
      <c r="C311" s="122">
        <v>23116</v>
      </c>
      <c r="D311" s="140">
        <v>0</v>
      </c>
      <c r="E311" s="122">
        <v>75</v>
      </c>
      <c r="F311" s="140">
        <v>7.4064928486888002</v>
      </c>
      <c r="G311" s="140">
        <v>0</v>
      </c>
      <c r="H311" s="122">
        <v>0</v>
      </c>
      <c r="I311" s="122">
        <v>0</v>
      </c>
      <c r="J311" s="122">
        <v>706</v>
      </c>
      <c r="K311" s="122"/>
      <c r="L311" s="122"/>
      <c r="M311" s="122"/>
      <c r="N311" s="178"/>
      <c r="O311" s="122"/>
      <c r="P311" s="122"/>
      <c r="Q311" s="122"/>
      <c r="R311" s="122"/>
    </row>
    <row r="312" spans="1:18" ht="12.75" x14ac:dyDescent="0.2">
      <c r="A312" s="122" t="s">
        <v>660</v>
      </c>
      <c r="B312" s="122">
        <v>0</v>
      </c>
      <c r="C312" s="122">
        <v>77470</v>
      </c>
      <c r="D312" s="140">
        <v>0</v>
      </c>
      <c r="E312" s="122">
        <v>75</v>
      </c>
      <c r="F312" s="140">
        <v>7.4064928486888002</v>
      </c>
      <c r="G312" s="140">
        <v>0</v>
      </c>
      <c r="H312" s="122">
        <v>0</v>
      </c>
      <c r="I312" s="122">
        <v>0</v>
      </c>
      <c r="J312" s="122">
        <v>2846</v>
      </c>
      <c r="K312" s="122"/>
      <c r="L312" s="122"/>
      <c r="M312" s="122"/>
      <c r="N312" s="178"/>
      <c r="O312" s="122"/>
      <c r="P312" s="122"/>
      <c r="Q312" s="122"/>
      <c r="R312" s="122"/>
    </row>
    <row r="313" spans="1:18" ht="12.75" x14ac:dyDescent="0.2">
      <c r="A313" s="122" t="s">
        <v>661</v>
      </c>
      <c r="B313" s="122">
        <v>0</v>
      </c>
      <c r="C313" s="122">
        <v>6101</v>
      </c>
      <c r="D313" s="140">
        <v>0</v>
      </c>
      <c r="E313" s="122">
        <v>75</v>
      </c>
      <c r="F313" s="140">
        <v>7.4064928486888002</v>
      </c>
      <c r="G313" s="140">
        <v>0</v>
      </c>
      <c r="H313" s="122">
        <v>0</v>
      </c>
      <c r="I313" s="122">
        <v>0</v>
      </c>
      <c r="J313" s="122">
        <v>254</v>
      </c>
      <c r="K313" s="122"/>
      <c r="L313" s="122"/>
      <c r="M313" s="122"/>
      <c r="N313" s="178"/>
      <c r="O313" s="122"/>
      <c r="P313" s="122"/>
      <c r="Q313" s="122"/>
      <c r="R313" s="122"/>
    </row>
    <row r="314" spans="1:18" ht="12.75" x14ac:dyDescent="0.2">
      <c r="A314" s="122" t="s">
        <v>662</v>
      </c>
      <c r="B314" s="122">
        <v>0</v>
      </c>
      <c r="C314" s="122">
        <v>42184</v>
      </c>
      <c r="D314" s="140">
        <v>0</v>
      </c>
      <c r="E314" s="122">
        <v>75</v>
      </c>
      <c r="F314" s="140">
        <v>7.4064928486888002</v>
      </c>
      <c r="G314" s="140">
        <v>0</v>
      </c>
      <c r="H314" s="122">
        <v>0</v>
      </c>
      <c r="I314" s="122">
        <v>0</v>
      </c>
      <c r="J314" s="122">
        <v>1206</v>
      </c>
      <c r="K314" s="122"/>
      <c r="L314" s="122"/>
      <c r="M314" s="122"/>
      <c r="N314" s="178"/>
      <c r="O314" s="122"/>
      <c r="P314" s="122"/>
      <c r="Q314" s="122"/>
      <c r="R314" s="122"/>
    </row>
    <row r="315" spans="1:18" ht="12.75" x14ac:dyDescent="0.2">
      <c r="A315" s="122" t="s">
        <v>663</v>
      </c>
      <c r="B315" s="122">
        <v>0</v>
      </c>
      <c r="C315" s="122">
        <v>8274</v>
      </c>
      <c r="D315" s="140">
        <v>0</v>
      </c>
      <c r="E315" s="122">
        <v>75</v>
      </c>
      <c r="F315" s="140">
        <v>7.4064928486888002</v>
      </c>
      <c r="G315" s="140">
        <v>0</v>
      </c>
      <c r="H315" s="122">
        <v>0</v>
      </c>
      <c r="I315" s="122">
        <v>0</v>
      </c>
      <c r="J315" s="122">
        <v>427</v>
      </c>
      <c r="K315" s="122"/>
      <c r="L315" s="122"/>
      <c r="M315" s="122"/>
      <c r="N315" s="178"/>
      <c r="O315" s="122"/>
      <c r="P315" s="122"/>
      <c r="Q315" s="122"/>
      <c r="R315" s="122"/>
    </row>
    <row r="316" spans="1:18" ht="12.75" x14ac:dyDescent="0.2">
      <c r="A316" s="122" t="s">
        <v>664</v>
      </c>
      <c r="B316" s="122">
        <v>0</v>
      </c>
      <c r="C316" s="122">
        <v>3367</v>
      </c>
      <c r="D316" s="140">
        <v>0</v>
      </c>
      <c r="E316" s="122">
        <v>75</v>
      </c>
      <c r="F316" s="140">
        <v>7.4064928486888002</v>
      </c>
      <c r="G316" s="140">
        <v>0</v>
      </c>
      <c r="H316" s="122">
        <v>0</v>
      </c>
      <c r="I316" s="122">
        <v>0</v>
      </c>
      <c r="J316" s="122">
        <v>167</v>
      </c>
      <c r="K316" s="122"/>
      <c r="L316" s="122"/>
      <c r="M316" s="122"/>
      <c r="N316" s="178"/>
      <c r="O316" s="122"/>
      <c r="P316" s="122"/>
      <c r="Q316" s="122"/>
      <c r="R316" s="122"/>
    </row>
    <row r="317" spans="1:18" ht="12.75" x14ac:dyDescent="0.2">
      <c r="A317" s="122" t="s">
        <v>665</v>
      </c>
      <c r="B317" s="122">
        <v>0</v>
      </c>
      <c r="C317" s="122">
        <v>4461</v>
      </c>
      <c r="D317" s="140">
        <v>0</v>
      </c>
      <c r="E317" s="122">
        <v>75</v>
      </c>
      <c r="F317" s="140">
        <v>7.4064928486888002</v>
      </c>
      <c r="G317" s="140">
        <v>0</v>
      </c>
      <c r="H317" s="122">
        <v>0</v>
      </c>
      <c r="I317" s="122">
        <v>0</v>
      </c>
      <c r="J317" s="122">
        <v>208</v>
      </c>
      <c r="K317" s="122"/>
      <c r="L317" s="122"/>
      <c r="M317" s="122"/>
      <c r="N317" s="178"/>
      <c r="O317" s="122"/>
      <c r="P317" s="122"/>
      <c r="Q317" s="122"/>
      <c r="R317" s="122"/>
    </row>
    <row r="318" spans="1:18" ht="8.25" customHeight="1" thickBot="1" x14ac:dyDescent="0.25">
      <c r="A318" s="197"/>
      <c r="B318" s="87"/>
      <c r="C318" s="87"/>
      <c r="D318" s="87"/>
      <c r="E318" s="87"/>
      <c r="F318" s="97"/>
      <c r="G318" s="99"/>
      <c r="H318" s="99"/>
      <c r="I318" s="87"/>
      <c r="J318" s="99"/>
      <c r="K318" s="86"/>
      <c r="L318" s="87"/>
      <c r="M318" s="87"/>
      <c r="N318" s="95"/>
      <c r="O318" s="87"/>
      <c r="P318" s="87"/>
    </row>
    <row r="319" spans="1:18" ht="12.75" x14ac:dyDescent="0.2">
      <c r="A319" s="196"/>
      <c r="B319" s="85"/>
      <c r="C319" s="85"/>
      <c r="D319" s="96"/>
      <c r="E319" s="98"/>
      <c r="F319" s="98"/>
      <c r="G319" s="85"/>
      <c r="H319" s="85"/>
      <c r="I319" s="85"/>
      <c r="J319" s="98"/>
    </row>
    <row r="320" spans="1:18" ht="12.75" x14ac:dyDescent="0.2">
      <c r="A320" s="196"/>
      <c r="B320" s="85"/>
      <c r="C320" s="85"/>
      <c r="D320" s="96"/>
      <c r="E320" s="98"/>
      <c r="F320" s="98"/>
      <c r="G320" s="85"/>
      <c r="H320" s="85"/>
      <c r="I320" s="85"/>
      <c r="J320" s="98"/>
    </row>
    <row r="321" spans="1:10" ht="12.75" hidden="1" x14ac:dyDescent="0.2">
      <c r="A321" s="196"/>
      <c r="B321" s="85"/>
      <c r="C321" s="85"/>
      <c r="D321" s="96"/>
      <c r="E321" s="98"/>
      <c r="F321" s="98"/>
      <c r="G321" s="85"/>
      <c r="H321" s="85"/>
      <c r="I321" s="85"/>
      <c r="J321" s="98"/>
    </row>
    <row r="322" spans="1:10" ht="12.75" hidden="1" x14ac:dyDescent="0.2">
      <c r="A322" s="196"/>
      <c r="B322" s="85"/>
      <c r="C322" s="85"/>
      <c r="D322" s="96"/>
      <c r="E322" s="98"/>
      <c r="F322" s="98"/>
      <c r="G322" s="85"/>
      <c r="H322" s="85"/>
      <c r="I322" s="85"/>
      <c r="J322" s="98"/>
    </row>
    <row r="323" spans="1:10" ht="12.75" hidden="1" x14ac:dyDescent="0.2">
      <c r="A323" s="196"/>
      <c r="B323" s="85"/>
      <c r="C323" s="85"/>
      <c r="D323" s="96"/>
      <c r="E323" s="98"/>
      <c r="F323" s="98"/>
      <c r="G323" s="85"/>
      <c r="H323" s="85"/>
      <c r="I323" s="85"/>
      <c r="J323" s="98"/>
    </row>
    <row r="324" spans="1:10" ht="12.75" hidden="1" x14ac:dyDescent="0.2">
      <c r="A324" s="196"/>
      <c r="B324" s="85"/>
      <c r="C324" s="85"/>
      <c r="D324" s="96"/>
      <c r="E324" s="98"/>
      <c r="F324" s="98"/>
      <c r="G324" s="85"/>
      <c r="H324" s="85"/>
      <c r="I324" s="85"/>
      <c r="J324" s="98"/>
    </row>
    <row r="325" spans="1:10" ht="12.75" hidden="1" x14ac:dyDescent="0.2">
      <c r="A325" s="196"/>
      <c r="B325" s="85"/>
      <c r="C325" s="85"/>
      <c r="D325" s="96"/>
      <c r="E325" s="98"/>
      <c r="F325" s="98"/>
      <c r="G325" s="85"/>
      <c r="H325" s="85"/>
      <c r="I325" s="85"/>
      <c r="J325" s="98"/>
    </row>
    <row r="326" spans="1:10" ht="12.75" hidden="1" x14ac:dyDescent="0.2">
      <c r="A326" s="196"/>
      <c r="B326" s="85"/>
      <c r="C326" s="85"/>
      <c r="D326" s="96"/>
      <c r="E326" s="98"/>
      <c r="F326" s="98"/>
      <c r="G326" s="85"/>
      <c r="H326" s="85"/>
      <c r="I326" s="85"/>
      <c r="J326" s="98"/>
    </row>
    <row r="327" spans="1:10" ht="12.75" hidden="1" x14ac:dyDescent="0.2">
      <c r="A327" s="196"/>
      <c r="B327" s="85"/>
      <c r="C327" s="85"/>
      <c r="D327" s="96"/>
      <c r="E327" s="98"/>
      <c r="F327" s="98"/>
      <c r="G327" s="85"/>
      <c r="H327" s="85"/>
      <c r="I327" s="85"/>
      <c r="J327" s="98"/>
    </row>
    <row r="328" spans="1:10" ht="12.75" hidden="1" x14ac:dyDescent="0.2">
      <c r="A328" s="196"/>
      <c r="B328" s="85"/>
      <c r="C328" s="85"/>
      <c r="D328" s="96"/>
      <c r="E328" s="98"/>
      <c r="F328" s="98"/>
      <c r="G328" s="85"/>
      <c r="H328" s="85"/>
      <c r="I328" s="85"/>
      <c r="J328" s="98"/>
    </row>
    <row r="329" spans="1:10" ht="12.75" hidden="1" x14ac:dyDescent="0.2">
      <c r="A329" s="196"/>
      <c r="B329" s="85"/>
      <c r="C329" s="85"/>
      <c r="D329" s="96"/>
      <c r="E329" s="98"/>
      <c r="F329" s="98"/>
      <c r="G329" s="85"/>
      <c r="H329" s="85"/>
      <c r="I329" s="85"/>
      <c r="J329" s="98"/>
    </row>
    <row r="330" spans="1:10" ht="12.75" hidden="1" x14ac:dyDescent="0.2">
      <c r="A330" s="196"/>
      <c r="B330" s="85"/>
      <c r="C330" s="85"/>
      <c r="D330" s="96"/>
      <c r="E330" s="98"/>
      <c r="F330" s="98"/>
      <c r="G330" s="85"/>
      <c r="H330" s="85"/>
      <c r="I330" s="85"/>
      <c r="J330" s="98"/>
    </row>
    <row r="331" spans="1:10" ht="12.75" hidden="1" x14ac:dyDescent="0.2">
      <c r="A331" s="196"/>
      <c r="B331" s="85"/>
      <c r="C331" s="85"/>
      <c r="D331" s="96"/>
      <c r="E331" s="98"/>
      <c r="F331" s="98"/>
      <c r="G331" s="85"/>
      <c r="H331" s="85"/>
      <c r="I331" s="85"/>
      <c r="J331" s="98"/>
    </row>
    <row r="332" spans="1:10" ht="12.75" hidden="1" x14ac:dyDescent="0.2">
      <c r="A332" s="196"/>
      <c r="B332" s="85"/>
      <c r="C332" s="85"/>
      <c r="D332" s="96"/>
      <c r="E332" s="98"/>
      <c r="F332" s="98"/>
      <c r="G332" s="85"/>
      <c r="H332" s="85"/>
      <c r="I332" s="85"/>
      <c r="J332" s="98"/>
    </row>
    <row r="333" spans="1:10" ht="12.75" hidden="1" x14ac:dyDescent="0.2">
      <c r="A333" s="196"/>
      <c r="B333" s="85"/>
      <c r="C333" s="85"/>
      <c r="D333" s="96"/>
      <c r="E333" s="98"/>
      <c r="F333" s="98"/>
      <c r="G333" s="85"/>
      <c r="H333" s="85"/>
      <c r="I333" s="85"/>
      <c r="J333" s="98"/>
    </row>
    <row r="334" spans="1:10" ht="12.75" hidden="1" x14ac:dyDescent="0.2">
      <c r="A334" s="196"/>
      <c r="B334" s="85"/>
      <c r="C334" s="85"/>
      <c r="D334" s="96"/>
      <c r="E334" s="98"/>
      <c r="F334" s="98"/>
      <c r="G334" s="85"/>
      <c r="H334" s="85"/>
      <c r="I334" s="85"/>
      <c r="J334" s="98"/>
    </row>
    <row r="335" spans="1:10" ht="12.75" hidden="1" x14ac:dyDescent="0.2">
      <c r="A335" s="196"/>
      <c r="B335" s="85"/>
      <c r="C335" s="85"/>
      <c r="D335" s="96"/>
      <c r="E335" s="98"/>
      <c r="F335" s="98"/>
      <c r="G335" s="85"/>
      <c r="H335" s="85"/>
      <c r="I335" s="85"/>
      <c r="J335" s="98"/>
    </row>
    <row r="336" spans="1:10" ht="12.75" hidden="1" x14ac:dyDescent="0.2">
      <c r="A336" s="196"/>
      <c r="B336" s="85"/>
      <c r="C336" s="85"/>
      <c r="D336" s="96"/>
      <c r="E336" s="98"/>
      <c r="F336" s="98"/>
      <c r="G336" s="85"/>
      <c r="H336" s="85"/>
      <c r="I336" s="85"/>
      <c r="J336" s="98"/>
    </row>
    <row r="337" spans="1:10" ht="12.75" hidden="1" x14ac:dyDescent="0.2">
      <c r="A337" s="196"/>
      <c r="B337" s="85"/>
      <c r="C337" s="85"/>
      <c r="D337" s="96"/>
      <c r="E337" s="98"/>
      <c r="F337" s="98"/>
      <c r="G337" s="85"/>
      <c r="H337" s="85"/>
      <c r="I337" s="85"/>
      <c r="J337" s="98"/>
    </row>
    <row r="338" spans="1:10" ht="12.75" hidden="1" x14ac:dyDescent="0.2">
      <c r="A338" s="196"/>
      <c r="B338" s="85"/>
      <c r="C338" s="85"/>
      <c r="D338" s="96"/>
      <c r="E338" s="98"/>
      <c r="F338" s="98"/>
      <c r="G338" s="85"/>
      <c r="H338" s="85"/>
      <c r="I338" s="85"/>
      <c r="J338" s="98"/>
    </row>
    <row r="339" spans="1:10" ht="12.75" hidden="1" x14ac:dyDescent="0.2">
      <c r="A339" s="196"/>
      <c r="B339" s="85"/>
      <c r="C339" s="85"/>
      <c r="D339" s="96"/>
      <c r="E339" s="98"/>
      <c r="F339" s="98"/>
      <c r="G339" s="85"/>
      <c r="H339" s="85"/>
      <c r="I339" s="85"/>
      <c r="J339" s="98"/>
    </row>
    <row r="340" spans="1:10" ht="12.75" hidden="1" x14ac:dyDescent="0.2">
      <c r="A340" s="196"/>
      <c r="B340" s="85"/>
      <c r="C340" s="85"/>
      <c r="D340" s="96"/>
      <c r="E340" s="98"/>
      <c r="F340" s="98"/>
      <c r="G340" s="85"/>
      <c r="H340" s="85"/>
      <c r="I340" s="85"/>
      <c r="J340" s="98"/>
    </row>
    <row r="341" spans="1:10" ht="12.75" hidden="1" x14ac:dyDescent="0.2">
      <c r="A341" s="196"/>
      <c r="B341" s="85"/>
      <c r="C341" s="85"/>
      <c r="D341" s="96"/>
      <c r="E341" s="98"/>
      <c r="F341" s="98"/>
      <c r="G341" s="85"/>
      <c r="H341" s="85"/>
      <c r="I341" s="85"/>
      <c r="J341" s="98"/>
    </row>
    <row r="342" spans="1:10" ht="12.75" hidden="1" x14ac:dyDescent="0.2">
      <c r="A342" s="196"/>
      <c r="B342" s="85"/>
      <c r="C342" s="85"/>
      <c r="D342" s="96"/>
      <c r="E342" s="98"/>
      <c r="F342" s="98"/>
      <c r="G342" s="85"/>
      <c r="H342" s="85"/>
      <c r="I342" s="85"/>
      <c r="J342" s="98"/>
    </row>
    <row r="343" spans="1:10" ht="12.75" hidden="1" x14ac:dyDescent="0.2">
      <c r="A343" s="196"/>
      <c r="B343" s="85"/>
      <c r="C343" s="85"/>
      <c r="D343" s="96"/>
      <c r="E343" s="98"/>
      <c r="F343" s="98"/>
      <c r="G343" s="85"/>
      <c r="H343" s="85"/>
      <c r="I343" s="85"/>
      <c r="J343" s="98"/>
    </row>
    <row r="344" spans="1:10" ht="12.75" hidden="1" x14ac:dyDescent="0.2">
      <c r="A344" s="196"/>
      <c r="B344" s="85"/>
      <c r="C344" s="85"/>
      <c r="D344" s="96"/>
      <c r="E344" s="98"/>
      <c r="F344" s="98"/>
      <c r="G344" s="85"/>
      <c r="H344" s="85"/>
      <c r="I344" s="85"/>
      <c r="J344" s="98"/>
    </row>
    <row r="345" spans="1:10" hidden="1" x14ac:dyDescent="0.2"/>
    <row r="346" spans="1:10" hidden="1" x14ac:dyDescent="0.2"/>
  </sheetData>
  <mergeCells count="1">
    <mergeCell ref="G3:I3"/>
  </mergeCells>
  <conditionalFormatting sqref="B8:J317">
    <cfRule type="cellIs" dxfId="10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Header>&amp;LStatistiska centralbyrån
Offentlig ekonomi och mikrosimuleringar</oddHeader>
  </headerFooter>
  <rowBreaks count="6" manualBreakCount="6">
    <brk id="166" max="16383" man="1"/>
    <brk id="193" max="16383" man="1"/>
    <brk id="218" max="16383" man="1"/>
    <brk id="242" max="16383" man="1"/>
    <brk id="269" max="16383" man="1"/>
    <brk id="29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>
    <pageSetUpPr fitToPage="1"/>
  </sheetPr>
  <dimension ref="A1:AQ376"/>
  <sheetViews>
    <sheetView showGridLines="0" zoomScaleNormal="100" workbookViewId="0"/>
  </sheetViews>
  <sheetFormatPr defaultColWidth="0" defaultRowHeight="14.25" zeroHeight="1" x14ac:dyDescent="0.2"/>
  <cols>
    <col min="1" max="1" width="15.42578125" bestFit="1" customWidth="1"/>
    <col min="2" max="2" width="12" customWidth="1"/>
    <col min="3" max="3" width="15" customWidth="1"/>
    <col min="4" max="4" width="10.85546875" customWidth="1"/>
    <col min="5" max="5" width="11.7109375" customWidth="1"/>
    <col min="6" max="6" width="10.28515625" customWidth="1"/>
    <col min="7" max="7" width="7.42578125" customWidth="1"/>
    <col min="8" max="8" width="7.7109375" style="66" customWidth="1"/>
    <col min="9" max="9" width="12.5703125" customWidth="1"/>
    <col min="10" max="10" width="10.5703125" customWidth="1"/>
    <col min="11" max="11" width="7.28515625" customWidth="1"/>
    <col min="12" max="12" width="7.140625" customWidth="1"/>
    <col min="13" max="13" width="6.28515625" bestFit="1" customWidth="1"/>
    <col min="14" max="14" width="7.7109375" customWidth="1"/>
    <col min="15" max="15" width="7.42578125" customWidth="1"/>
    <col min="16" max="16" width="6.42578125" customWidth="1"/>
    <col min="17" max="17" width="3.28515625" customWidth="1"/>
    <col min="18" max="18" width="8" customWidth="1"/>
    <col min="19" max="19" width="7.85546875" customWidth="1"/>
    <col min="20" max="20" width="7.7109375" customWidth="1"/>
    <col min="21" max="21" width="8.28515625" customWidth="1"/>
    <col min="22" max="22" width="8.42578125" customWidth="1"/>
    <col min="23" max="23" width="8.42578125" style="73" customWidth="1"/>
    <col min="24" max="24" width="2.28515625" customWidth="1"/>
    <col min="25" max="38" width="9.140625" hidden="1" customWidth="1"/>
    <col min="39" max="43" width="0" hidden="1" customWidth="1"/>
    <col min="44" max="16384" width="9.140625" hidden="1"/>
  </cols>
  <sheetData>
    <row r="1" spans="1:24" ht="11.25" customHeight="1" x14ac:dyDescent="0.2"/>
    <row r="2" spans="1:24" ht="16.5" thickBot="1" x14ac:dyDescent="0.3">
      <c r="A2" s="71" t="str">
        <f>"Tabell 9  Äldreomsorg, utjämningsåret "&amp;Innehåll!C47</f>
        <v>Tabell 9  Äldreomsorg, utjämningsåret 2019</v>
      </c>
      <c r="B2" s="70"/>
      <c r="C2" s="70"/>
      <c r="D2" s="70"/>
      <c r="E2" s="70"/>
      <c r="F2" s="70"/>
      <c r="G2" s="70"/>
      <c r="I2" s="71" t="s">
        <v>73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0"/>
      <c r="V2" s="70"/>
      <c r="W2" s="72"/>
      <c r="X2" s="70"/>
    </row>
    <row r="3" spans="1:24" ht="6.75" customHeight="1" x14ac:dyDescent="0.2"/>
    <row r="4" spans="1:24" s="66" customFormat="1" ht="25.5" customHeight="1" x14ac:dyDescent="0.2">
      <c r="A4" t="s">
        <v>19</v>
      </c>
      <c r="B4"/>
      <c r="D4" s="665" t="s">
        <v>282</v>
      </c>
      <c r="E4" s="665"/>
      <c r="F4" s="665"/>
      <c r="G4" s="665"/>
      <c r="H4" s="74"/>
      <c r="J4" s="666" t="s">
        <v>77</v>
      </c>
      <c r="K4" s="666"/>
      <c r="L4" s="666"/>
      <c r="M4" s="666"/>
      <c r="N4" s="666"/>
      <c r="O4" s="666"/>
      <c r="P4" s="666"/>
      <c r="Q4" s="666"/>
      <c r="R4" s="666"/>
      <c r="S4" s="666"/>
      <c r="T4" s="666"/>
      <c r="U4" s="666"/>
      <c r="V4" s="666"/>
      <c r="W4" s="666"/>
    </row>
    <row r="5" spans="1:24" s="66" customFormat="1" ht="15" customHeight="1" x14ac:dyDescent="0.2">
      <c r="A5"/>
      <c r="B5"/>
      <c r="D5" s="206"/>
      <c r="E5" s="206"/>
      <c r="F5" s="206"/>
      <c r="G5" s="206"/>
      <c r="H5" s="74"/>
      <c r="I5" s="208"/>
      <c r="J5" s="209"/>
      <c r="K5" s="664" t="s">
        <v>286</v>
      </c>
      <c r="L5" s="664"/>
      <c r="M5" s="664"/>
      <c r="N5" s="664"/>
      <c r="O5" s="664"/>
      <c r="P5" s="664"/>
      <c r="Q5" s="209"/>
      <c r="R5" s="664" t="s">
        <v>285</v>
      </c>
      <c r="S5" s="664"/>
      <c r="T5" s="664"/>
      <c r="U5" s="664"/>
      <c r="V5" s="664"/>
      <c r="W5" s="664"/>
    </row>
    <row r="6" spans="1:24" s="66" customFormat="1" ht="38.25" x14ac:dyDescent="0.2">
      <c r="A6" s="3" t="s">
        <v>47</v>
      </c>
      <c r="B6" s="192" t="s">
        <v>284</v>
      </c>
      <c r="C6" s="192" t="s">
        <v>283</v>
      </c>
      <c r="D6" s="192" t="s">
        <v>174</v>
      </c>
      <c r="E6" s="192" t="s">
        <v>175</v>
      </c>
      <c r="F6" s="192" t="s">
        <v>176</v>
      </c>
      <c r="G6" s="192" t="s">
        <v>177</v>
      </c>
      <c r="H6" s="199"/>
      <c r="I6" s="192" t="str">
        <f>"Folkmängd 31/12 -"&amp;Innehåll!C47-2</f>
        <v>Folkmängd 31/12 -2017</v>
      </c>
      <c r="J6" s="192" t="s">
        <v>159</v>
      </c>
      <c r="K6" s="192" t="s">
        <v>287</v>
      </c>
      <c r="L6" s="192" t="s">
        <v>288</v>
      </c>
      <c r="M6" s="192" t="s">
        <v>289</v>
      </c>
      <c r="N6" s="192" t="s">
        <v>290</v>
      </c>
      <c r="O6" s="192" t="s">
        <v>291</v>
      </c>
      <c r="P6" s="192" t="s">
        <v>292</v>
      </c>
      <c r="Q6" s="192"/>
      <c r="R6" s="192" t="s">
        <v>287</v>
      </c>
      <c r="S6" s="192" t="s">
        <v>288</v>
      </c>
      <c r="T6" s="192" t="s">
        <v>289</v>
      </c>
      <c r="U6" s="192" t="s">
        <v>290</v>
      </c>
      <c r="V6" s="192" t="s">
        <v>291</v>
      </c>
      <c r="W6" s="192" t="s">
        <v>292</v>
      </c>
      <c r="X6" s="101"/>
    </row>
    <row r="7" spans="1:24" s="74" customFormat="1" ht="15.75" customHeight="1" x14ac:dyDescent="0.2">
      <c r="B7" s="199" t="s">
        <v>92</v>
      </c>
      <c r="C7" s="199" t="s">
        <v>93</v>
      </c>
      <c r="D7" s="199" t="s">
        <v>94</v>
      </c>
      <c r="E7" s="199" t="s">
        <v>95</v>
      </c>
      <c r="F7" s="199" t="s">
        <v>96</v>
      </c>
      <c r="G7" s="199" t="s">
        <v>118</v>
      </c>
      <c r="H7" s="199"/>
      <c r="I7" s="199" t="s">
        <v>98</v>
      </c>
      <c r="J7" s="199" t="s">
        <v>99</v>
      </c>
      <c r="K7" s="199" t="s">
        <v>100</v>
      </c>
      <c r="L7" s="199" t="s">
        <v>101</v>
      </c>
      <c r="M7" s="199" t="s">
        <v>102</v>
      </c>
      <c r="N7" s="199" t="s">
        <v>103</v>
      </c>
      <c r="O7" s="199" t="s">
        <v>104</v>
      </c>
      <c r="P7" s="199" t="s">
        <v>105</v>
      </c>
      <c r="Q7" s="199"/>
      <c r="R7" s="199" t="s">
        <v>106</v>
      </c>
      <c r="S7" s="199" t="s">
        <v>128</v>
      </c>
      <c r="T7" s="199" t="s">
        <v>181</v>
      </c>
      <c r="U7" s="199" t="s">
        <v>179</v>
      </c>
      <c r="V7" s="199" t="s">
        <v>180</v>
      </c>
      <c r="W7" s="200" t="s">
        <v>182</v>
      </c>
      <c r="X7" s="80"/>
    </row>
    <row r="8" spans="1:24" s="74" customFormat="1" ht="15.75" customHeight="1" x14ac:dyDescent="0.2">
      <c r="A8" s="69"/>
      <c r="B8" s="192" t="s">
        <v>178</v>
      </c>
      <c r="C8" s="192" t="s">
        <v>339</v>
      </c>
      <c r="D8" s="192"/>
      <c r="E8" s="219"/>
      <c r="F8" s="192"/>
      <c r="G8" s="219"/>
      <c r="H8" s="199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217"/>
      <c r="X8" s="80"/>
    </row>
    <row r="9" spans="1:24" ht="18.75" customHeight="1" x14ac:dyDescent="0.2">
      <c r="A9" s="18" t="s">
        <v>358</v>
      </c>
      <c r="B9" s="122"/>
      <c r="C9" s="122"/>
      <c r="D9" s="122"/>
      <c r="E9" s="122"/>
      <c r="F9" s="122"/>
      <c r="G9" s="122"/>
      <c r="H9" s="18"/>
      <c r="I9" s="122"/>
      <c r="J9" s="204"/>
      <c r="K9" s="198"/>
      <c r="L9" s="198"/>
      <c r="M9" s="198"/>
      <c r="N9" s="198"/>
      <c r="O9" s="198"/>
      <c r="P9" s="198"/>
      <c r="Q9" s="198"/>
      <c r="R9" s="122"/>
      <c r="S9" s="122"/>
      <c r="T9" s="122"/>
      <c r="U9" s="122"/>
      <c r="V9" s="122"/>
      <c r="W9" s="122"/>
    </row>
    <row r="10" spans="1:24" ht="12.75" x14ac:dyDescent="0.2">
      <c r="A10" s="122" t="s">
        <v>359</v>
      </c>
      <c r="B10" s="122">
        <v>6155</v>
      </c>
      <c r="C10" s="122">
        <v>6148.9678025512403</v>
      </c>
      <c r="D10" s="140">
        <v>-56.851669418496499</v>
      </c>
      <c r="E10" s="140">
        <v>-11.6047898786079</v>
      </c>
      <c r="F10" s="140">
        <v>60.387134779752401</v>
      </c>
      <c r="G10" s="140">
        <v>14.5745675012432</v>
      </c>
      <c r="H10" s="122"/>
      <c r="I10" s="122">
        <v>91925</v>
      </c>
      <c r="J10" s="204">
        <v>1.2396762964232799</v>
      </c>
      <c r="K10" s="198">
        <v>6.0440576556975802E-2</v>
      </c>
      <c r="L10" s="198">
        <v>1.07696491705194E-2</v>
      </c>
      <c r="M10" s="198">
        <v>9.5730214849061698E-4</v>
      </c>
      <c r="N10" s="198">
        <v>4.8659233070437902E-2</v>
      </c>
      <c r="O10" s="198">
        <v>1.38047321185749E-2</v>
      </c>
      <c r="P10" s="198">
        <v>3.2200163176502599E-3</v>
      </c>
      <c r="Q10" s="198"/>
      <c r="R10" s="122">
        <v>6947.7653716733703</v>
      </c>
      <c r="S10" s="122">
        <v>47953.913848939701</v>
      </c>
      <c r="T10" s="122">
        <v>129050.266095275</v>
      </c>
      <c r="U10" s="122">
        <v>27874.613572665701</v>
      </c>
      <c r="V10" s="122">
        <v>124042.412913387</v>
      </c>
      <c r="W10" s="122">
        <v>258227.38157394499</v>
      </c>
    </row>
    <row r="11" spans="1:24" ht="12.75" x14ac:dyDescent="0.2">
      <c r="A11" s="122" t="s">
        <v>360</v>
      </c>
      <c r="B11" s="122">
        <v>11735</v>
      </c>
      <c r="C11" s="122">
        <v>12168.092429487</v>
      </c>
      <c r="D11" s="140">
        <v>-61.207884178812797</v>
      </c>
      <c r="E11" s="140">
        <v>-11.6047898786079</v>
      </c>
      <c r="F11" s="140">
        <v>7.7396754873904996</v>
      </c>
      <c r="G11" s="140">
        <v>-368.22739779379901</v>
      </c>
      <c r="H11" s="122"/>
      <c r="I11" s="122">
        <v>32888</v>
      </c>
      <c r="J11" s="204">
        <v>1.2396762964232799</v>
      </c>
      <c r="K11" s="198">
        <v>8.7296278277791295E-2</v>
      </c>
      <c r="L11" s="198">
        <v>2.09802967647774E-2</v>
      </c>
      <c r="M11" s="198">
        <v>3.0102164923376299E-3</v>
      </c>
      <c r="N11" s="198">
        <v>4.85587448309414E-2</v>
      </c>
      <c r="O11" s="198">
        <v>2.5754074434444201E-2</v>
      </c>
      <c r="P11" s="198">
        <v>1.2648990513257101E-2</v>
      </c>
      <c r="Q11" s="198"/>
      <c r="R11" s="122">
        <v>6947.7653716733703</v>
      </c>
      <c r="S11" s="122">
        <v>47953.913848939701</v>
      </c>
      <c r="T11" s="122">
        <v>129050.266095275</v>
      </c>
      <c r="U11" s="122">
        <v>27874.613572665701</v>
      </c>
      <c r="V11" s="122">
        <v>124042.412913387</v>
      </c>
      <c r="W11" s="122">
        <v>258227.38157394499</v>
      </c>
    </row>
    <row r="12" spans="1:24" ht="12.75" x14ac:dyDescent="0.2">
      <c r="A12" s="122" t="s">
        <v>361</v>
      </c>
      <c r="B12" s="122">
        <v>7215</v>
      </c>
      <c r="C12" s="122">
        <v>7321.7885314344003</v>
      </c>
      <c r="D12" s="140">
        <v>20.704259831252301</v>
      </c>
      <c r="E12" s="140">
        <v>-11.6047898786079</v>
      </c>
      <c r="F12" s="140">
        <v>-10.324487359559299</v>
      </c>
      <c r="G12" s="140">
        <v>-105.963848409541</v>
      </c>
      <c r="H12" s="122"/>
      <c r="I12" s="122">
        <v>27753</v>
      </c>
      <c r="J12" s="204">
        <v>1.2396762964232799</v>
      </c>
      <c r="K12" s="198">
        <v>8.5576334090008296E-2</v>
      </c>
      <c r="L12" s="198">
        <v>1.5529852628544699E-2</v>
      </c>
      <c r="M12" s="198">
        <v>1.22509278276222E-3</v>
      </c>
      <c r="N12" s="198">
        <v>4.7670522105718302E-2</v>
      </c>
      <c r="O12" s="198">
        <v>1.46290491118077E-2</v>
      </c>
      <c r="P12" s="198">
        <v>4.9003711310488998E-3</v>
      </c>
      <c r="Q12" s="198"/>
      <c r="R12" s="122">
        <v>6947.7653716733703</v>
      </c>
      <c r="S12" s="122">
        <v>47953.913848939701</v>
      </c>
      <c r="T12" s="122">
        <v>129050.266095275</v>
      </c>
      <c r="U12" s="122">
        <v>27874.613572665701</v>
      </c>
      <c r="V12" s="122">
        <v>124042.412913387</v>
      </c>
      <c r="W12" s="122">
        <v>258227.38157394499</v>
      </c>
    </row>
    <row r="13" spans="1:24" ht="12.75" x14ac:dyDescent="0.2">
      <c r="A13" s="122" t="s">
        <v>362</v>
      </c>
      <c r="B13" s="122">
        <v>6597</v>
      </c>
      <c r="C13" s="122">
        <v>6629.3598194588403</v>
      </c>
      <c r="D13" s="140">
        <v>-49.918913112388204</v>
      </c>
      <c r="E13" s="140">
        <v>-11.6047898786079</v>
      </c>
      <c r="F13" s="140">
        <v>12.479914162995801</v>
      </c>
      <c r="G13" s="140">
        <v>16.837549336345599</v>
      </c>
      <c r="H13" s="122"/>
      <c r="I13" s="122">
        <v>88037</v>
      </c>
      <c r="J13" s="204">
        <v>1.2396762964232799</v>
      </c>
      <c r="K13" s="198">
        <v>6.9573020434590002E-2</v>
      </c>
      <c r="L13" s="198">
        <v>1.13020661767212E-2</v>
      </c>
      <c r="M13" s="198">
        <v>6.4745504730965404E-4</v>
      </c>
      <c r="N13" s="198">
        <v>5.3193543623703703E-2</v>
      </c>
      <c r="O13" s="198">
        <v>1.4982336971955E-2</v>
      </c>
      <c r="P13" s="198">
        <v>3.4758113066097199E-3</v>
      </c>
      <c r="Q13" s="198"/>
      <c r="R13" s="122">
        <v>6947.7653716733703</v>
      </c>
      <c r="S13" s="122">
        <v>47953.913848939701</v>
      </c>
      <c r="T13" s="122">
        <v>129050.266095275</v>
      </c>
      <c r="U13" s="122">
        <v>27874.613572665701</v>
      </c>
      <c r="V13" s="122">
        <v>124042.412913387</v>
      </c>
      <c r="W13" s="122">
        <v>258227.38157394499</v>
      </c>
    </row>
    <row r="14" spans="1:24" ht="12.75" x14ac:dyDescent="0.2">
      <c r="A14" s="122" t="s">
        <v>363</v>
      </c>
      <c r="B14" s="122">
        <v>6333</v>
      </c>
      <c r="C14" s="122">
        <v>6415.5507769506603</v>
      </c>
      <c r="D14" s="140">
        <v>-60.086244238002401</v>
      </c>
      <c r="E14" s="140">
        <v>-11.6047898786079</v>
      </c>
      <c r="F14" s="140">
        <v>23.758228434972398</v>
      </c>
      <c r="G14" s="140">
        <v>-34.209112505972797</v>
      </c>
      <c r="H14" s="122"/>
      <c r="I14" s="122">
        <v>110003</v>
      </c>
      <c r="J14" s="204">
        <v>1.2396762964232799</v>
      </c>
      <c r="K14" s="198">
        <v>5.59166568184504E-2</v>
      </c>
      <c r="L14" s="198">
        <v>1.0308809759733801E-2</v>
      </c>
      <c r="M14" s="198">
        <v>8.8179413288728503E-4</v>
      </c>
      <c r="N14" s="198">
        <v>4.60351081334145E-2</v>
      </c>
      <c r="O14" s="198">
        <v>1.48632310027908E-2</v>
      </c>
      <c r="P14" s="198">
        <v>4.0726162013763299E-3</v>
      </c>
      <c r="Q14" s="198"/>
      <c r="R14" s="122">
        <v>6947.7653716733703</v>
      </c>
      <c r="S14" s="122">
        <v>47953.913848939701</v>
      </c>
      <c r="T14" s="122">
        <v>129050.266095275</v>
      </c>
      <c r="U14" s="122">
        <v>27874.613572665701</v>
      </c>
      <c r="V14" s="122">
        <v>124042.412913387</v>
      </c>
      <c r="W14" s="122">
        <v>258227.38157394499</v>
      </c>
    </row>
    <row r="15" spans="1:24" ht="12.75" x14ac:dyDescent="0.2">
      <c r="A15" s="122" t="s">
        <v>364</v>
      </c>
      <c r="B15" s="122">
        <v>8274</v>
      </c>
      <c r="C15" s="122">
        <v>8435.1814980667696</v>
      </c>
      <c r="D15" s="140">
        <v>-60.911828035543103</v>
      </c>
      <c r="E15" s="140">
        <v>-11.6047898786079</v>
      </c>
      <c r="F15" s="140">
        <v>27.381397016407401</v>
      </c>
      <c r="G15" s="140">
        <v>-116.15380378988</v>
      </c>
      <c r="H15" s="122"/>
      <c r="I15" s="122">
        <v>76453</v>
      </c>
      <c r="J15" s="204">
        <v>1.2396762964232799</v>
      </c>
      <c r="K15" s="198">
        <v>7.3574614469020194E-2</v>
      </c>
      <c r="L15" s="198">
        <v>1.57613174106968E-2</v>
      </c>
      <c r="M15" s="198">
        <v>1.8311904045622801E-3</v>
      </c>
      <c r="N15" s="198">
        <v>5.3039122075000299E-2</v>
      </c>
      <c r="O15" s="198">
        <v>1.9816096163656101E-2</v>
      </c>
      <c r="P15" s="198">
        <v>5.2842923103082898E-3</v>
      </c>
      <c r="Q15" s="198"/>
      <c r="R15" s="122">
        <v>6947.7653716733703</v>
      </c>
      <c r="S15" s="122">
        <v>47953.913848939701</v>
      </c>
      <c r="T15" s="122">
        <v>129050.266095275</v>
      </c>
      <c r="U15" s="122">
        <v>27874.613572665701</v>
      </c>
      <c r="V15" s="122">
        <v>124042.412913387</v>
      </c>
      <c r="W15" s="122">
        <v>258227.38157394499</v>
      </c>
    </row>
    <row r="16" spans="1:24" ht="12.75" x14ac:dyDescent="0.2">
      <c r="A16" s="122" t="s">
        <v>365</v>
      </c>
      <c r="B16" s="122">
        <v>11705</v>
      </c>
      <c r="C16" s="122">
        <v>12074.7084086584</v>
      </c>
      <c r="D16" s="140">
        <v>-61.243697722883503</v>
      </c>
      <c r="E16" s="140">
        <v>-11.6047898786079</v>
      </c>
      <c r="F16" s="140">
        <v>11.622262353713699</v>
      </c>
      <c r="G16" s="140">
        <v>-308.677476817323</v>
      </c>
      <c r="H16" s="122"/>
      <c r="I16" s="122">
        <v>47185</v>
      </c>
      <c r="J16" s="204">
        <v>1.2396762964232799</v>
      </c>
      <c r="K16" s="198">
        <v>8.1763272226343095E-2</v>
      </c>
      <c r="L16" s="198">
        <v>1.8777153756490399E-2</v>
      </c>
      <c r="M16" s="198">
        <v>2.73391967786373E-3</v>
      </c>
      <c r="N16" s="198">
        <v>6.2307936844336102E-2</v>
      </c>
      <c r="O16" s="198">
        <v>2.5219879198897999E-2</v>
      </c>
      <c r="P16" s="198">
        <v>1.18257920949454E-2</v>
      </c>
      <c r="Q16" s="198"/>
      <c r="R16" s="122">
        <v>6947.7653716733703</v>
      </c>
      <c r="S16" s="122">
        <v>47953.913848939701</v>
      </c>
      <c r="T16" s="122">
        <v>129050.266095275</v>
      </c>
      <c r="U16" s="122">
        <v>27874.613572665701</v>
      </c>
      <c r="V16" s="122">
        <v>124042.412913387</v>
      </c>
      <c r="W16" s="122">
        <v>258227.38157394499</v>
      </c>
    </row>
    <row r="17" spans="1:23" ht="12.75" x14ac:dyDescent="0.2">
      <c r="A17" s="122" t="s">
        <v>366</v>
      </c>
      <c r="B17" s="122">
        <v>7864</v>
      </c>
      <c r="C17" s="122">
        <v>8040.9922556963602</v>
      </c>
      <c r="D17" s="140">
        <v>-60.4170124622608</v>
      </c>
      <c r="E17" s="140">
        <v>-11.6047898786079</v>
      </c>
      <c r="F17" s="140">
        <v>11.152112401964301</v>
      </c>
      <c r="G17" s="140">
        <v>-115.71000747134499</v>
      </c>
      <c r="H17" s="122"/>
      <c r="I17" s="122">
        <v>101231</v>
      </c>
      <c r="J17" s="204">
        <v>1.2396762964232799</v>
      </c>
      <c r="K17" s="198">
        <v>7.0403334946804799E-2</v>
      </c>
      <c r="L17" s="198">
        <v>1.29505783801405E-2</v>
      </c>
      <c r="M17" s="198">
        <v>1.5904219063330399E-3</v>
      </c>
      <c r="N17" s="198">
        <v>5.2128300619375498E-2</v>
      </c>
      <c r="O17" s="198">
        <v>1.6852545168970001E-2</v>
      </c>
      <c r="P17" s="198">
        <v>6.3024172437296903E-3</v>
      </c>
      <c r="Q17" s="198"/>
      <c r="R17" s="122">
        <v>6947.7653716733703</v>
      </c>
      <c r="S17" s="122">
        <v>47953.913848939701</v>
      </c>
      <c r="T17" s="122">
        <v>129050.266095275</v>
      </c>
      <c r="U17" s="122">
        <v>27874.613572665701</v>
      </c>
      <c r="V17" s="122">
        <v>124042.412913387</v>
      </c>
      <c r="W17" s="122">
        <v>258227.38157394499</v>
      </c>
    </row>
    <row r="18" spans="1:23" ht="12.75" x14ac:dyDescent="0.2">
      <c r="A18" s="122" t="s">
        <v>367</v>
      </c>
      <c r="B18" s="122">
        <v>13046</v>
      </c>
      <c r="C18" s="122">
        <v>13043.5225340737</v>
      </c>
      <c r="D18" s="140">
        <v>80.741558782561896</v>
      </c>
      <c r="E18" s="140">
        <v>-11.6047898786079</v>
      </c>
      <c r="F18" s="140">
        <v>-16.9547008473407</v>
      </c>
      <c r="G18" s="140">
        <v>-49.636733044954703</v>
      </c>
      <c r="H18" s="122"/>
      <c r="I18" s="122">
        <v>60808</v>
      </c>
      <c r="J18" s="204">
        <v>1.2396762964232799</v>
      </c>
      <c r="K18" s="198">
        <v>0.118191685304565</v>
      </c>
      <c r="L18" s="198">
        <v>2.14774371793185E-2</v>
      </c>
      <c r="M18" s="198">
        <v>2.33521905012498E-3</v>
      </c>
      <c r="N18" s="198">
        <v>8.41501118273911E-2</v>
      </c>
      <c r="O18" s="198">
        <v>2.9765820286804402E-2</v>
      </c>
      <c r="P18" s="198">
        <v>9.0284173135113804E-3</v>
      </c>
      <c r="Q18" s="198"/>
      <c r="R18" s="122">
        <v>6947.7653716733703</v>
      </c>
      <c r="S18" s="122">
        <v>47953.913848939701</v>
      </c>
      <c r="T18" s="122">
        <v>129050.266095275</v>
      </c>
      <c r="U18" s="122">
        <v>27874.613572665701</v>
      </c>
      <c r="V18" s="122">
        <v>124042.412913387</v>
      </c>
      <c r="W18" s="122">
        <v>258227.38157394499</v>
      </c>
    </row>
    <row r="19" spans="1:23" ht="12.75" x14ac:dyDescent="0.2">
      <c r="A19" s="122" t="s">
        <v>368</v>
      </c>
      <c r="B19" s="122">
        <v>6181</v>
      </c>
      <c r="C19" s="122">
        <v>6215.9107683704597</v>
      </c>
      <c r="D19" s="140">
        <v>-45.811944786064799</v>
      </c>
      <c r="E19" s="140">
        <v>-11.6047898786079</v>
      </c>
      <c r="F19" s="140">
        <v>-22.914855527715702</v>
      </c>
      <c r="G19" s="140">
        <v>45.111281261716698</v>
      </c>
      <c r="H19" s="122"/>
      <c r="I19" s="122">
        <v>10660</v>
      </c>
      <c r="J19" s="204">
        <v>1.2396762964232799</v>
      </c>
      <c r="K19" s="198">
        <v>9.3058161350844298E-2</v>
      </c>
      <c r="L19" s="198">
        <v>1.11632270168856E-2</v>
      </c>
      <c r="M19" s="198">
        <v>4.6904315196998102E-4</v>
      </c>
      <c r="N19" s="198">
        <v>4.5966228893058202E-2</v>
      </c>
      <c r="O19" s="198">
        <v>1.28517823639775E-2</v>
      </c>
      <c r="P19" s="198">
        <v>3.4709193245778601E-3</v>
      </c>
      <c r="Q19" s="198"/>
      <c r="R19" s="122">
        <v>6947.7653716733703</v>
      </c>
      <c r="S19" s="122">
        <v>47953.913848939701</v>
      </c>
      <c r="T19" s="122">
        <v>129050.266095275</v>
      </c>
      <c r="U19" s="122">
        <v>27874.613572665701</v>
      </c>
      <c r="V19" s="122">
        <v>124042.412913387</v>
      </c>
      <c r="W19" s="122">
        <v>258227.38157394499</v>
      </c>
    </row>
    <row r="20" spans="1:23" ht="12.75" x14ac:dyDescent="0.2">
      <c r="A20" s="122" t="s">
        <v>369</v>
      </c>
      <c r="B20" s="122">
        <v>10101</v>
      </c>
      <c r="C20" s="122">
        <v>9959.4439195949508</v>
      </c>
      <c r="D20" s="140">
        <v>5.7136643006222601</v>
      </c>
      <c r="E20" s="140">
        <v>-11.6047898786079</v>
      </c>
      <c r="F20" s="140">
        <v>-9.6728372676576893</v>
      </c>
      <c r="G20" s="140">
        <v>156.926736402957</v>
      </c>
      <c r="H20" s="122"/>
      <c r="I20" s="122">
        <v>28109</v>
      </c>
      <c r="J20" s="204">
        <v>1.2396762964232799</v>
      </c>
      <c r="K20" s="198">
        <v>9.7477676189120899E-2</v>
      </c>
      <c r="L20" s="198">
        <v>1.6898502259062899E-2</v>
      </c>
      <c r="M20" s="198">
        <v>1.1028496211177899E-3</v>
      </c>
      <c r="N20" s="198">
        <v>7.4033227791810499E-2</v>
      </c>
      <c r="O20" s="198">
        <v>2.1807961862748599E-2</v>
      </c>
      <c r="P20" s="198">
        <v>6.3324913728698999E-3</v>
      </c>
      <c r="Q20" s="198"/>
      <c r="R20" s="122">
        <v>6947.7653716733703</v>
      </c>
      <c r="S20" s="122">
        <v>47953.913848939701</v>
      </c>
      <c r="T20" s="122">
        <v>129050.266095275</v>
      </c>
      <c r="U20" s="122">
        <v>27874.613572665701</v>
      </c>
      <c r="V20" s="122">
        <v>124042.412913387</v>
      </c>
      <c r="W20" s="122">
        <v>258227.38157394499</v>
      </c>
    </row>
    <row r="21" spans="1:23" ht="12.75" x14ac:dyDescent="0.2">
      <c r="A21" s="122" t="s">
        <v>370</v>
      </c>
      <c r="B21" s="122">
        <v>8048</v>
      </c>
      <c r="C21" s="122">
        <v>8148.2379450109502</v>
      </c>
      <c r="D21" s="140">
        <v>-19.968404271110501</v>
      </c>
      <c r="E21" s="140">
        <v>-11.6047898786079</v>
      </c>
      <c r="F21" s="140">
        <v>5.7614841468404903</v>
      </c>
      <c r="G21" s="140">
        <v>-74.2000683673336</v>
      </c>
      <c r="H21" s="122"/>
      <c r="I21" s="122">
        <v>16665</v>
      </c>
      <c r="J21" s="204">
        <v>1.2396762964232799</v>
      </c>
      <c r="K21" s="198">
        <v>8.71887188718872E-2</v>
      </c>
      <c r="L21" s="198">
        <v>1.54815481548155E-2</v>
      </c>
      <c r="M21" s="198">
        <v>1.4401440144014401E-3</v>
      </c>
      <c r="N21" s="198">
        <v>4.6804680468046797E-2</v>
      </c>
      <c r="O21" s="198">
        <v>1.8361836183618401E-2</v>
      </c>
      <c r="P21" s="198">
        <v>5.6405640564056404E-3</v>
      </c>
      <c r="Q21" s="198"/>
      <c r="R21" s="122">
        <v>6947.7653716733703</v>
      </c>
      <c r="S21" s="122">
        <v>47953.913848939701</v>
      </c>
      <c r="T21" s="122">
        <v>129050.266095275</v>
      </c>
      <c r="U21" s="122">
        <v>27874.613572665701</v>
      </c>
      <c r="V21" s="122">
        <v>124042.412913387</v>
      </c>
      <c r="W21" s="122">
        <v>258227.38157394499</v>
      </c>
    </row>
    <row r="22" spans="1:23" ht="12.75" x14ac:dyDescent="0.2">
      <c r="A22" s="122" t="s">
        <v>371</v>
      </c>
      <c r="B22" s="122">
        <v>7046</v>
      </c>
      <c r="C22" s="122">
        <v>7001.7898045235097</v>
      </c>
      <c r="D22" s="140">
        <v>-13.5854084280619</v>
      </c>
      <c r="E22" s="140">
        <v>-11.6047898786079</v>
      </c>
      <c r="F22" s="140">
        <v>13.898217900109699</v>
      </c>
      <c r="G22" s="140">
        <v>55.290073156138597</v>
      </c>
      <c r="H22" s="122"/>
      <c r="I22" s="122">
        <v>47146</v>
      </c>
      <c r="J22" s="204">
        <v>1.2396762964232799</v>
      </c>
      <c r="K22" s="198">
        <v>6.2720061086836601E-2</v>
      </c>
      <c r="L22" s="198">
        <v>1.2811267127646001E-2</v>
      </c>
      <c r="M22" s="198">
        <v>9.1206040809400598E-4</v>
      </c>
      <c r="N22" s="198">
        <v>4.8742205065116902E-2</v>
      </c>
      <c r="O22" s="198">
        <v>1.68200907818267E-2</v>
      </c>
      <c r="P22" s="198">
        <v>4.0088236541806297E-3</v>
      </c>
      <c r="Q22" s="198"/>
      <c r="R22" s="122">
        <v>6947.7653716733703</v>
      </c>
      <c r="S22" s="122">
        <v>47953.913848939701</v>
      </c>
      <c r="T22" s="122">
        <v>129050.266095275</v>
      </c>
      <c r="U22" s="122">
        <v>27874.613572665701</v>
      </c>
      <c r="V22" s="122">
        <v>124042.412913387</v>
      </c>
      <c r="W22" s="122">
        <v>258227.38157394499</v>
      </c>
    </row>
    <row r="23" spans="1:23" ht="12.75" x14ac:dyDescent="0.2">
      <c r="A23" s="122" t="s">
        <v>372</v>
      </c>
      <c r="B23" s="122">
        <v>7740</v>
      </c>
      <c r="C23" s="122">
        <v>7923.9232488669404</v>
      </c>
      <c r="D23" s="140">
        <v>-61.261833012342798</v>
      </c>
      <c r="E23" s="140">
        <v>-11.6047898786079</v>
      </c>
      <c r="F23" s="140">
        <v>21.858469573769501</v>
      </c>
      <c r="G23" s="140">
        <v>-133.03577877550401</v>
      </c>
      <c r="H23" s="122"/>
      <c r="I23" s="122">
        <v>71848</v>
      </c>
      <c r="J23" s="204">
        <v>1.2396762964232799</v>
      </c>
      <c r="K23" s="198">
        <v>7.0844004008462302E-2</v>
      </c>
      <c r="L23" s="198">
        <v>1.41827190735998E-2</v>
      </c>
      <c r="M23" s="198">
        <v>1.4475002783654401E-3</v>
      </c>
      <c r="N23" s="198">
        <v>4.7586571651263801E-2</v>
      </c>
      <c r="O23" s="198">
        <v>1.68411090079056E-2</v>
      </c>
      <c r="P23" s="198">
        <v>6.26322235831199E-3</v>
      </c>
      <c r="Q23" s="198"/>
      <c r="R23" s="122">
        <v>6947.7653716733703</v>
      </c>
      <c r="S23" s="122">
        <v>47953.913848939701</v>
      </c>
      <c r="T23" s="122">
        <v>129050.266095275</v>
      </c>
      <c r="U23" s="122">
        <v>27874.613572665701</v>
      </c>
      <c r="V23" s="122">
        <v>124042.412913387</v>
      </c>
      <c r="W23" s="122">
        <v>258227.38157394499</v>
      </c>
    </row>
    <row r="24" spans="1:23" ht="12.75" x14ac:dyDescent="0.2">
      <c r="A24" s="122" t="s">
        <v>373</v>
      </c>
      <c r="B24" s="122">
        <v>8997</v>
      </c>
      <c r="C24" s="122">
        <v>9116.8609496267509</v>
      </c>
      <c r="D24" s="140">
        <v>-50.124461382795097</v>
      </c>
      <c r="E24" s="140">
        <v>-11.6047898786079</v>
      </c>
      <c r="F24" s="140">
        <v>29.971939061057601</v>
      </c>
      <c r="G24" s="140">
        <v>-87.9010677876458</v>
      </c>
      <c r="H24" s="122"/>
      <c r="I24" s="122">
        <v>79707</v>
      </c>
      <c r="J24" s="204">
        <v>1.2396762964232799</v>
      </c>
      <c r="K24" s="198">
        <v>5.3809577577878999E-2</v>
      </c>
      <c r="L24" s="198">
        <v>1.0914976099966099E-2</v>
      </c>
      <c r="M24" s="198">
        <v>1.56824369252387E-3</v>
      </c>
      <c r="N24" s="198">
        <v>6.08729471690065E-2</v>
      </c>
      <c r="O24" s="198">
        <v>1.9584227232238099E-2</v>
      </c>
      <c r="P24" s="198">
        <v>8.2426888479054505E-3</v>
      </c>
      <c r="Q24" s="198"/>
      <c r="R24" s="122">
        <v>6947.7653716733703</v>
      </c>
      <c r="S24" s="122">
        <v>47953.913848939701</v>
      </c>
      <c r="T24" s="122">
        <v>129050.266095275</v>
      </c>
      <c r="U24" s="122">
        <v>27874.613572665701</v>
      </c>
      <c r="V24" s="122">
        <v>124042.412913387</v>
      </c>
      <c r="W24" s="122">
        <v>258227.38157394499</v>
      </c>
    </row>
    <row r="25" spans="1:23" ht="12.75" x14ac:dyDescent="0.2">
      <c r="A25" s="122" t="s">
        <v>374</v>
      </c>
      <c r="B25" s="122">
        <v>8329</v>
      </c>
      <c r="C25" s="122">
        <v>8470.9941772995098</v>
      </c>
      <c r="D25" s="140">
        <v>-61.324927663558299</v>
      </c>
      <c r="E25" s="140">
        <v>-11.6047898786079</v>
      </c>
      <c r="F25" s="140">
        <v>21.232055248623499</v>
      </c>
      <c r="G25" s="140">
        <v>-90.578388011685902</v>
      </c>
      <c r="H25" s="122"/>
      <c r="I25" s="122">
        <v>949761</v>
      </c>
      <c r="J25" s="204">
        <v>1.2396762964232799</v>
      </c>
      <c r="K25" s="198">
        <v>5.2239458137362998E-2</v>
      </c>
      <c r="L25" s="198">
        <v>9.9604005639313507E-3</v>
      </c>
      <c r="M25" s="198">
        <v>1.4266747107956599E-3</v>
      </c>
      <c r="N25" s="198">
        <v>5.8049340834167802E-2</v>
      </c>
      <c r="O25" s="198">
        <v>1.7965572391370001E-2</v>
      </c>
      <c r="P25" s="198">
        <v>7.5977008952778603E-3</v>
      </c>
      <c r="Q25" s="198"/>
      <c r="R25" s="122">
        <v>6947.7653716733703</v>
      </c>
      <c r="S25" s="122">
        <v>47953.913848939701</v>
      </c>
      <c r="T25" s="122">
        <v>129050.266095275</v>
      </c>
      <c r="U25" s="122">
        <v>27874.613572665701</v>
      </c>
      <c r="V25" s="122">
        <v>124042.412913387</v>
      </c>
      <c r="W25" s="122">
        <v>258227.38157394499</v>
      </c>
    </row>
    <row r="26" spans="1:23" ht="12.75" x14ac:dyDescent="0.2">
      <c r="A26" s="122" t="s">
        <v>375</v>
      </c>
      <c r="B26" s="122">
        <v>6811</v>
      </c>
      <c r="C26" s="122">
        <v>6875.4024383386904</v>
      </c>
      <c r="D26" s="140">
        <v>-61.3344331354741</v>
      </c>
      <c r="E26" s="140">
        <v>-11.6047898786079</v>
      </c>
      <c r="F26" s="140">
        <v>18.061615182573799</v>
      </c>
      <c r="G26" s="140">
        <v>-9.3402799633622102</v>
      </c>
      <c r="H26" s="122"/>
      <c r="I26" s="122">
        <v>49424</v>
      </c>
      <c r="J26" s="204">
        <v>1.2396762964232799</v>
      </c>
      <c r="K26" s="198">
        <v>4.4512787309809003E-2</v>
      </c>
      <c r="L26" s="198">
        <v>7.76950469407575E-3</v>
      </c>
      <c r="M26" s="198">
        <v>1.01165425704111E-3</v>
      </c>
      <c r="N26" s="198">
        <v>5.3091615409517602E-2</v>
      </c>
      <c r="O26" s="198">
        <v>1.41429265134348E-2</v>
      </c>
      <c r="P26" s="198">
        <v>5.80689543541599E-3</v>
      </c>
      <c r="Q26" s="198"/>
      <c r="R26" s="122">
        <v>6947.7653716733703</v>
      </c>
      <c r="S26" s="122">
        <v>47953.913848939701</v>
      </c>
      <c r="T26" s="122">
        <v>129050.266095275</v>
      </c>
      <c r="U26" s="122">
        <v>27874.613572665701</v>
      </c>
      <c r="V26" s="122">
        <v>124042.412913387</v>
      </c>
      <c r="W26" s="122">
        <v>258227.38157394499</v>
      </c>
    </row>
    <row r="27" spans="1:23" ht="12.75" x14ac:dyDescent="0.2">
      <c r="A27" s="122" t="s">
        <v>376</v>
      </c>
      <c r="B27" s="122">
        <v>8340</v>
      </c>
      <c r="C27" s="122">
        <v>8309.2099377636696</v>
      </c>
      <c r="D27" s="140">
        <v>-38.496893555317001</v>
      </c>
      <c r="E27" s="140">
        <v>-11.6047898786079</v>
      </c>
      <c r="F27" s="140">
        <v>55.3179761705901</v>
      </c>
      <c r="G27" s="140">
        <v>25.896330713377299</v>
      </c>
      <c r="H27" s="122"/>
      <c r="I27" s="122">
        <v>96032</v>
      </c>
      <c r="J27" s="204">
        <v>1.2396762964232799</v>
      </c>
      <c r="K27" s="198">
        <v>6.4926274575141593E-2</v>
      </c>
      <c r="L27" s="198">
        <v>1.3047734088637099E-2</v>
      </c>
      <c r="M27" s="198">
        <v>1.04131956014662E-3</v>
      </c>
      <c r="N27" s="198">
        <v>5.5429440186604499E-2</v>
      </c>
      <c r="O27" s="198">
        <v>2.00662279240253E-2</v>
      </c>
      <c r="P27" s="198">
        <v>5.6439520159946698E-3</v>
      </c>
      <c r="Q27" s="198"/>
      <c r="R27" s="122">
        <v>6947.7653716733703</v>
      </c>
      <c r="S27" s="122">
        <v>47953.913848939701</v>
      </c>
      <c r="T27" s="122">
        <v>129050.266095275</v>
      </c>
      <c r="U27" s="122">
        <v>27874.613572665701</v>
      </c>
      <c r="V27" s="122">
        <v>124042.412913387</v>
      </c>
      <c r="W27" s="122">
        <v>258227.38157394499</v>
      </c>
    </row>
    <row r="28" spans="1:23" ht="12.75" x14ac:dyDescent="0.2">
      <c r="A28" s="122" t="s">
        <v>377</v>
      </c>
      <c r="B28" s="122">
        <v>7696</v>
      </c>
      <c r="C28" s="122">
        <v>7842.6572610862404</v>
      </c>
      <c r="D28" s="140">
        <v>-57.263074983274699</v>
      </c>
      <c r="E28" s="140">
        <v>-11.6047898786079</v>
      </c>
      <c r="F28" s="140">
        <v>4.7037290032254901</v>
      </c>
      <c r="G28" s="140">
        <v>-82.320661798512802</v>
      </c>
      <c r="H28" s="122"/>
      <c r="I28" s="122">
        <v>47304</v>
      </c>
      <c r="J28" s="204">
        <v>1.2396762964232799</v>
      </c>
      <c r="K28" s="198">
        <v>7.4898528665651998E-2</v>
      </c>
      <c r="L28" s="198">
        <v>1.6552511415525099E-2</v>
      </c>
      <c r="M28" s="198">
        <v>1.078132927448E-3</v>
      </c>
      <c r="N28" s="198">
        <v>5.0968205648570901E-2</v>
      </c>
      <c r="O28" s="198">
        <v>1.8370539489260901E-2</v>
      </c>
      <c r="P28" s="198">
        <v>4.5450701843395896E-3</v>
      </c>
      <c r="Q28" s="198"/>
      <c r="R28" s="122">
        <v>6947.7653716733703</v>
      </c>
      <c r="S28" s="122">
        <v>47953.913848939701</v>
      </c>
      <c r="T28" s="122">
        <v>129050.266095275</v>
      </c>
      <c r="U28" s="122">
        <v>27874.613572665701</v>
      </c>
      <c r="V28" s="122">
        <v>124042.412913387</v>
      </c>
      <c r="W28" s="122">
        <v>258227.38157394499</v>
      </c>
    </row>
    <row r="29" spans="1:23" ht="12.75" x14ac:dyDescent="0.2">
      <c r="A29" s="122" t="s">
        <v>378</v>
      </c>
      <c r="B29" s="122">
        <v>9398</v>
      </c>
      <c r="C29" s="122">
        <v>9665.5775598166001</v>
      </c>
      <c r="D29" s="140">
        <v>-49.512155546366898</v>
      </c>
      <c r="E29" s="140">
        <v>-11.6047898786079</v>
      </c>
      <c r="F29" s="140">
        <v>16.5507603667273</v>
      </c>
      <c r="G29" s="140">
        <v>-222.874476845944</v>
      </c>
      <c r="H29" s="122"/>
      <c r="I29" s="122">
        <v>70405</v>
      </c>
      <c r="J29" s="204">
        <v>1.2396762964232799</v>
      </c>
      <c r="K29" s="198">
        <v>8.9240820964420098E-2</v>
      </c>
      <c r="L29" s="198">
        <v>2.0012783183012601E-2</v>
      </c>
      <c r="M29" s="198">
        <v>2.0311057453305898E-3</v>
      </c>
      <c r="N29" s="198">
        <v>5.1502024003977E-2</v>
      </c>
      <c r="O29" s="198">
        <v>2.08223847738087E-2</v>
      </c>
      <c r="P29" s="198">
        <v>7.4994673673744799E-3</v>
      </c>
      <c r="Q29" s="198"/>
      <c r="R29" s="122">
        <v>6947.7653716733703</v>
      </c>
      <c r="S29" s="122">
        <v>47953.913848939701</v>
      </c>
      <c r="T29" s="122">
        <v>129050.266095275</v>
      </c>
      <c r="U29" s="122">
        <v>27874.613572665701</v>
      </c>
      <c r="V29" s="122">
        <v>124042.412913387</v>
      </c>
      <c r="W29" s="122">
        <v>258227.38157394499</v>
      </c>
    </row>
    <row r="30" spans="1:23" ht="12.75" x14ac:dyDescent="0.2">
      <c r="A30" s="122" t="s">
        <v>379</v>
      </c>
      <c r="B30" s="122">
        <v>7591</v>
      </c>
      <c r="C30" s="122">
        <v>7692.10809564592</v>
      </c>
      <c r="D30" s="140">
        <v>-60.926369161974499</v>
      </c>
      <c r="E30" s="140">
        <v>-11.6047898786079</v>
      </c>
      <c r="F30" s="140">
        <v>14.9146587129612</v>
      </c>
      <c r="G30" s="140">
        <v>-43.114617265451599</v>
      </c>
      <c r="H30" s="122"/>
      <c r="I30" s="122">
        <v>44605</v>
      </c>
      <c r="J30" s="204">
        <v>1.2396762964232799</v>
      </c>
      <c r="K30" s="198">
        <v>7.4924335836789605E-2</v>
      </c>
      <c r="L30" s="198">
        <v>1.36083398722116E-2</v>
      </c>
      <c r="M30" s="198">
        <v>1.1433695774016399E-3</v>
      </c>
      <c r="N30" s="198">
        <v>5.77065351418002E-2</v>
      </c>
      <c r="O30" s="198">
        <v>1.6747001457235702E-2</v>
      </c>
      <c r="P30" s="198">
        <v>4.6407353435713502E-3</v>
      </c>
      <c r="Q30" s="198"/>
      <c r="R30" s="122">
        <v>6947.7653716733703</v>
      </c>
      <c r="S30" s="122">
        <v>47953.913848939701</v>
      </c>
      <c r="T30" s="122">
        <v>129050.266095275</v>
      </c>
      <c r="U30" s="122">
        <v>27874.613572665701</v>
      </c>
      <c r="V30" s="122">
        <v>124042.412913387</v>
      </c>
      <c r="W30" s="122">
        <v>258227.38157394499</v>
      </c>
    </row>
    <row r="31" spans="1:23" ht="12.75" x14ac:dyDescent="0.2">
      <c r="A31" s="122" t="s">
        <v>380</v>
      </c>
      <c r="B31" s="122">
        <v>6726</v>
      </c>
      <c r="C31" s="122">
        <v>6847.7932586337201</v>
      </c>
      <c r="D31" s="140">
        <v>-48.988428480703</v>
      </c>
      <c r="E31" s="140">
        <v>-11.6047898786079</v>
      </c>
      <c r="F31" s="140">
        <v>2.4074752234110099</v>
      </c>
      <c r="G31" s="140">
        <v>-63.658392431550901</v>
      </c>
      <c r="H31" s="122"/>
      <c r="I31" s="122">
        <v>27614</v>
      </c>
      <c r="J31" s="204">
        <v>1.2396762964232799</v>
      </c>
      <c r="K31" s="198">
        <v>7.6736438038675997E-2</v>
      </c>
      <c r="L31" s="198">
        <v>1.11899760990802E-2</v>
      </c>
      <c r="M31" s="198">
        <v>6.5184326790758299E-4</v>
      </c>
      <c r="N31" s="198">
        <v>5.2400956036792901E-2</v>
      </c>
      <c r="O31" s="198">
        <v>1.54631708553632E-2</v>
      </c>
      <c r="P31" s="198">
        <v>3.8386325776779899E-3</v>
      </c>
      <c r="Q31" s="198"/>
      <c r="R31" s="122">
        <v>6947.7653716733703</v>
      </c>
      <c r="S31" s="122">
        <v>47953.913848939701</v>
      </c>
      <c r="T31" s="122">
        <v>129050.266095275</v>
      </c>
      <c r="U31" s="122">
        <v>27874.613572665701</v>
      </c>
      <c r="V31" s="122">
        <v>124042.412913387</v>
      </c>
      <c r="W31" s="122">
        <v>258227.38157394499</v>
      </c>
    </row>
    <row r="32" spans="1:23" ht="12.75" x14ac:dyDescent="0.2">
      <c r="A32" s="122" t="s">
        <v>381</v>
      </c>
      <c r="B32" s="122">
        <v>7067</v>
      </c>
      <c r="C32" s="122">
        <v>7231.8393699686403</v>
      </c>
      <c r="D32" s="140">
        <v>-29.776448053222101</v>
      </c>
      <c r="E32" s="140">
        <v>-11.6047898786079</v>
      </c>
      <c r="F32" s="140">
        <v>-9.6533196558190308</v>
      </c>
      <c r="G32" s="140">
        <v>-113.85202476616701</v>
      </c>
      <c r="H32" s="122"/>
      <c r="I32" s="122">
        <v>33175</v>
      </c>
      <c r="J32" s="204">
        <v>1.2396762964232799</v>
      </c>
      <c r="K32" s="198">
        <v>7.3368500376789797E-2</v>
      </c>
      <c r="L32" s="198">
        <v>1.3624717407686501E-2</v>
      </c>
      <c r="M32" s="198">
        <v>1.41672946495855E-3</v>
      </c>
      <c r="N32" s="198">
        <v>4.7023360964581797E-2</v>
      </c>
      <c r="O32" s="198">
        <v>1.58854559155991E-2</v>
      </c>
      <c r="P32" s="198">
        <v>4.6721929163526799E-3</v>
      </c>
      <c r="Q32" s="198"/>
      <c r="R32" s="122">
        <v>6947.7653716733703</v>
      </c>
      <c r="S32" s="122">
        <v>47953.913848939701</v>
      </c>
      <c r="T32" s="122">
        <v>129050.266095275</v>
      </c>
      <c r="U32" s="122">
        <v>27874.613572665701</v>
      </c>
      <c r="V32" s="122">
        <v>124042.412913387</v>
      </c>
      <c r="W32" s="122">
        <v>258227.38157394499</v>
      </c>
    </row>
    <row r="33" spans="1:23" ht="12.75" x14ac:dyDescent="0.2">
      <c r="A33" s="122" t="s">
        <v>382</v>
      </c>
      <c r="B33" s="122">
        <v>8420</v>
      </c>
      <c r="C33" s="122">
        <v>8619.0869173480205</v>
      </c>
      <c r="D33" s="140">
        <v>-36.430424408994703</v>
      </c>
      <c r="E33" s="140">
        <v>-11.6047898786079</v>
      </c>
      <c r="F33" s="140">
        <v>-15.949240652543301</v>
      </c>
      <c r="G33" s="140">
        <v>-135.55942562933399</v>
      </c>
      <c r="H33" s="122"/>
      <c r="I33" s="122">
        <v>11831</v>
      </c>
      <c r="J33" s="204">
        <v>1.2396762964232799</v>
      </c>
      <c r="K33" s="198">
        <v>0.105908207252134</v>
      </c>
      <c r="L33" s="198">
        <v>1.30166511706534E-2</v>
      </c>
      <c r="M33" s="198">
        <v>1.52142676020624E-3</v>
      </c>
      <c r="N33" s="198">
        <v>5.6292790127630797E-2</v>
      </c>
      <c r="O33" s="198">
        <v>1.57214098554645E-2</v>
      </c>
      <c r="P33" s="198">
        <v>7.2690389654297997E-3</v>
      </c>
      <c r="Q33" s="198"/>
      <c r="R33" s="122">
        <v>6947.7653716733703</v>
      </c>
      <c r="S33" s="122">
        <v>47953.913848939701</v>
      </c>
      <c r="T33" s="122">
        <v>129050.266095275</v>
      </c>
      <c r="U33" s="122">
        <v>27874.613572665701</v>
      </c>
      <c r="V33" s="122">
        <v>124042.412913387</v>
      </c>
      <c r="W33" s="122">
        <v>258227.38157394499</v>
      </c>
    </row>
    <row r="34" spans="1:23" ht="12.75" x14ac:dyDescent="0.2">
      <c r="A34" s="122" t="s">
        <v>383</v>
      </c>
      <c r="B34" s="122">
        <v>6849</v>
      </c>
      <c r="C34" s="122">
        <v>6915.9515232441499</v>
      </c>
      <c r="D34" s="140">
        <v>5.1308439065853602</v>
      </c>
      <c r="E34" s="140">
        <v>-11.6047898786079</v>
      </c>
      <c r="F34" s="140">
        <v>-10.9360750806004</v>
      </c>
      <c r="G34" s="140">
        <v>-49.098521056697699</v>
      </c>
      <c r="H34" s="122"/>
      <c r="I34" s="122">
        <v>43444</v>
      </c>
      <c r="J34" s="204">
        <v>1.2396762964232799</v>
      </c>
      <c r="K34" s="198">
        <v>8.0954792376392595E-2</v>
      </c>
      <c r="L34" s="198">
        <v>1.16701961145383E-2</v>
      </c>
      <c r="M34" s="198">
        <v>7.5959856366817095E-4</v>
      </c>
      <c r="N34" s="198">
        <v>5.3609244084338502E-2</v>
      </c>
      <c r="O34" s="198">
        <v>1.41791731884725E-2</v>
      </c>
      <c r="P34" s="198">
        <v>4.2813737224933202E-3</v>
      </c>
      <c r="Q34" s="198"/>
      <c r="R34" s="122">
        <v>6947.7653716733703</v>
      </c>
      <c r="S34" s="122">
        <v>47953.913848939701</v>
      </c>
      <c r="T34" s="122">
        <v>129050.266095275</v>
      </c>
      <c r="U34" s="122">
        <v>27874.613572665701</v>
      </c>
      <c r="V34" s="122">
        <v>124042.412913387</v>
      </c>
      <c r="W34" s="122">
        <v>258227.38157394499</v>
      </c>
    </row>
    <row r="35" spans="1:23" ht="12.75" x14ac:dyDescent="0.2">
      <c r="A35" s="122" t="s">
        <v>384</v>
      </c>
      <c r="B35" s="122">
        <v>7481</v>
      </c>
      <c r="C35" s="122">
        <v>7604.9073051320102</v>
      </c>
      <c r="D35" s="140">
        <v>-33.493318081738103</v>
      </c>
      <c r="E35" s="140">
        <v>-11.6047898786079</v>
      </c>
      <c r="F35" s="140">
        <v>-7.6931126802163901</v>
      </c>
      <c r="G35" s="140">
        <v>-71.109265386867193</v>
      </c>
      <c r="H35" s="122"/>
      <c r="I35" s="122">
        <v>44130</v>
      </c>
      <c r="J35" s="204">
        <v>1.2396762964232799</v>
      </c>
      <c r="K35" s="198">
        <v>9.2000906412871106E-2</v>
      </c>
      <c r="L35" s="198">
        <v>1.51597552685248E-2</v>
      </c>
      <c r="M35" s="198">
        <v>1.11035576705189E-3</v>
      </c>
      <c r="N35" s="198">
        <v>5.3161114887831401E-2</v>
      </c>
      <c r="O35" s="198">
        <v>1.5952866530704699E-2</v>
      </c>
      <c r="P35" s="198">
        <v>4.5094040335372796E-3</v>
      </c>
      <c r="Q35" s="198"/>
      <c r="R35" s="122">
        <v>6947.7653716733703</v>
      </c>
      <c r="S35" s="122">
        <v>47953.913848939701</v>
      </c>
      <c r="T35" s="122">
        <v>129050.266095275</v>
      </c>
      <c r="U35" s="122">
        <v>27874.613572665701</v>
      </c>
      <c r="V35" s="122">
        <v>124042.412913387</v>
      </c>
      <c r="W35" s="122">
        <v>258227.38157394499</v>
      </c>
    </row>
    <row r="36" spans="1:23" ht="14.25" customHeight="1" x14ac:dyDescent="0.2">
      <c r="A36" s="19" t="s">
        <v>385</v>
      </c>
      <c r="B36" s="122"/>
      <c r="C36" s="122"/>
      <c r="D36" s="140"/>
      <c r="E36" s="140"/>
      <c r="F36" s="140"/>
      <c r="G36" s="140"/>
      <c r="H36" s="122"/>
      <c r="I36" s="122"/>
      <c r="J36" s="204"/>
      <c r="K36" s="198"/>
      <c r="L36" s="198"/>
      <c r="M36" s="198"/>
      <c r="N36" s="198"/>
      <c r="O36" s="198"/>
      <c r="P36" s="198"/>
      <c r="Q36" s="198"/>
      <c r="R36" s="122"/>
      <c r="S36" s="122"/>
      <c r="T36" s="122"/>
      <c r="U36" s="122"/>
      <c r="V36" s="122"/>
      <c r="W36" s="122"/>
    </row>
    <row r="37" spans="1:23" ht="12.75" x14ac:dyDescent="0.2">
      <c r="A37" s="122" t="s">
        <v>386</v>
      </c>
      <c r="B37" s="122">
        <v>10398</v>
      </c>
      <c r="C37" s="122">
        <v>10446.1641832719</v>
      </c>
      <c r="D37" s="140">
        <v>3.1470455230624701</v>
      </c>
      <c r="E37" s="140">
        <v>-11.6047898786079</v>
      </c>
      <c r="F37" s="140">
        <v>-16.039712468004002</v>
      </c>
      <c r="G37" s="140">
        <v>-23.647577057064101</v>
      </c>
      <c r="H37" s="122"/>
      <c r="I37" s="122">
        <v>43797</v>
      </c>
      <c r="J37" s="204">
        <v>1.2396762964232799</v>
      </c>
      <c r="K37" s="198">
        <v>9.50750051373382E-2</v>
      </c>
      <c r="L37" s="198">
        <v>1.83345891271092E-2</v>
      </c>
      <c r="M37" s="198">
        <v>1.8722743566911E-3</v>
      </c>
      <c r="N37" s="198">
        <v>6.1145740575838499E-2</v>
      </c>
      <c r="O37" s="198">
        <v>2.3860081740758501E-2</v>
      </c>
      <c r="P37" s="198">
        <v>7.6717583396123E-3</v>
      </c>
      <c r="Q37" s="198"/>
      <c r="R37" s="122">
        <v>6947.7653716733703</v>
      </c>
      <c r="S37" s="122">
        <v>47953.913848939701</v>
      </c>
      <c r="T37" s="122">
        <v>129050.266095275</v>
      </c>
      <c r="U37" s="122">
        <v>27874.613572665701</v>
      </c>
      <c r="V37" s="122">
        <v>124042.412913387</v>
      </c>
      <c r="W37" s="122">
        <v>258227.38157394499</v>
      </c>
    </row>
    <row r="38" spans="1:23" ht="12.75" x14ac:dyDescent="0.2">
      <c r="A38" s="122" t="s">
        <v>387</v>
      </c>
      <c r="B38" s="122">
        <v>12782</v>
      </c>
      <c r="C38" s="122">
        <v>12687.7739985714</v>
      </c>
      <c r="D38" s="140">
        <v>86.496716246779897</v>
      </c>
      <c r="E38" s="140">
        <v>-11.6047898786079</v>
      </c>
      <c r="F38" s="140">
        <v>-25.379649432465101</v>
      </c>
      <c r="G38" s="140">
        <v>44.912902309925897</v>
      </c>
      <c r="H38" s="122"/>
      <c r="I38" s="122">
        <v>13854</v>
      </c>
      <c r="J38" s="204">
        <v>1.2396762964232799</v>
      </c>
      <c r="K38" s="198">
        <v>0.100837303305904</v>
      </c>
      <c r="L38" s="198">
        <v>2.2520571676050202E-2</v>
      </c>
      <c r="M38" s="198">
        <v>1.4436263894903999E-3</v>
      </c>
      <c r="N38" s="198">
        <v>7.6512198642991205E-2</v>
      </c>
      <c r="O38" s="198">
        <v>3.0677060776671001E-2</v>
      </c>
      <c r="P38" s="198">
        <v>9.0226649343150001E-3</v>
      </c>
      <c r="Q38" s="198"/>
      <c r="R38" s="122">
        <v>6947.7653716733703</v>
      </c>
      <c r="S38" s="122">
        <v>47953.913848939701</v>
      </c>
      <c r="T38" s="122">
        <v>129050.266095275</v>
      </c>
      <c r="U38" s="122">
        <v>27874.613572665701</v>
      </c>
      <c r="V38" s="122">
        <v>124042.412913387</v>
      </c>
      <c r="W38" s="122">
        <v>258227.38157394499</v>
      </c>
    </row>
    <row r="39" spans="1:23" ht="12.75" x14ac:dyDescent="0.2">
      <c r="A39" s="122" t="s">
        <v>388</v>
      </c>
      <c r="B39" s="122">
        <v>6660</v>
      </c>
      <c r="C39" s="122">
        <v>6710.0161391544798</v>
      </c>
      <c r="D39" s="140">
        <v>-30.058368977546898</v>
      </c>
      <c r="E39" s="140">
        <v>-11.6047898786079</v>
      </c>
      <c r="F39" s="140">
        <v>-13.607149218865301</v>
      </c>
      <c r="G39" s="140">
        <v>5.55503592681276</v>
      </c>
      <c r="H39" s="122"/>
      <c r="I39" s="122">
        <v>21083</v>
      </c>
      <c r="J39" s="204">
        <v>1.2396762964232799</v>
      </c>
      <c r="K39" s="198">
        <v>9.6807854669639107E-2</v>
      </c>
      <c r="L39" s="198">
        <v>1.16681686666983E-2</v>
      </c>
      <c r="M39" s="198">
        <v>7.5890527913484798E-4</v>
      </c>
      <c r="N39" s="198">
        <v>5.1368401081440002E-2</v>
      </c>
      <c r="O39" s="198">
        <v>1.3470568704643599E-2</v>
      </c>
      <c r="P39" s="198">
        <v>3.7945263956742398E-3</v>
      </c>
      <c r="Q39" s="198"/>
      <c r="R39" s="122">
        <v>6947.7653716733703</v>
      </c>
      <c r="S39" s="122">
        <v>47953.913848939701</v>
      </c>
      <c r="T39" s="122">
        <v>129050.266095275</v>
      </c>
      <c r="U39" s="122">
        <v>27874.613572665701</v>
      </c>
      <c r="V39" s="122">
        <v>124042.412913387</v>
      </c>
      <c r="W39" s="122">
        <v>258227.38157394499</v>
      </c>
    </row>
    <row r="40" spans="1:23" ht="12.75" x14ac:dyDescent="0.2">
      <c r="A40" s="122" t="s">
        <v>389</v>
      </c>
      <c r="B40" s="122">
        <v>5725</v>
      </c>
      <c r="C40" s="122">
        <v>5827.6956181968899</v>
      </c>
      <c r="D40" s="140">
        <v>2.29159435640956</v>
      </c>
      <c r="E40" s="140">
        <v>-11.6047898786079</v>
      </c>
      <c r="F40" s="140">
        <v>-25.3363604799173</v>
      </c>
      <c r="G40" s="140">
        <v>-68.302247064616395</v>
      </c>
      <c r="H40" s="122"/>
      <c r="I40" s="122">
        <v>18064</v>
      </c>
      <c r="J40" s="204">
        <v>1.2396762964232799</v>
      </c>
      <c r="K40" s="198">
        <v>6.8257307351638596E-2</v>
      </c>
      <c r="L40" s="198">
        <v>8.9127546501328592E-3</v>
      </c>
      <c r="M40" s="198">
        <v>9.9645704162976091E-4</v>
      </c>
      <c r="N40" s="198">
        <v>4.0135075287865397E-2</v>
      </c>
      <c r="O40" s="198">
        <v>1.2621789193977001E-2</v>
      </c>
      <c r="P40" s="198">
        <v>3.8197519929140801E-3</v>
      </c>
      <c r="Q40" s="198"/>
      <c r="R40" s="122">
        <v>6947.7653716733703</v>
      </c>
      <c r="S40" s="122">
        <v>47953.913848939701</v>
      </c>
      <c r="T40" s="122">
        <v>129050.266095275</v>
      </c>
      <c r="U40" s="122">
        <v>27874.613572665701</v>
      </c>
      <c r="V40" s="122">
        <v>124042.412913387</v>
      </c>
      <c r="W40" s="122">
        <v>258227.38157394499</v>
      </c>
    </row>
    <row r="41" spans="1:23" ht="12.75" x14ac:dyDescent="0.2">
      <c r="A41" s="122" t="s">
        <v>390</v>
      </c>
      <c r="B41" s="122">
        <v>12959</v>
      </c>
      <c r="C41" s="122">
        <v>12776.701805526</v>
      </c>
      <c r="D41" s="140">
        <v>97.474437349458896</v>
      </c>
      <c r="E41" s="140">
        <v>-11.6047898786079</v>
      </c>
      <c r="F41" s="140">
        <v>-24.856373630031801</v>
      </c>
      <c r="G41" s="140">
        <v>121.4723706626</v>
      </c>
      <c r="H41" s="122"/>
      <c r="I41" s="122">
        <v>20930</v>
      </c>
      <c r="J41" s="204">
        <v>1.2396762964232799</v>
      </c>
      <c r="K41" s="198">
        <v>9.6798853320592404E-2</v>
      </c>
      <c r="L41" s="198">
        <v>2.0926899187768799E-2</v>
      </c>
      <c r="M41" s="198">
        <v>2.2933588150979502E-3</v>
      </c>
      <c r="N41" s="198">
        <v>7.7257525083612E-2</v>
      </c>
      <c r="O41" s="198">
        <v>2.9240324892498799E-2</v>
      </c>
      <c r="P41" s="198">
        <v>9.8901098901098897E-3</v>
      </c>
      <c r="Q41" s="198"/>
      <c r="R41" s="122">
        <v>6947.7653716733703</v>
      </c>
      <c r="S41" s="122">
        <v>47953.913848939701</v>
      </c>
      <c r="T41" s="122">
        <v>129050.266095275</v>
      </c>
      <c r="U41" s="122">
        <v>27874.613572665701</v>
      </c>
      <c r="V41" s="122">
        <v>124042.412913387</v>
      </c>
      <c r="W41" s="122">
        <v>258227.38157394499</v>
      </c>
    </row>
    <row r="42" spans="1:23" ht="12.75" x14ac:dyDescent="0.2">
      <c r="A42" s="122" t="s">
        <v>385</v>
      </c>
      <c r="B42" s="122">
        <v>8310</v>
      </c>
      <c r="C42" s="122">
        <v>8468.2792254653505</v>
      </c>
      <c r="D42" s="140">
        <v>-21.695997389316201</v>
      </c>
      <c r="E42" s="140">
        <v>-11.6047898786079</v>
      </c>
      <c r="F42" s="140">
        <v>2.4811418316523199</v>
      </c>
      <c r="G42" s="140">
        <v>-127.10424535252599</v>
      </c>
      <c r="H42" s="122"/>
      <c r="I42" s="122">
        <v>219914</v>
      </c>
      <c r="J42" s="204">
        <v>1.2396762964232799</v>
      </c>
      <c r="K42" s="198">
        <v>7.1923570122866196E-2</v>
      </c>
      <c r="L42" s="198">
        <v>1.3514373800667501E-2</v>
      </c>
      <c r="M42" s="198">
        <v>1.64609802013514E-3</v>
      </c>
      <c r="N42" s="198">
        <v>5.51670198350264E-2</v>
      </c>
      <c r="O42" s="198">
        <v>1.8170739470884101E-2</v>
      </c>
      <c r="P42" s="198">
        <v>6.5025419027438004E-3</v>
      </c>
      <c r="Q42" s="198"/>
      <c r="R42" s="122">
        <v>6947.7653716733703</v>
      </c>
      <c r="S42" s="122">
        <v>47953.913848939701</v>
      </c>
      <c r="T42" s="122">
        <v>129050.266095275</v>
      </c>
      <c r="U42" s="122">
        <v>27874.613572665701</v>
      </c>
      <c r="V42" s="122">
        <v>124042.412913387</v>
      </c>
      <c r="W42" s="122">
        <v>258227.38157394499</v>
      </c>
    </row>
    <row r="43" spans="1:23" ht="12.75" x14ac:dyDescent="0.2">
      <c r="A43" s="122" t="s">
        <v>391</v>
      </c>
      <c r="B43" s="122">
        <v>12765</v>
      </c>
      <c r="C43" s="122">
        <v>12865.476396537701</v>
      </c>
      <c r="D43" s="140">
        <v>-13.0810145205645</v>
      </c>
      <c r="E43" s="140">
        <v>-11.6047898786079</v>
      </c>
      <c r="F43" s="140">
        <v>-23.121793212149001</v>
      </c>
      <c r="G43" s="140">
        <v>-52.816221653358198</v>
      </c>
      <c r="H43" s="122"/>
      <c r="I43" s="122">
        <v>9402</v>
      </c>
      <c r="J43" s="204">
        <v>1.2396762964232799</v>
      </c>
      <c r="K43" s="198">
        <v>0.106573069559668</v>
      </c>
      <c r="L43" s="198">
        <v>1.94639438417358E-2</v>
      </c>
      <c r="M43" s="198">
        <v>1.16996383748139E-3</v>
      </c>
      <c r="N43" s="198">
        <v>7.0835992342054899E-2</v>
      </c>
      <c r="O43" s="198">
        <v>2.69091682620719E-2</v>
      </c>
      <c r="P43" s="198">
        <v>1.25505211657094E-2</v>
      </c>
      <c r="Q43" s="198"/>
      <c r="R43" s="122">
        <v>6947.7653716733703</v>
      </c>
      <c r="S43" s="122">
        <v>47953.913848939701</v>
      </c>
      <c r="T43" s="122">
        <v>129050.266095275</v>
      </c>
      <c r="U43" s="122">
        <v>27874.613572665701</v>
      </c>
      <c r="V43" s="122">
        <v>124042.412913387</v>
      </c>
      <c r="W43" s="122">
        <v>258227.38157394499</v>
      </c>
    </row>
    <row r="44" spans="1:23" ht="12.75" x14ac:dyDescent="0.2">
      <c r="A44" s="122" t="s">
        <v>392</v>
      </c>
      <c r="B44" s="122">
        <v>13725</v>
      </c>
      <c r="C44" s="122">
        <v>13702.064954322999</v>
      </c>
      <c r="D44" s="140">
        <v>135.60381192085799</v>
      </c>
      <c r="E44" s="140">
        <v>-11.6047898786079</v>
      </c>
      <c r="F44" s="140">
        <v>-25.914067071853999</v>
      </c>
      <c r="G44" s="140">
        <v>-74.691342172869497</v>
      </c>
      <c r="H44" s="122"/>
      <c r="I44" s="122">
        <v>21927</v>
      </c>
      <c r="J44" s="204">
        <v>1.2396762964232799</v>
      </c>
      <c r="K44" s="198">
        <v>0.115291649564464</v>
      </c>
      <c r="L44" s="198">
        <v>2.1389154923154099E-2</v>
      </c>
      <c r="M44" s="198">
        <v>2.0522643316459202E-3</v>
      </c>
      <c r="N44" s="198">
        <v>8.3777990605190006E-2</v>
      </c>
      <c r="O44" s="198">
        <v>3.1011994344871601E-2</v>
      </c>
      <c r="P44" s="198">
        <v>1.07629862726319E-2</v>
      </c>
      <c r="Q44" s="198"/>
      <c r="R44" s="122">
        <v>6947.7653716733703</v>
      </c>
      <c r="S44" s="122">
        <v>47953.913848939701</v>
      </c>
      <c r="T44" s="122">
        <v>129050.266095275</v>
      </c>
      <c r="U44" s="122">
        <v>27874.613572665701</v>
      </c>
      <c r="V44" s="122">
        <v>124042.412913387</v>
      </c>
      <c r="W44" s="122">
        <v>258227.38157394499</v>
      </c>
    </row>
    <row r="45" spans="1:23" ht="14.25" customHeight="1" x14ac:dyDescent="0.2">
      <c r="A45" s="19" t="s">
        <v>393</v>
      </c>
      <c r="B45" s="122"/>
      <c r="C45" s="122"/>
      <c r="D45" s="140"/>
      <c r="E45" s="140"/>
      <c r="F45" s="140"/>
      <c r="G45" s="140"/>
      <c r="H45" s="122"/>
      <c r="I45" s="122"/>
      <c r="J45" s="204"/>
      <c r="K45" s="198"/>
      <c r="L45" s="198"/>
      <c r="M45" s="198"/>
      <c r="N45" s="198"/>
      <c r="O45" s="198"/>
      <c r="P45" s="198"/>
      <c r="Q45" s="198"/>
      <c r="R45" s="122"/>
      <c r="S45" s="122"/>
      <c r="T45" s="122"/>
      <c r="U45" s="122"/>
      <c r="V45" s="122"/>
      <c r="W45" s="122"/>
    </row>
    <row r="46" spans="1:23" ht="12.75" x14ac:dyDescent="0.2">
      <c r="A46" s="122" t="s">
        <v>394</v>
      </c>
      <c r="B46" s="122">
        <v>10371</v>
      </c>
      <c r="C46" s="122">
        <v>10312.7823199596</v>
      </c>
      <c r="D46" s="140">
        <v>-28.146574131738902</v>
      </c>
      <c r="E46" s="140">
        <v>-11.6047898786079</v>
      </c>
      <c r="F46" s="140">
        <v>5.3491938722353103</v>
      </c>
      <c r="G46" s="140">
        <v>92.465609859858006</v>
      </c>
      <c r="H46" s="122"/>
      <c r="I46" s="122">
        <v>104709</v>
      </c>
      <c r="J46" s="204">
        <v>1.2396762964232799</v>
      </c>
      <c r="K46" s="198">
        <v>8.4634558633928297E-2</v>
      </c>
      <c r="L46" s="198">
        <v>1.59871644271266E-2</v>
      </c>
      <c r="M46" s="198">
        <v>1.53759466712508E-3</v>
      </c>
      <c r="N46" s="198">
        <v>6.3346990230066194E-2</v>
      </c>
      <c r="O46" s="198">
        <v>2.3350428329942999E-2</v>
      </c>
      <c r="P46" s="198">
        <v>8.1463866525322594E-3</v>
      </c>
      <c r="Q46" s="198"/>
      <c r="R46" s="122">
        <v>6947.7653716733703</v>
      </c>
      <c r="S46" s="122">
        <v>47953.913848939701</v>
      </c>
      <c r="T46" s="122">
        <v>129050.266095275</v>
      </c>
      <c r="U46" s="122">
        <v>27874.613572665701</v>
      </c>
      <c r="V46" s="122">
        <v>124042.412913387</v>
      </c>
      <c r="W46" s="122">
        <v>258227.38157394499</v>
      </c>
    </row>
    <row r="47" spans="1:23" ht="12.75" x14ac:dyDescent="0.2">
      <c r="A47" s="122" t="s">
        <v>395</v>
      </c>
      <c r="B47" s="122">
        <v>13711</v>
      </c>
      <c r="C47" s="122">
        <v>13700.346682302201</v>
      </c>
      <c r="D47" s="140">
        <v>56.549016892408901</v>
      </c>
      <c r="E47" s="140">
        <v>-11.6047898786079</v>
      </c>
      <c r="F47" s="140">
        <v>6.8706952215833894E-2</v>
      </c>
      <c r="G47" s="140">
        <v>-34.827472996881603</v>
      </c>
      <c r="H47" s="122"/>
      <c r="I47" s="122">
        <v>16864</v>
      </c>
      <c r="J47" s="204">
        <v>1.2396762964232799</v>
      </c>
      <c r="K47" s="198">
        <v>0.12055265654649</v>
      </c>
      <c r="L47" s="198">
        <v>2.0635673624288399E-2</v>
      </c>
      <c r="M47" s="198">
        <v>2.0754269449715398E-3</v>
      </c>
      <c r="N47" s="198">
        <v>8.5329696394686905E-2</v>
      </c>
      <c r="O47" s="198">
        <v>3.1427893738140401E-2</v>
      </c>
      <c r="P47" s="198">
        <v>1.03771347248577E-2</v>
      </c>
      <c r="Q47" s="198"/>
      <c r="R47" s="122">
        <v>6947.7653716733703</v>
      </c>
      <c r="S47" s="122">
        <v>47953.913848939701</v>
      </c>
      <c r="T47" s="122">
        <v>129050.266095275</v>
      </c>
      <c r="U47" s="122">
        <v>27874.613572665701</v>
      </c>
      <c r="V47" s="122">
        <v>124042.412913387</v>
      </c>
      <c r="W47" s="122">
        <v>258227.38157394499</v>
      </c>
    </row>
    <row r="48" spans="1:23" ht="12.75" x14ac:dyDescent="0.2">
      <c r="A48" s="122" t="s">
        <v>396</v>
      </c>
      <c r="B48" s="122">
        <v>10486</v>
      </c>
      <c r="C48" s="122">
        <v>10304.650043969101</v>
      </c>
      <c r="D48" s="140">
        <v>79.385086151208895</v>
      </c>
      <c r="E48" s="140">
        <v>-11.6047898786079</v>
      </c>
      <c r="F48" s="140">
        <v>-12.4902616770236</v>
      </c>
      <c r="G48" s="140">
        <v>126.37116991759</v>
      </c>
      <c r="H48" s="122"/>
      <c r="I48" s="122">
        <v>11019</v>
      </c>
      <c r="J48" s="204">
        <v>1.2396762964232799</v>
      </c>
      <c r="K48" s="198">
        <v>0.110717850984663</v>
      </c>
      <c r="L48" s="198">
        <v>1.6244668300208698E-2</v>
      </c>
      <c r="M48" s="198">
        <v>1.81504673745349E-3</v>
      </c>
      <c r="N48" s="198">
        <v>7.1422089118794801E-2</v>
      </c>
      <c r="O48" s="198">
        <v>2.2234322533805199E-2</v>
      </c>
      <c r="P48" s="198">
        <v>6.8971776023232598E-3</v>
      </c>
      <c r="Q48" s="198"/>
      <c r="R48" s="122">
        <v>6947.7653716733703</v>
      </c>
      <c r="S48" s="122">
        <v>47953.913848939701</v>
      </c>
      <c r="T48" s="122">
        <v>129050.266095275</v>
      </c>
      <c r="U48" s="122">
        <v>27874.613572665701</v>
      </c>
      <c r="V48" s="122">
        <v>124042.412913387</v>
      </c>
      <c r="W48" s="122">
        <v>258227.38157394499</v>
      </c>
    </row>
    <row r="49" spans="1:23" ht="12.75" x14ac:dyDescent="0.2">
      <c r="A49" s="122" t="s">
        <v>397</v>
      </c>
      <c r="B49" s="122">
        <v>12460</v>
      </c>
      <c r="C49" s="122">
        <v>12464.7458806058</v>
      </c>
      <c r="D49" s="140">
        <v>-22.812995498103</v>
      </c>
      <c r="E49" s="140">
        <v>-11.6047898786079</v>
      </c>
      <c r="F49" s="140">
        <v>-6.73217816731366</v>
      </c>
      <c r="G49" s="140">
        <v>36.801791503051398</v>
      </c>
      <c r="H49" s="122"/>
      <c r="I49" s="122">
        <v>34133</v>
      </c>
      <c r="J49" s="204">
        <v>1.2396762964232799</v>
      </c>
      <c r="K49" s="198">
        <v>9.7442357835525698E-2</v>
      </c>
      <c r="L49" s="198">
        <v>2.0976767351243701E-2</v>
      </c>
      <c r="M49" s="198">
        <v>1.6406410218849799E-3</v>
      </c>
      <c r="N49" s="198">
        <v>6.7969413763806302E-2</v>
      </c>
      <c r="O49" s="198">
        <v>2.8799109366302401E-2</v>
      </c>
      <c r="P49" s="198">
        <v>1.0429789353411699E-2</v>
      </c>
      <c r="Q49" s="198"/>
      <c r="R49" s="122">
        <v>6947.7653716733703</v>
      </c>
      <c r="S49" s="122">
        <v>47953.913848939701</v>
      </c>
      <c r="T49" s="122">
        <v>129050.266095275</v>
      </c>
      <c r="U49" s="122">
        <v>27874.613572665701</v>
      </c>
      <c r="V49" s="122">
        <v>124042.412913387</v>
      </c>
      <c r="W49" s="122">
        <v>258227.38157394499</v>
      </c>
    </row>
    <row r="50" spans="1:23" ht="12.75" x14ac:dyDescent="0.2">
      <c r="A50" s="122" t="s">
        <v>398</v>
      </c>
      <c r="B50" s="122">
        <v>12320</v>
      </c>
      <c r="C50" s="122">
        <v>12423.867518142901</v>
      </c>
      <c r="D50" s="140">
        <v>7.3433578778242703</v>
      </c>
      <c r="E50" s="140">
        <v>-11.6047898786079</v>
      </c>
      <c r="F50" s="140">
        <v>-8.9748214662299102</v>
      </c>
      <c r="G50" s="140">
        <v>-90.406715199921507</v>
      </c>
      <c r="H50" s="122"/>
      <c r="I50" s="122">
        <v>55467</v>
      </c>
      <c r="J50" s="204">
        <v>1.2396762964232799</v>
      </c>
      <c r="K50" s="198">
        <v>0.104819081616096</v>
      </c>
      <c r="L50" s="198">
        <v>2.13279968269421E-2</v>
      </c>
      <c r="M50" s="198">
        <v>1.8028737808066101E-3</v>
      </c>
      <c r="N50" s="198">
        <v>6.9915445219680197E-2</v>
      </c>
      <c r="O50" s="198">
        <v>2.8936124181946E-2</v>
      </c>
      <c r="P50" s="198">
        <v>9.6814322029314705E-3</v>
      </c>
      <c r="Q50" s="198"/>
      <c r="R50" s="122">
        <v>6947.7653716733703</v>
      </c>
      <c r="S50" s="122">
        <v>47953.913848939701</v>
      </c>
      <c r="T50" s="122">
        <v>129050.266095275</v>
      </c>
      <c r="U50" s="122">
        <v>27874.613572665701</v>
      </c>
      <c r="V50" s="122">
        <v>124042.412913387</v>
      </c>
      <c r="W50" s="122">
        <v>258227.38157394499</v>
      </c>
    </row>
    <row r="51" spans="1:23" ht="12.75" x14ac:dyDescent="0.2">
      <c r="A51" s="122" t="s">
        <v>399</v>
      </c>
      <c r="B51" s="122">
        <v>14434</v>
      </c>
      <c r="C51" s="122">
        <v>14453.8282781381</v>
      </c>
      <c r="D51" s="140">
        <v>-61.039178776315403</v>
      </c>
      <c r="E51" s="140">
        <v>-11.6047898786079</v>
      </c>
      <c r="F51" s="140">
        <v>5.6122931024890503</v>
      </c>
      <c r="G51" s="140">
        <v>47.130596307767597</v>
      </c>
      <c r="H51" s="122"/>
      <c r="I51" s="122">
        <v>12008</v>
      </c>
      <c r="J51" s="204">
        <v>1.2396762964232799</v>
      </c>
      <c r="K51" s="198">
        <v>0.112508327781479</v>
      </c>
      <c r="L51" s="198">
        <v>2.59826782145237E-2</v>
      </c>
      <c r="M51" s="198">
        <v>1.5822784810126599E-3</v>
      </c>
      <c r="N51" s="198">
        <v>9.1688874083943994E-2</v>
      </c>
      <c r="O51" s="198">
        <v>3.3727514990006702E-2</v>
      </c>
      <c r="P51" s="198">
        <v>1.04097268487675E-2</v>
      </c>
      <c r="Q51" s="198"/>
      <c r="R51" s="122">
        <v>6947.7653716733703</v>
      </c>
      <c r="S51" s="122">
        <v>47953.913848939701</v>
      </c>
      <c r="T51" s="122">
        <v>129050.266095275</v>
      </c>
      <c r="U51" s="122">
        <v>27874.613572665701</v>
      </c>
      <c r="V51" s="122">
        <v>124042.412913387</v>
      </c>
      <c r="W51" s="122">
        <v>258227.38157394499</v>
      </c>
    </row>
    <row r="52" spans="1:23" ht="12.75" x14ac:dyDescent="0.2">
      <c r="A52" s="122" t="s">
        <v>400</v>
      </c>
      <c r="B52" s="122">
        <v>10386</v>
      </c>
      <c r="C52" s="122">
        <v>10447.6518290371</v>
      </c>
      <c r="D52" s="140">
        <v>24.627033264725799</v>
      </c>
      <c r="E52" s="140">
        <v>-11.6047898786079</v>
      </c>
      <c r="F52" s="140">
        <v>-15.338833393978801</v>
      </c>
      <c r="G52" s="140">
        <v>-59.744926524298499</v>
      </c>
      <c r="H52" s="122"/>
      <c r="I52" s="122">
        <v>35045</v>
      </c>
      <c r="J52" s="204">
        <v>1.2396762964232799</v>
      </c>
      <c r="K52" s="198">
        <v>0.108945641318305</v>
      </c>
      <c r="L52" s="198">
        <v>1.7177914110429401E-2</v>
      </c>
      <c r="M52" s="198">
        <v>1.54087601655015E-3</v>
      </c>
      <c r="N52" s="198">
        <v>6.6114995006420305E-2</v>
      </c>
      <c r="O52" s="198">
        <v>2.37694392923384E-2</v>
      </c>
      <c r="P52" s="198">
        <v>7.1907547439007003E-3</v>
      </c>
      <c r="Q52" s="198"/>
      <c r="R52" s="122">
        <v>6947.7653716733703</v>
      </c>
      <c r="S52" s="122">
        <v>47953.913848939701</v>
      </c>
      <c r="T52" s="122">
        <v>129050.266095275</v>
      </c>
      <c r="U52" s="122">
        <v>27874.613572665701</v>
      </c>
      <c r="V52" s="122">
        <v>124042.412913387</v>
      </c>
      <c r="W52" s="122">
        <v>258227.38157394499</v>
      </c>
    </row>
    <row r="53" spans="1:23" ht="12.75" x14ac:dyDescent="0.2">
      <c r="A53" s="122" t="s">
        <v>401</v>
      </c>
      <c r="B53" s="122">
        <v>9738</v>
      </c>
      <c r="C53" s="122">
        <v>9847.5950784657907</v>
      </c>
      <c r="D53" s="140">
        <v>-32.978850399146999</v>
      </c>
      <c r="E53" s="140">
        <v>-11.6047898786079</v>
      </c>
      <c r="F53" s="140">
        <v>-14.9295626855953</v>
      </c>
      <c r="G53" s="140">
        <v>-49.961821911098902</v>
      </c>
      <c r="H53" s="122"/>
      <c r="I53" s="122">
        <v>12916</v>
      </c>
      <c r="J53" s="204">
        <v>1.2396762964232799</v>
      </c>
      <c r="K53" s="198">
        <v>0.131155156395169</v>
      </c>
      <c r="L53" s="198">
        <v>1.5252400123877401E-2</v>
      </c>
      <c r="M53" s="198">
        <v>1.6258903685351499E-3</v>
      </c>
      <c r="N53" s="198">
        <v>6.7745432022297894E-2</v>
      </c>
      <c r="O53" s="198">
        <v>2.0826881387426398E-2</v>
      </c>
      <c r="P53" s="198">
        <v>6.2712914214927201E-3</v>
      </c>
      <c r="Q53" s="198"/>
      <c r="R53" s="122">
        <v>6947.7653716733703</v>
      </c>
      <c r="S53" s="122">
        <v>47953.913848939701</v>
      </c>
      <c r="T53" s="122">
        <v>129050.266095275</v>
      </c>
      <c r="U53" s="122">
        <v>27874.613572665701</v>
      </c>
      <c r="V53" s="122">
        <v>124042.412913387</v>
      </c>
      <c r="W53" s="122">
        <v>258227.38157394499</v>
      </c>
    </row>
    <row r="54" spans="1:23" ht="12.75" x14ac:dyDescent="0.2">
      <c r="A54" s="122" t="s">
        <v>402</v>
      </c>
      <c r="B54" s="122">
        <v>12491</v>
      </c>
      <c r="C54" s="122">
        <v>12189.943944929601</v>
      </c>
      <c r="D54" s="140">
        <v>207.12331571426199</v>
      </c>
      <c r="E54" s="140">
        <v>-11.6047898786079</v>
      </c>
      <c r="F54" s="140">
        <v>-11.8137177402372</v>
      </c>
      <c r="G54" s="140">
        <v>117.40473065330799</v>
      </c>
      <c r="H54" s="122"/>
      <c r="I54" s="122">
        <v>9180</v>
      </c>
      <c r="J54" s="204">
        <v>1.2396762964232799</v>
      </c>
      <c r="K54" s="198">
        <v>0.122222222222222</v>
      </c>
      <c r="L54" s="198">
        <v>1.7973856209150301E-2</v>
      </c>
      <c r="M54" s="198">
        <v>1.63398692810458E-3</v>
      </c>
      <c r="N54" s="198">
        <v>7.9956427015250506E-2</v>
      </c>
      <c r="O54" s="198">
        <v>2.7668845315904099E-2</v>
      </c>
      <c r="P54" s="198">
        <v>8.7145969498910701E-3</v>
      </c>
      <c r="Q54" s="198"/>
      <c r="R54" s="122">
        <v>6947.7653716733703</v>
      </c>
      <c r="S54" s="122">
        <v>47953.913848939701</v>
      </c>
      <c r="T54" s="122">
        <v>129050.266095275</v>
      </c>
      <c r="U54" s="122">
        <v>27874.613572665701</v>
      </c>
      <c r="V54" s="122">
        <v>124042.412913387</v>
      </c>
      <c r="W54" s="122">
        <v>258227.38157394499</v>
      </c>
    </row>
    <row r="55" spans="1:23" ht="14.25" customHeight="1" x14ac:dyDescent="0.2">
      <c r="A55" s="19" t="s">
        <v>403</v>
      </c>
      <c r="B55" s="122"/>
      <c r="C55" s="122"/>
      <c r="D55" s="140"/>
      <c r="E55" s="140"/>
      <c r="F55" s="140"/>
      <c r="G55" s="140"/>
      <c r="H55" s="122"/>
      <c r="I55" s="122"/>
      <c r="J55" s="204"/>
      <c r="K55" s="198"/>
      <c r="L55" s="198"/>
      <c r="M55" s="198"/>
      <c r="N55" s="198"/>
      <c r="O55" s="198"/>
      <c r="P55" s="198"/>
      <c r="Q55" s="198"/>
      <c r="R55" s="122"/>
      <c r="S55" s="122"/>
      <c r="T55" s="122"/>
      <c r="U55" s="122"/>
      <c r="V55" s="122"/>
      <c r="W55" s="122"/>
    </row>
    <row r="56" spans="1:23" ht="12.75" x14ac:dyDescent="0.2">
      <c r="A56" s="122" t="s">
        <v>404</v>
      </c>
      <c r="B56" s="122">
        <v>13293</v>
      </c>
      <c r="C56" s="122">
        <v>13427.8652004094</v>
      </c>
      <c r="D56" s="140">
        <v>56.970635462086904</v>
      </c>
      <c r="E56" s="140">
        <v>-11.6047898786079</v>
      </c>
      <c r="F56" s="140">
        <v>-24.270060023345799</v>
      </c>
      <c r="G56" s="140">
        <v>-155.83860875593899</v>
      </c>
      <c r="H56" s="122"/>
      <c r="I56" s="122">
        <v>5453</v>
      </c>
      <c r="J56" s="204">
        <v>1.2396762964232799</v>
      </c>
      <c r="K56" s="198">
        <v>0.117916743077205</v>
      </c>
      <c r="L56" s="198">
        <v>2.2006235099944999E-2</v>
      </c>
      <c r="M56" s="198">
        <v>4.0344764349899099E-3</v>
      </c>
      <c r="N56" s="198">
        <v>7.4454428754813895E-2</v>
      </c>
      <c r="O56" s="198">
        <v>2.4940399779937599E-2</v>
      </c>
      <c r="P56" s="198">
        <v>1.26535851824684E-2</v>
      </c>
      <c r="Q56" s="198"/>
      <c r="R56" s="122">
        <v>6947.7653716733703</v>
      </c>
      <c r="S56" s="122">
        <v>47953.913848939701</v>
      </c>
      <c r="T56" s="122">
        <v>129050.266095275</v>
      </c>
      <c r="U56" s="122">
        <v>27874.613572665701</v>
      </c>
      <c r="V56" s="122">
        <v>124042.412913387</v>
      </c>
      <c r="W56" s="122">
        <v>258227.38157394499</v>
      </c>
    </row>
    <row r="57" spans="1:23" ht="12.75" x14ac:dyDescent="0.2">
      <c r="A57" s="122" t="s">
        <v>405</v>
      </c>
      <c r="B57" s="122">
        <v>12857</v>
      </c>
      <c r="C57" s="122">
        <v>12626.5136385854</v>
      </c>
      <c r="D57" s="140">
        <v>47.072695596498903</v>
      </c>
      <c r="E57" s="140">
        <v>-11.6047898786079</v>
      </c>
      <c r="F57" s="140">
        <v>-10.922403783317099</v>
      </c>
      <c r="G57" s="140">
        <v>205.44900070339199</v>
      </c>
      <c r="H57" s="122"/>
      <c r="I57" s="122">
        <v>21577</v>
      </c>
      <c r="J57" s="204">
        <v>1.2396762964232799</v>
      </c>
      <c r="K57" s="198">
        <v>0.112712610650229</v>
      </c>
      <c r="L57" s="198">
        <v>2.34045511424202E-2</v>
      </c>
      <c r="M57" s="198">
        <v>1.52940631227696E-3</v>
      </c>
      <c r="N57" s="198">
        <v>6.9796542614821294E-2</v>
      </c>
      <c r="O57" s="198">
        <v>2.9985632849793799E-2</v>
      </c>
      <c r="P57" s="198">
        <v>9.3618204569680692E-3</v>
      </c>
      <c r="Q57" s="198"/>
      <c r="R57" s="122">
        <v>6947.7653716733703</v>
      </c>
      <c r="S57" s="122">
        <v>47953.913848939701</v>
      </c>
      <c r="T57" s="122">
        <v>129050.266095275</v>
      </c>
      <c r="U57" s="122">
        <v>27874.613572665701</v>
      </c>
      <c r="V57" s="122">
        <v>124042.412913387</v>
      </c>
      <c r="W57" s="122">
        <v>258227.38157394499</v>
      </c>
    </row>
    <row r="58" spans="1:23" ht="12.75" x14ac:dyDescent="0.2">
      <c r="A58" s="122" t="s">
        <v>406</v>
      </c>
      <c r="B58" s="122">
        <v>13337</v>
      </c>
      <c r="C58" s="122">
        <v>13291.562606554</v>
      </c>
      <c r="D58" s="140">
        <v>35.631829223102997</v>
      </c>
      <c r="E58" s="140">
        <v>-11.6047898786079</v>
      </c>
      <c r="F58" s="140">
        <v>-20.7551053262838</v>
      </c>
      <c r="G58" s="140">
        <v>41.880126928980701</v>
      </c>
      <c r="H58" s="122"/>
      <c r="I58" s="122">
        <v>9882</v>
      </c>
      <c r="J58" s="204">
        <v>1.2396762964232799</v>
      </c>
      <c r="K58" s="198">
        <v>0.11971260878364701</v>
      </c>
      <c r="L58" s="198">
        <v>2.3679417122040101E-2</v>
      </c>
      <c r="M58" s="198">
        <v>1.5179113539769301E-3</v>
      </c>
      <c r="N58" s="198">
        <v>7.5794373608581295E-2</v>
      </c>
      <c r="O58" s="198">
        <v>3.25844970653714E-2</v>
      </c>
      <c r="P58" s="198">
        <v>9.3098563043918208E-3</v>
      </c>
      <c r="Q58" s="198"/>
      <c r="R58" s="122">
        <v>6947.7653716733703</v>
      </c>
      <c r="S58" s="122">
        <v>47953.913848939701</v>
      </c>
      <c r="T58" s="122">
        <v>129050.266095275</v>
      </c>
      <c r="U58" s="122">
        <v>27874.613572665701</v>
      </c>
      <c r="V58" s="122">
        <v>124042.412913387</v>
      </c>
      <c r="W58" s="122">
        <v>258227.38157394499</v>
      </c>
    </row>
    <row r="59" spans="1:23" ht="12.75" x14ac:dyDescent="0.2">
      <c r="A59" s="122" t="s">
        <v>407</v>
      </c>
      <c r="B59" s="122">
        <v>9366</v>
      </c>
      <c r="C59" s="122">
        <v>9528.0034980068394</v>
      </c>
      <c r="D59" s="140">
        <v>-31.252015553056498</v>
      </c>
      <c r="E59" s="140">
        <v>-11.6047898786079</v>
      </c>
      <c r="F59" s="140">
        <v>-10.211942108911099</v>
      </c>
      <c r="G59" s="140">
        <v>-109.42939821975401</v>
      </c>
      <c r="H59" s="122"/>
      <c r="I59" s="122">
        <v>158520</v>
      </c>
      <c r="J59" s="204">
        <v>1.2396762964232799</v>
      </c>
      <c r="K59" s="198">
        <v>7.6021953065859196E-2</v>
      </c>
      <c r="L59" s="198">
        <v>1.7827403482210399E-2</v>
      </c>
      <c r="M59" s="198">
        <v>1.9303557910673699E-3</v>
      </c>
      <c r="N59" s="198">
        <v>4.8971738581882397E-2</v>
      </c>
      <c r="O59" s="198">
        <v>2.0962654554630301E-2</v>
      </c>
      <c r="P59" s="198">
        <v>8.0873075952561206E-3</v>
      </c>
      <c r="Q59" s="198"/>
      <c r="R59" s="122">
        <v>6947.7653716733703</v>
      </c>
      <c r="S59" s="122">
        <v>47953.913848939701</v>
      </c>
      <c r="T59" s="122">
        <v>129050.266095275</v>
      </c>
      <c r="U59" s="122">
        <v>27874.613572665701</v>
      </c>
      <c r="V59" s="122">
        <v>124042.412913387</v>
      </c>
      <c r="W59" s="122">
        <v>258227.38157394499</v>
      </c>
    </row>
    <row r="60" spans="1:23" ht="12.75" x14ac:dyDescent="0.2">
      <c r="A60" s="122" t="s">
        <v>408</v>
      </c>
      <c r="B60" s="122">
        <v>11360</v>
      </c>
      <c r="C60" s="122">
        <v>11371.7333446216</v>
      </c>
      <c r="D60" s="140">
        <v>-15.2390509080779</v>
      </c>
      <c r="E60" s="140">
        <v>-11.6047898786079</v>
      </c>
      <c r="F60" s="140">
        <v>-23.540553389823899</v>
      </c>
      <c r="G60" s="140">
        <v>38.569791236944198</v>
      </c>
      <c r="H60" s="122"/>
      <c r="I60" s="122">
        <v>27019</v>
      </c>
      <c r="J60" s="204">
        <v>1.2396762964232799</v>
      </c>
      <c r="K60" s="198">
        <v>9.7079832710315006E-2</v>
      </c>
      <c r="L60" s="198">
        <v>1.8579518116880699E-2</v>
      </c>
      <c r="M60" s="198">
        <v>1.7395166364410201E-3</v>
      </c>
      <c r="N60" s="198">
        <v>6.2807653873200295E-2</v>
      </c>
      <c r="O60" s="198">
        <v>2.66849254228506E-2</v>
      </c>
      <c r="P60" s="198">
        <v>8.9936711203227396E-3</v>
      </c>
      <c r="Q60" s="198"/>
      <c r="R60" s="122">
        <v>6947.7653716733703</v>
      </c>
      <c r="S60" s="122">
        <v>47953.913848939701</v>
      </c>
      <c r="T60" s="122">
        <v>129050.266095275</v>
      </c>
      <c r="U60" s="122">
        <v>27874.613572665701</v>
      </c>
      <c r="V60" s="122">
        <v>124042.412913387</v>
      </c>
      <c r="W60" s="122">
        <v>258227.38157394499</v>
      </c>
    </row>
    <row r="61" spans="1:23" ht="12.75" x14ac:dyDescent="0.2">
      <c r="A61" s="122" t="s">
        <v>409</v>
      </c>
      <c r="B61" s="122">
        <v>11777</v>
      </c>
      <c r="C61" s="122">
        <v>11843.637680059701</v>
      </c>
      <c r="D61" s="140">
        <v>-1.80985315793904</v>
      </c>
      <c r="E61" s="140">
        <v>-11.6047898786079</v>
      </c>
      <c r="F61" s="140">
        <v>-7.8033959003165201</v>
      </c>
      <c r="G61" s="140">
        <v>-45.083260775605503</v>
      </c>
      <c r="H61" s="122"/>
      <c r="I61" s="122">
        <v>43549</v>
      </c>
      <c r="J61" s="204">
        <v>1.2396762964232799</v>
      </c>
      <c r="K61" s="198">
        <v>0.101724494247859</v>
      </c>
      <c r="L61" s="198">
        <v>2.0574525247422398E-2</v>
      </c>
      <c r="M61" s="198">
        <v>2.1355255000114798E-3</v>
      </c>
      <c r="N61" s="198">
        <v>6.62931410594962E-2</v>
      </c>
      <c r="O61" s="198">
        <v>2.7463317182943401E-2</v>
      </c>
      <c r="P61" s="198">
        <v>9.0243174355323901E-3</v>
      </c>
      <c r="Q61" s="198"/>
      <c r="R61" s="122">
        <v>6947.7653716733703</v>
      </c>
      <c r="S61" s="122">
        <v>47953.913848939701</v>
      </c>
      <c r="T61" s="122">
        <v>129050.266095275</v>
      </c>
      <c r="U61" s="122">
        <v>27874.613572665701</v>
      </c>
      <c r="V61" s="122">
        <v>124042.412913387</v>
      </c>
      <c r="W61" s="122">
        <v>258227.38157394499</v>
      </c>
    </row>
    <row r="62" spans="1:23" ht="12.75" x14ac:dyDescent="0.2">
      <c r="A62" s="122" t="s">
        <v>410</v>
      </c>
      <c r="B62" s="122">
        <v>9965</v>
      </c>
      <c r="C62" s="122">
        <v>9946.1668735838302</v>
      </c>
      <c r="D62" s="140">
        <v>-31.2825662686847</v>
      </c>
      <c r="E62" s="140">
        <v>-11.6047898786079</v>
      </c>
      <c r="F62" s="140">
        <v>6.0447793089095603</v>
      </c>
      <c r="G62" s="140">
        <v>55.983990315554401</v>
      </c>
      <c r="H62" s="122"/>
      <c r="I62" s="122">
        <v>140927</v>
      </c>
      <c r="J62" s="204">
        <v>1.2396762964232799</v>
      </c>
      <c r="K62" s="198">
        <v>8.1602531807247705E-2</v>
      </c>
      <c r="L62" s="198">
        <v>1.6214068276483602E-2</v>
      </c>
      <c r="M62" s="198">
        <v>1.6533382531381501E-3</v>
      </c>
      <c r="N62" s="198">
        <v>5.9520177112973402E-2</v>
      </c>
      <c r="O62" s="198">
        <v>2.2763558438056601E-2</v>
      </c>
      <c r="P62" s="198">
        <v>7.6777338622123501E-3</v>
      </c>
      <c r="Q62" s="198"/>
      <c r="R62" s="122">
        <v>6947.7653716733703</v>
      </c>
      <c r="S62" s="122">
        <v>47953.913848939701</v>
      </c>
      <c r="T62" s="122">
        <v>129050.266095275</v>
      </c>
      <c r="U62" s="122">
        <v>27874.613572665701</v>
      </c>
      <c r="V62" s="122">
        <v>124042.412913387</v>
      </c>
      <c r="W62" s="122">
        <v>258227.38157394499</v>
      </c>
    </row>
    <row r="63" spans="1:23" ht="12.75" x14ac:dyDescent="0.2">
      <c r="A63" s="122" t="s">
        <v>411</v>
      </c>
      <c r="B63" s="122">
        <v>11392</v>
      </c>
      <c r="C63" s="122">
        <v>11188.9031659909</v>
      </c>
      <c r="D63" s="140">
        <v>91.189922369439898</v>
      </c>
      <c r="E63" s="140">
        <v>-11.6047898786079</v>
      </c>
      <c r="F63" s="140">
        <v>-26.604094417678901</v>
      </c>
      <c r="G63" s="140">
        <v>150.216757620544</v>
      </c>
      <c r="H63" s="122"/>
      <c r="I63" s="122">
        <v>14521</v>
      </c>
      <c r="J63" s="204">
        <v>1.2396762964232799</v>
      </c>
      <c r="K63" s="198">
        <v>0.11817367949865699</v>
      </c>
      <c r="L63" s="198">
        <v>1.9420150127401701E-2</v>
      </c>
      <c r="M63" s="198">
        <v>2.06597341780869E-3</v>
      </c>
      <c r="N63" s="198">
        <v>6.8314854348873993E-2</v>
      </c>
      <c r="O63" s="198">
        <v>2.4791681013704301E-2</v>
      </c>
      <c r="P63" s="198">
        <v>7.8506989876730195E-3</v>
      </c>
      <c r="Q63" s="198"/>
      <c r="R63" s="122">
        <v>6947.7653716733703</v>
      </c>
      <c r="S63" s="122">
        <v>47953.913848939701</v>
      </c>
      <c r="T63" s="122">
        <v>129050.266095275</v>
      </c>
      <c r="U63" s="122">
        <v>27874.613572665701</v>
      </c>
      <c r="V63" s="122">
        <v>124042.412913387</v>
      </c>
      <c r="W63" s="122">
        <v>258227.38157394499</v>
      </c>
    </row>
    <row r="64" spans="1:23" ht="12.75" x14ac:dyDescent="0.2">
      <c r="A64" s="122" t="s">
        <v>412</v>
      </c>
      <c r="B64" s="122">
        <v>16949</v>
      </c>
      <c r="C64" s="122">
        <v>17083.1511302051</v>
      </c>
      <c r="D64" s="140">
        <v>-3.5148913564984401</v>
      </c>
      <c r="E64" s="140">
        <v>-11.6047898786079</v>
      </c>
      <c r="F64" s="140">
        <v>-15.0165559292151</v>
      </c>
      <c r="G64" s="140">
        <v>-104.137561967708</v>
      </c>
      <c r="H64" s="122"/>
      <c r="I64" s="122">
        <v>7421</v>
      </c>
      <c r="J64" s="204">
        <v>1.2396762964232799</v>
      </c>
      <c r="K64" s="198">
        <v>0.13893006333378299</v>
      </c>
      <c r="L64" s="198">
        <v>2.65462875623231E-2</v>
      </c>
      <c r="M64" s="198">
        <v>2.9645600323406599E-3</v>
      </c>
      <c r="N64" s="198">
        <v>8.7724026411534803E-2</v>
      </c>
      <c r="O64" s="198">
        <v>4.1638593181511897E-2</v>
      </c>
      <c r="P64" s="198">
        <v>1.3744778331761199E-2</v>
      </c>
      <c r="Q64" s="198"/>
      <c r="R64" s="122">
        <v>6947.7653716733703</v>
      </c>
      <c r="S64" s="122">
        <v>47953.913848939701</v>
      </c>
      <c r="T64" s="122">
        <v>129050.266095275</v>
      </c>
      <c r="U64" s="122">
        <v>27874.613572665701</v>
      </c>
      <c r="V64" s="122">
        <v>124042.412913387</v>
      </c>
      <c r="W64" s="122">
        <v>258227.38157394499</v>
      </c>
    </row>
    <row r="65" spans="1:23" ht="12.75" x14ac:dyDescent="0.2">
      <c r="A65" s="122" t="s">
        <v>413</v>
      </c>
      <c r="B65" s="122">
        <v>15139</v>
      </c>
      <c r="C65" s="122">
        <v>15048.947897095401</v>
      </c>
      <c r="D65" s="140">
        <v>188.370726255129</v>
      </c>
      <c r="E65" s="140">
        <v>-11.6047898786079</v>
      </c>
      <c r="F65" s="140">
        <v>-17.267790401969801</v>
      </c>
      <c r="G65" s="140">
        <v>-69.878308191665297</v>
      </c>
      <c r="H65" s="122"/>
      <c r="I65" s="122">
        <v>7920</v>
      </c>
      <c r="J65" s="204">
        <v>1.2396762964232799</v>
      </c>
      <c r="K65" s="198">
        <v>0.148863636363636</v>
      </c>
      <c r="L65" s="198">
        <v>1.9949494949495002E-2</v>
      </c>
      <c r="M65" s="198">
        <v>1.76767676767677E-3</v>
      </c>
      <c r="N65" s="198">
        <v>9.3308080808080798E-2</v>
      </c>
      <c r="O65" s="198">
        <v>3.2196969696969703E-2</v>
      </c>
      <c r="P65" s="198">
        <v>1.2878787878787899E-2</v>
      </c>
      <c r="Q65" s="198"/>
      <c r="R65" s="122">
        <v>6947.7653716733703</v>
      </c>
      <c r="S65" s="122">
        <v>47953.913848939701</v>
      </c>
      <c r="T65" s="122">
        <v>129050.266095275</v>
      </c>
      <c r="U65" s="122">
        <v>27874.613572665701</v>
      </c>
      <c r="V65" s="122">
        <v>124042.412913387</v>
      </c>
      <c r="W65" s="122">
        <v>258227.38157394499</v>
      </c>
    </row>
    <row r="66" spans="1:23" ht="12.75" x14ac:dyDescent="0.2">
      <c r="A66" s="122" t="s">
        <v>414</v>
      </c>
      <c r="B66" s="122">
        <v>14974</v>
      </c>
      <c r="C66" s="122">
        <v>14110.785891912201</v>
      </c>
      <c r="D66" s="140">
        <v>294.18272372727102</v>
      </c>
      <c r="E66" s="140">
        <v>452.88375640178202</v>
      </c>
      <c r="F66" s="140">
        <v>-9.8803025610763502</v>
      </c>
      <c r="G66" s="140">
        <v>126.155781248713</v>
      </c>
      <c r="H66" s="122"/>
      <c r="I66" s="122">
        <v>3733</v>
      </c>
      <c r="J66" s="204">
        <v>1.2396762964232799</v>
      </c>
      <c r="K66" s="198">
        <v>0.136351459951781</v>
      </c>
      <c r="L66" s="198">
        <v>2.3841414412001102E-2</v>
      </c>
      <c r="M66" s="198">
        <v>2.41092954728101E-3</v>
      </c>
      <c r="N66" s="198">
        <v>7.7685507634610199E-2</v>
      </c>
      <c r="O66" s="198">
        <v>3.3753013661934103E-2</v>
      </c>
      <c r="P66" s="198">
        <v>1.0179480310741999E-2</v>
      </c>
      <c r="Q66" s="198"/>
      <c r="R66" s="122">
        <v>6947.7653716733703</v>
      </c>
      <c r="S66" s="122">
        <v>47953.913848939701</v>
      </c>
      <c r="T66" s="122">
        <v>129050.266095275</v>
      </c>
      <c r="U66" s="122">
        <v>27874.613572665701</v>
      </c>
      <c r="V66" s="122">
        <v>124042.412913387</v>
      </c>
      <c r="W66" s="122">
        <v>258227.38157394499</v>
      </c>
    </row>
    <row r="67" spans="1:23" ht="12.75" x14ac:dyDescent="0.2">
      <c r="A67" s="122" t="s">
        <v>415</v>
      </c>
      <c r="B67" s="122">
        <v>13239</v>
      </c>
      <c r="C67" s="122">
        <v>13114.907194945699</v>
      </c>
      <c r="D67" s="140">
        <v>77.345250287729897</v>
      </c>
      <c r="E67" s="140">
        <v>-11.6047898786079</v>
      </c>
      <c r="F67" s="140">
        <v>-22.773686896393901</v>
      </c>
      <c r="G67" s="140">
        <v>81.309824729140999</v>
      </c>
      <c r="H67" s="122"/>
      <c r="I67" s="122">
        <v>11631</v>
      </c>
      <c r="J67" s="204">
        <v>1.2396762964232799</v>
      </c>
      <c r="K67" s="198">
        <v>0.117272805433755</v>
      </c>
      <c r="L67" s="198">
        <v>2.29558937322672E-2</v>
      </c>
      <c r="M67" s="198">
        <v>1.4616112114177601E-3</v>
      </c>
      <c r="N67" s="198">
        <v>7.2220789270054195E-2</v>
      </c>
      <c r="O67" s="198">
        <v>3.2585332301607803E-2</v>
      </c>
      <c r="P67" s="198">
        <v>9.37150717909036E-3</v>
      </c>
      <c r="Q67" s="198"/>
      <c r="R67" s="122">
        <v>6947.7653716733703</v>
      </c>
      <c r="S67" s="122">
        <v>47953.913848939701</v>
      </c>
      <c r="T67" s="122">
        <v>129050.266095275</v>
      </c>
      <c r="U67" s="122">
        <v>27874.613572665701</v>
      </c>
      <c r="V67" s="122">
        <v>124042.412913387</v>
      </c>
      <c r="W67" s="122">
        <v>258227.38157394499</v>
      </c>
    </row>
    <row r="68" spans="1:23" ht="12.75" x14ac:dyDescent="0.2">
      <c r="A68" s="122" t="s">
        <v>416</v>
      </c>
      <c r="B68" s="122">
        <v>13875</v>
      </c>
      <c r="C68" s="122">
        <v>13926.674976054701</v>
      </c>
      <c r="D68" s="140">
        <v>71.821193511119802</v>
      </c>
      <c r="E68" s="140">
        <v>-11.6047898786079</v>
      </c>
      <c r="F68" s="140">
        <v>-13.1046529079306</v>
      </c>
      <c r="G68" s="140">
        <v>-98.571955317925102</v>
      </c>
      <c r="H68" s="122"/>
      <c r="I68" s="122">
        <v>5343</v>
      </c>
      <c r="J68" s="204">
        <v>1.2396762964232799</v>
      </c>
      <c r="K68" s="198">
        <v>0.125397716638593</v>
      </c>
      <c r="L68" s="198">
        <v>2.2084970990080499E-2</v>
      </c>
      <c r="M68" s="198">
        <v>2.24592925322852E-3</v>
      </c>
      <c r="N68" s="198">
        <v>7.9356166947407797E-2</v>
      </c>
      <c r="O68" s="198">
        <v>3.1068688002994602E-2</v>
      </c>
      <c r="P68" s="198">
        <v>1.1416807037245E-2</v>
      </c>
      <c r="Q68" s="198"/>
      <c r="R68" s="122">
        <v>6947.7653716733703</v>
      </c>
      <c r="S68" s="122">
        <v>47953.913848939701</v>
      </c>
      <c r="T68" s="122">
        <v>129050.266095275</v>
      </c>
      <c r="U68" s="122">
        <v>27874.613572665701</v>
      </c>
      <c r="V68" s="122">
        <v>124042.412913387</v>
      </c>
      <c r="W68" s="122">
        <v>258227.38157394499</v>
      </c>
    </row>
    <row r="69" spans="1:23" ht="14.25" customHeight="1" x14ac:dyDescent="0.2">
      <c r="A69" s="19" t="s">
        <v>417</v>
      </c>
      <c r="B69" s="122"/>
      <c r="C69" s="122"/>
      <c r="D69" s="140"/>
      <c r="E69" s="140"/>
      <c r="F69" s="140"/>
      <c r="G69" s="140"/>
      <c r="H69" s="122"/>
      <c r="I69" s="122"/>
      <c r="J69" s="204"/>
      <c r="K69" s="198"/>
      <c r="L69" s="198"/>
      <c r="M69" s="198"/>
      <c r="N69" s="198"/>
      <c r="O69" s="198"/>
      <c r="P69" s="198"/>
      <c r="Q69" s="198"/>
      <c r="R69" s="122"/>
      <c r="S69" s="122"/>
      <c r="T69" s="122"/>
      <c r="U69" s="122"/>
      <c r="V69" s="122"/>
      <c r="W69" s="122"/>
    </row>
    <row r="70" spans="1:23" ht="12.75" x14ac:dyDescent="0.2">
      <c r="A70" s="122" t="s">
        <v>418</v>
      </c>
      <c r="B70" s="122">
        <v>10994</v>
      </c>
      <c r="C70" s="122">
        <v>10934.7957907165</v>
      </c>
      <c r="D70" s="140">
        <v>110.101185853046</v>
      </c>
      <c r="E70" s="140">
        <v>-11.6047898786079</v>
      </c>
      <c r="F70" s="140">
        <v>-21.9419481906938</v>
      </c>
      <c r="G70" s="140">
        <v>-17.1984863834668</v>
      </c>
      <c r="H70" s="122"/>
      <c r="I70" s="122">
        <v>6776</v>
      </c>
      <c r="J70" s="204">
        <v>1.2396762964232799</v>
      </c>
      <c r="K70" s="198">
        <v>0.104486422668241</v>
      </c>
      <c r="L70" s="198">
        <v>1.8890200708382501E-2</v>
      </c>
      <c r="M70" s="198">
        <v>2.50885478158205E-3</v>
      </c>
      <c r="N70" s="198">
        <v>5.8736717827626898E-2</v>
      </c>
      <c r="O70" s="198">
        <v>2.4940968122786299E-2</v>
      </c>
      <c r="P70" s="198">
        <v>8.2644628099173608E-3</v>
      </c>
      <c r="Q70" s="198"/>
      <c r="R70" s="122">
        <v>6947.7653716733703</v>
      </c>
      <c r="S70" s="122">
        <v>47953.913848939701</v>
      </c>
      <c r="T70" s="122">
        <v>129050.266095275</v>
      </c>
      <c r="U70" s="122">
        <v>27874.613572665701</v>
      </c>
      <c r="V70" s="122">
        <v>124042.412913387</v>
      </c>
      <c r="W70" s="122">
        <v>258227.38157394499</v>
      </c>
    </row>
    <row r="71" spans="1:23" ht="12.75" x14ac:dyDescent="0.2">
      <c r="A71" s="122" t="s">
        <v>419</v>
      </c>
      <c r="B71" s="122">
        <v>13287</v>
      </c>
      <c r="C71" s="122">
        <v>13218.7335105606</v>
      </c>
      <c r="D71" s="140">
        <v>67.078396314779894</v>
      </c>
      <c r="E71" s="140">
        <v>-11.6047898786079</v>
      </c>
      <c r="F71" s="140">
        <v>-14.5067437346168</v>
      </c>
      <c r="G71" s="140">
        <v>26.871430141230199</v>
      </c>
      <c r="H71" s="122"/>
      <c r="I71" s="122">
        <v>17416</v>
      </c>
      <c r="J71" s="204">
        <v>1.2396762964232799</v>
      </c>
      <c r="K71" s="198">
        <v>0.106798346348186</v>
      </c>
      <c r="L71" s="198">
        <v>2.26802939825448E-2</v>
      </c>
      <c r="M71" s="198">
        <v>1.95222783647221E-3</v>
      </c>
      <c r="N71" s="198">
        <v>6.92466697289848E-2</v>
      </c>
      <c r="O71" s="198">
        <v>3.0431786862654998E-2</v>
      </c>
      <c r="P71" s="198">
        <v>1.1139182361047301E-2</v>
      </c>
      <c r="Q71" s="198"/>
      <c r="R71" s="122">
        <v>6947.7653716733703</v>
      </c>
      <c r="S71" s="122">
        <v>47953.913848939701</v>
      </c>
      <c r="T71" s="122">
        <v>129050.266095275</v>
      </c>
      <c r="U71" s="122">
        <v>27874.613572665701</v>
      </c>
      <c r="V71" s="122">
        <v>124042.412913387</v>
      </c>
      <c r="W71" s="122">
        <v>258227.38157394499</v>
      </c>
    </row>
    <row r="72" spans="1:23" ht="12.75" x14ac:dyDescent="0.2">
      <c r="A72" s="122" t="s">
        <v>420</v>
      </c>
      <c r="B72" s="122">
        <v>10511</v>
      </c>
      <c r="C72" s="122">
        <v>10578.679912594</v>
      </c>
      <c r="D72" s="140">
        <v>14.4821833235154</v>
      </c>
      <c r="E72" s="140">
        <v>-11.6047898786079</v>
      </c>
      <c r="F72" s="140">
        <v>5.8170866639799499</v>
      </c>
      <c r="G72" s="140">
        <v>-76.766887189916801</v>
      </c>
      <c r="H72" s="122"/>
      <c r="I72" s="122">
        <v>29629</v>
      </c>
      <c r="J72" s="204">
        <v>1.2396762964232799</v>
      </c>
      <c r="K72" s="198">
        <v>9.4738263188092794E-2</v>
      </c>
      <c r="L72" s="198">
        <v>1.9946673866819701E-2</v>
      </c>
      <c r="M72" s="198">
        <v>1.6200344257315501E-3</v>
      </c>
      <c r="N72" s="198">
        <v>5.2111107361031403E-2</v>
      </c>
      <c r="O72" s="198">
        <v>2.54480407708664E-2</v>
      </c>
      <c r="P72" s="198">
        <v>8.1339228458604702E-3</v>
      </c>
      <c r="Q72" s="198"/>
      <c r="R72" s="122">
        <v>6947.7653716733703</v>
      </c>
      <c r="S72" s="122">
        <v>47953.913848939701</v>
      </c>
      <c r="T72" s="122">
        <v>129050.266095275</v>
      </c>
      <c r="U72" s="122">
        <v>27874.613572665701</v>
      </c>
      <c r="V72" s="122">
        <v>124042.412913387</v>
      </c>
      <c r="W72" s="122">
        <v>258227.38157394499</v>
      </c>
    </row>
    <row r="73" spans="1:23" ht="12.75" x14ac:dyDescent="0.2">
      <c r="A73" s="122" t="s">
        <v>421</v>
      </c>
      <c r="B73" s="122">
        <v>10188</v>
      </c>
      <c r="C73" s="122">
        <v>10310.132771652399</v>
      </c>
      <c r="D73" s="140">
        <v>23.064161663183601</v>
      </c>
      <c r="E73" s="140">
        <v>-11.6047898786079</v>
      </c>
      <c r="F73" s="140">
        <v>-2.06866974544138</v>
      </c>
      <c r="G73" s="140">
        <v>-131.830381603402</v>
      </c>
      <c r="H73" s="122"/>
      <c r="I73" s="122">
        <v>9733</v>
      </c>
      <c r="J73" s="204">
        <v>1.2396762964232799</v>
      </c>
      <c r="K73" s="198">
        <v>0.10243501489777</v>
      </c>
      <c r="L73" s="198">
        <v>1.6541662385698101E-2</v>
      </c>
      <c r="M73" s="198">
        <v>1.95212164800164E-3</v>
      </c>
      <c r="N73" s="198">
        <v>4.5926230350354501E-2</v>
      </c>
      <c r="O73" s="198">
        <v>2.3528203020651402E-2</v>
      </c>
      <c r="P73" s="198">
        <v>9.1441487722182298E-3</v>
      </c>
      <c r="Q73" s="198"/>
      <c r="R73" s="122">
        <v>6947.7653716733703</v>
      </c>
      <c r="S73" s="122">
        <v>47953.913848939701</v>
      </c>
      <c r="T73" s="122">
        <v>129050.266095275</v>
      </c>
      <c r="U73" s="122">
        <v>27874.613572665701</v>
      </c>
      <c r="V73" s="122">
        <v>124042.412913387</v>
      </c>
      <c r="W73" s="122">
        <v>258227.38157394499</v>
      </c>
    </row>
    <row r="74" spans="1:23" ht="12.75" x14ac:dyDescent="0.2">
      <c r="A74" s="122" t="s">
        <v>422</v>
      </c>
      <c r="B74" s="122">
        <v>6996</v>
      </c>
      <c r="C74" s="122">
        <v>7062.4058268451599</v>
      </c>
      <c r="D74" s="140">
        <v>2.8021604564314599</v>
      </c>
      <c r="E74" s="140">
        <v>-11.6047898786079</v>
      </c>
      <c r="F74" s="140">
        <v>-22.199669094437201</v>
      </c>
      <c r="G74" s="140">
        <v>-35.780297481689999</v>
      </c>
      <c r="H74" s="122"/>
      <c r="I74" s="122">
        <v>11845</v>
      </c>
      <c r="J74" s="204">
        <v>1.2396762964232799</v>
      </c>
      <c r="K74" s="198">
        <v>0.101055297593921</v>
      </c>
      <c r="L74" s="198">
        <v>1.30012663571127E-2</v>
      </c>
      <c r="M74" s="198">
        <v>9.2866188265090799E-4</v>
      </c>
      <c r="N74" s="198">
        <v>3.8159560996200902E-2</v>
      </c>
      <c r="O74" s="198">
        <v>1.6209371042634001E-2</v>
      </c>
      <c r="P74" s="198">
        <v>4.5588856057408199E-3</v>
      </c>
      <c r="Q74" s="198"/>
      <c r="R74" s="122">
        <v>6947.7653716733703</v>
      </c>
      <c r="S74" s="122">
        <v>47953.913848939701</v>
      </c>
      <c r="T74" s="122">
        <v>129050.266095275</v>
      </c>
      <c r="U74" s="122">
        <v>27874.613572665701</v>
      </c>
      <c r="V74" s="122">
        <v>124042.412913387</v>
      </c>
      <c r="W74" s="122">
        <v>258227.38157394499</v>
      </c>
    </row>
    <row r="75" spans="1:23" ht="12.75" x14ac:dyDescent="0.2">
      <c r="A75" s="122" t="s">
        <v>423</v>
      </c>
      <c r="B75" s="122">
        <v>10168</v>
      </c>
      <c r="C75" s="122">
        <v>10315.3955794743</v>
      </c>
      <c r="D75" s="140">
        <v>-36.615868412642797</v>
      </c>
      <c r="E75" s="140">
        <v>-11.6047898786079</v>
      </c>
      <c r="F75" s="140">
        <v>2.4751402386850101</v>
      </c>
      <c r="G75" s="140">
        <v>-101.63317667933499</v>
      </c>
      <c r="H75" s="122"/>
      <c r="I75" s="122">
        <v>137481</v>
      </c>
      <c r="J75" s="204">
        <v>1.2396762964232799</v>
      </c>
      <c r="K75" s="198">
        <v>8.6819269571795393E-2</v>
      </c>
      <c r="L75" s="198">
        <v>1.84461852910584E-2</v>
      </c>
      <c r="M75" s="198">
        <v>1.9566340076083199E-3</v>
      </c>
      <c r="N75" s="198">
        <v>5.0326954270044598E-2</v>
      </c>
      <c r="O75" s="198">
        <v>2.3799652315592699E-2</v>
      </c>
      <c r="P75" s="198">
        <v>8.61937285879503E-3</v>
      </c>
      <c r="Q75" s="198"/>
      <c r="R75" s="122">
        <v>6947.7653716733703</v>
      </c>
      <c r="S75" s="122">
        <v>47953.913848939701</v>
      </c>
      <c r="T75" s="122">
        <v>129050.266095275</v>
      </c>
      <c r="U75" s="122">
        <v>27874.613572665701</v>
      </c>
      <c r="V75" s="122">
        <v>124042.412913387</v>
      </c>
      <c r="W75" s="122">
        <v>258227.38157394499</v>
      </c>
    </row>
    <row r="76" spans="1:23" ht="12.75" x14ac:dyDescent="0.2">
      <c r="A76" s="122" t="s">
        <v>424</v>
      </c>
      <c r="B76" s="122">
        <v>10558</v>
      </c>
      <c r="C76" s="122">
        <v>10632.199948194</v>
      </c>
      <c r="D76" s="140">
        <v>14.3977427575101</v>
      </c>
      <c r="E76" s="140">
        <v>-11.6047898786079</v>
      </c>
      <c r="F76" s="140">
        <v>-17.211193225924202</v>
      </c>
      <c r="G76" s="140">
        <v>-59.3965878647304</v>
      </c>
      <c r="H76" s="122"/>
      <c r="I76" s="122">
        <v>7328</v>
      </c>
      <c r="J76" s="204">
        <v>1.2396762964232799</v>
      </c>
      <c r="K76" s="198">
        <v>0.121315502183406</v>
      </c>
      <c r="L76" s="198">
        <v>2.1151746724890799E-2</v>
      </c>
      <c r="M76" s="198">
        <v>1.77401746724891E-3</v>
      </c>
      <c r="N76" s="198">
        <v>5.9634279475982502E-2</v>
      </c>
      <c r="O76" s="198">
        <v>2.0742358078602599E-2</v>
      </c>
      <c r="P76" s="198">
        <v>8.7336244541484694E-3</v>
      </c>
      <c r="Q76" s="198"/>
      <c r="R76" s="122">
        <v>6947.7653716733703</v>
      </c>
      <c r="S76" s="122">
        <v>47953.913848939701</v>
      </c>
      <c r="T76" s="122">
        <v>129050.266095275</v>
      </c>
      <c r="U76" s="122">
        <v>27874.613572665701</v>
      </c>
      <c r="V76" s="122">
        <v>124042.412913387</v>
      </c>
      <c r="W76" s="122">
        <v>258227.38157394499</v>
      </c>
    </row>
    <row r="77" spans="1:23" ht="12.75" x14ac:dyDescent="0.2">
      <c r="A77" s="122" t="s">
        <v>425</v>
      </c>
      <c r="B77" s="122">
        <v>11750</v>
      </c>
      <c r="C77" s="122">
        <v>11743.8395887472</v>
      </c>
      <c r="D77" s="140">
        <v>26.2016989815865</v>
      </c>
      <c r="E77" s="140">
        <v>-11.6047898786079</v>
      </c>
      <c r="F77" s="140">
        <v>-14.956935610323599</v>
      </c>
      <c r="G77" s="140">
        <v>6.1139239340673699</v>
      </c>
      <c r="H77" s="122"/>
      <c r="I77" s="122">
        <v>31178</v>
      </c>
      <c r="J77" s="204">
        <v>1.2396762964232799</v>
      </c>
      <c r="K77" s="198">
        <v>9.7119763936108799E-2</v>
      </c>
      <c r="L77" s="198">
        <v>1.8121752517801001E-2</v>
      </c>
      <c r="M77" s="198">
        <v>2.4055423696196002E-3</v>
      </c>
      <c r="N77" s="198">
        <v>5.6257617550837101E-2</v>
      </c>
      <c r="O77" s="198">
        <v>2.6813778946693199E-2</v>
      </c>
      <c r="P77" s="198">
        <v>1.0552312528064701E-2</v>
      </c>
      <c r="Q77" s="198"/>
      <c r="R77" s="122">
        <v>6947.7653716733703</v>
      </c>
      <c r="S77" s="122">
        <v>47953.913848939701</v>
      </c>
      <c r="T77" s="122">
        <v>129050.266095275</v>
      </c>
      <c r="U77" s="122">
        <v>27874.613572665701</v>
      </c>
      <c r="V77" s="122">
        <v>124042.412913387</v>
      </c>
      <c r="W77" s="122">
        <v>258227.38157394499</v>
      </c>
    </row>
    <row r="78" spans="1:23" ht="12.75" x14ac:dyDescent="0.2">
      <c r="A78" s="122" t="s">
        <v>426</v>
      </c>
      <c r="B78" s="122">
        <v>12895</v>
      </c>
      <c r="C78" s="122">
        <v>12842.417366866601</v>
      </c>
      <c r="D78" s="140">
        <v>152.24647018528799</v>
      </c>
      <c r="E78" s="140">
        <v>-11.6047898786079</v>
      </c>
      <c r="F78" s="140">
        <v>-4.7108248092261</v>
      </c>
      <c r="G78" s="140">
        <v>-83.3986643868583</v>
      </c>
      <c r="H78" s="122"/>
      <c r="I78" s="122">
        <v>11496</v>
      </c>
      <c r="J78" s="204">
        <v>1.2396762964232799</v>
      </c>
      <c r="K78" s="198">
        <v>0.10890744606819799</v>
      </c>
      <c r="L78" s="198">
        <v>2.2529575504523301E-2</v>
      </c>
      <c r="M78" s="198">
        <v>3.0445372303409901E-3</v>
      </c>
      <c r="N78" s="198">
        <v>5.6976339596381299E-2</v>
      </c>
      <c r="O78" s="198">
        <v>3.2272094641614499E-2</v>
      </c>
      <c r="P78" s="198">
        <v>9.8295059151009105E-3</v>
      </c>
      <c r="Q78" s="198"/>
      <c r="R78" s="122">
        <v>6947.7653716733703</v>
      </c>
      <c r="S78" s="122">
        <v>47953.913848939701</v>
      </c>
      <c r="T78" s="122">
        <v>129050.266095275</v>
      </c>
      <c r="U78" s="122">
        <v>27874.613572665701</v>
      </c>
      <c r="V78" s="122">
        <v>124042.412913387</v>
      </c>
      <c r="W78" s="122">
        <v>258227.38157394499</v>
      </c>
    </row>
    <row r="79" spans="1:23" ht="12.75" x14ac:dyDescent="0.2">
      <c r="A79" s="122" t="s">
        <v>427</v>
      </c>
      <c r="B79" s="122">
        <v>13505</v>
      </c>
      <c r="C79" s="122">
        <v>13659.673892118601</v>
      </c>
      <c r="D79" s="140">
        <v>29.3502091080552</v>
      </c>
      <c r="E79" s="140">
        <v>-11.6047898786079</v>
      </c>
      <c r="F79" s="140">
        <v>-13.3124763545971</v>
      </c>
      <c r="G79" s="140">
        <v>-159.21654517301201</v>
      </c>
      <c r="H79" s="122"/>
      <c r="I79" s="122">
        <v>18894</v>
      </c>
      <c r="J79" s="204">
        <v>1.2396762964232799</v>
      </c>
      <c r="K79" s="198">
        <v>0.105906637027628</v>
      </c>
      <c r="L79" s="198">
        <v>2.5404890441410002E-2</v>
      </c>
      <c r="M79" s="198">
        <v>2.3287816237959101E-3</v>
      </c>
      <c r="N79" s="198">
        <v>6.5576373451889505E-2</v>
      </c>
      <c r="O79" s="198">
        <v>3.3661479834868203E-2</v>
      </c>
      <c r="P79" s="198">
        <v>1.06912247274267E-2</v>
      </c>
      <c r="Q79" s="198"/>
      <c r="R79" s="122">
        <v>6947.7653716733703</v>
      </c>
      <c r="S79" s="122">
        <v>47953.913848939701</v>
      </c>
      <c r="T79" s="122">
        <v>129050.266095275</v>
      </c>
      <c r="U79" s="122">
        <v>27874.613572665701</v>
      </c>
      <c r="V79" s="122">
        <v>124042.412913387</v>
      </c>
      <c r="W79" s="122">
        <v>258227.38157394499</v>
      </c>
    </row>
    <row r="80" spans="1:23" ht="12.75" x14ac:dyDescent="0.2">
      <c r="A80" s="122" t="s">
        <v>428</v>
      </c>
      <c r="B80" s="122">
        <v>10235</v>
      </c>
      <c r="C80" s="122">
        <v>10298.9234441183</v>
      </c>
      <c r="D80" s="140">
        <v>25.3090578746347</v>
      </c>
      <c r="E80" s="140">
        <v>-11.6047898786079</v>
      </c>
      <c r="F80" s="140">
        <v>-9.5800870131469296</v>
      </c>
      <c r="G80" s="140">
        <v>-67.989524997028596</v>
      </c>
      <c r="H80" s="122"/>
      <c r="I80" s="122">
        <v>13840</v>
      </c>
      <c r="J80" s="204">
        <v>1.2396762964232799</v>
      </c>
      <c r="K80" s="198">
        <v>0.101083815028902</v>
      </c>
      <c r="L80" s="198">
        <v>1.7268786127167601E-2</v>
      </c>
      <c r="M80" s="198">
        <v>2.1676300578034702E-3</v>
      </c>
      <c r="N80" s="198">
        <v>4.8771676300578E-2</v>
      </c>
      <c r="O80" s="198">
        <v>2.0664739884393098E-2</v>
      </c>
      <c r="P80" s="198">
        <v>9.9710982658959505E-3</v>
      </c>
      <c r="Q80" s="198"/>
      <c r="R80" s="122">
        <v>6947.7653716733703</v>
      </c>
      <c r="S80" s="122">
        <v>47953.913848939701</v>
      </c>
      <c r="T80" s="122">
        <v>129050.266095275</v>
      </c>
      <c r="U80" s="122">
        <v>27874.613572665701</v>
      </c>
      <c r="V80" s="122">
        <v>124042.412913387</v>
      </c>
      <c r="W80" s="122">
        <v>258227.38157394499</v>
      </c>
    </row>
    <row r="81" spans="1:23" ht="12.75" x14ac:dyDescent="0.2">
      <c r="A81" s="122" t="s">
        <v>429</v>
      </c>
      <c r="B81" s="122">
        <v>12417</v>
      </c>
      <c r="C81" s="122">
        <v>12421.425684858499</v>
      </c>
      <c r="D81" s="140">
        <v>118.985263259213</v>
      </c>
      <c r="E81" s="140">
        <v>-11.6047898786079</v>
      </c>
      <c r="F81" s="140">
        <v>-3.13968013416787</v>
      </c>
      <c r="G81" s="140">
        <v>-108.204061482841</v>
      </c>
      <c r="H81" s="122"/>
      <c r="I81" s="122">
        <v>27415</v>
      </c>
      <c r="J81" s="204">
        <v>1.2396762964232799</v>
      </c>
      <c r="K81" s="198">
        <v>0.11052343607514099</v>
      </c>
      <c r="L81" s="198">
        <v>2.2980120372059099E-2</v>
      </c>
      <c r="M81" s="198">
        <v>3.06401604960788E-3</v>
      </c>
      <c r="N81" s="198">
        <v>5.81433521794638E-2</v>
      </c>
      <c r="O81" s="198">
        <v>2.9327010760532599E-2</v>
      </c>
      <c r="P81" s="198">
        <v>9.6662411088819997E-3</v>
      </c>
      <c r="Q81" s="198"/>
      <c r="R81" s="122">
        <v>6947.7653716733703</v>
      </c>
      <c r="S81" s="122">
        <v>47953.913848939701</v>
      </c>
      <c r="T81" s="122">
        <v>129050.266095275</v>
      </c>
      <c r="U81" s="122">
        <v>27874.613572665701</v>
      </c>
      <c r="V81" s="122">
        <v>124042.412913387</v>
      </c>
      <c r="W81" s="122">
        <v>258227.38157394499</v>
      </c>
    </row>
    <row r="82" spans="1:23" ht="12.75" x14ac:dyDescent="0.2">
      <c r="A82" s="122" t="s">
        <v>430</v>
      </c>
      <c r="B82" s="122">
        <v>11108</v>
      </c>
      <c r="C82" s="122">
        <v>11115.2882527482</v>
      </c>
      <c r="D82" s="140">
        <v>51.210402452105903</v>
      </c>
      <c r="E82" s="140">
        <v>-11.6047898786079</v>
      </c>
      <c r="F82" s="140">
        <v>2.1221876753598798</v>
      </c>
      <c r="G82" s="140">
        <v>-49.299897940021701</v>
      </c>
      <c r="H82" s="122"/>
      <c r="I82" s="122">
        <v>34206</v>
      </c>
      <c r="J82" s="204">
        <v>1.2396762964232799</v>
      </c>
      <c r="K82" s="198">
        <v>9.7936034613810397E-2</v>
      </c>
      <c r="L82" s="198">
        <v>2.04057767643104E-2</v>
      </c>
      <c r="M82" s="198">
        <v>1.9002514178799001E-3</v>
      </c>
      <c r="N82" s="198">
        <v>5.40548441793837E-2</v>
      </c>
      <c r="O82" s="198">
        <v>2.6223469566742701E-2</v>
      </c>
      <c r="P82" s="198">
        <v>8.9165643454364694E-3</v>
      </c>
      <c r="Q82" s="198"/>
      <c r="R82" s="122">
        <v>6947.7653716733703</v>
      </c>
      <c r="S82" s="122">
        <v>47953.913848939701</v>
      </c>
      <c r="T82" s="122">
        <v>129050.266095275</v>
      </c>
      <c r="U82" s="122">
        <v>27874.613572665701</v>
      </c>
      <c r="V82" s="122">
        <v>124042.412913387</v>
      </c>
      <c r="W82" s="122">
        <v>258227.38157394499</v>
      </c>
    </row>
    <row r="83" spans="1:23" ht="14.25" customHeight="1" x14ac:dyDescent="0.2">
      <c r="A83" s="19" t="s">
        <v>431</v>
      </c>
      <c r="B83" s="122"/>
      <c r="C83" s="122"/>
      <c r="D83" s="140"/>
      <c r="E83" s="140"/>
      <c r="F83" s="140"/>
      <c r="G83" s="140"/>
      <c r="H83" s="122"/>
      <c r="I83" s="122"/>
      <c r="J83" s="204"/>
      <c r="K83" s="198"/>
      <c r="L83" s="198"/>
      <c r="M83" s="198"/>
      <c r="N83" s="198"/>
      <c r="O83" s="198"/>
      <c r="P83" s="198"/>
      <c r="Q83" s="198"/>
      <c r="R83" s="122"/>
      <c r="S83" s="122"/>
      <c r="T83" s="122"/>
      <c r="U83" s="122"/>
      <c r="V83" s="122"/>
      <c r="W83" s="122"/>
    </row>
    <row r="84" spans="1:23" ht="12.75" x14ac:dyDescent="0.2">
      <c r="A84" s="122" t="s">
        <v>432</v>
      </c>
      <c r="B84" s="122">
        <v>11765</v>
      </c>
      <c r="C84" s="122">
        <v>11848.108508039501</v>
      </c>
      <c r="D84" s="140">
        <v>44.902225178754897</v>
      </c>
      <c r="E84" s="140">
        <v>-11.6047898786079</v>
      </c>
      <c r="F84" s="140">
        <v>-5.6320968568189302</v>
      </c>
      <c r="G84" s="140">
        <v>-111.094275934462</v>
      </c>
      <c r="H84" s="122"/>
      <c r="I84" s="122">
        <v>20026</v>
      </c>
      <c r="J84" s="204">
        <v>1.2396762964232799</v>
      </c>
      <c r="K84" s="198">
        <v>0.101468091481075</v>
      </c>
      <c r="L84" s="198">
        <v>2.19215020473385E-2</v>
      </c>
      <c r="M84" s="198">
        <v>2.1971437131728801E-3</v>
      </c>
      <c r="N84" s="198">
        <v>5.5977229601517998E-2</v>
      </c>
      <c r="O84" s="198">
        <v>2.7963647258563901E-2</v>
      </c>
      <c r="P84" s="198">
        <v>9.6374712873264802E-3</v>
      </c>
      <c r="Q84" s="198"/>
      <c r="R84" s="122">
        <v>6947.7653716733703</v>
      </c>
      <c r="S84" s="122">
        <v>47953.913848939701</v>
      </c>
      <c r="T84" s="122">
        <v>129050.266095275</v>
      </c>
      <c r="U84" s="122">
        <v>27874.613572665701</v>
      </c>
      <c r="V84" s="122">
        <v>124042.412913387</v>
      </c>
      <c r="W84" s="122">
        <v>258227.38157394499</v>
      </c>
    </row>
    <row r="85" spans="1:23" ht="12.75" x14ac:dyDescent="0.2">
      <c r="A85" s="122" t="s">
        <v>433</v>
      </c>
      <c r="B85" s="122">
        <v>12072</v>
      </c>
      <c r="C85" s="122">
        <v>11898.098482207501</v>
      </c>
      <c r="D85" s="140">
        <v>210.186816099064</v>
      </c>
      <c r="E85" s="140">
        <v>-11.6047898786079</v>
      </c>
      <c r="F85" s="140">
        <v>17.487516067162598</v>
      </c>
      <c r="G85" s="140">
        <v>-41.815602256446198</v>
      </c>
      <c r="H85" s="122"/>
      <c r="I85" s="122">
        <v>8806</v>
      </c>
      <c r="J85" s="204">
        <v>1.2396762964232799</v>
      </c>
      <c r="K85" s="198">
        <v>0.105042016806723</v>
      </c>
      <c r="L85" s="198">
        <v>2.06677265500795E-2</v>
      </c>
      <c r="M85" s="198">
        <v>2.0440608675902799E-3</v>
      </c>
      <c r="N85" s="198">
        <v>6.2798092209856896E-2</v>
      </c>
      <c r="O85" s="198">
        <v>2.6459232341585301E-2</v>
      </c>
      <c r="P85" s="198">
        <v>9.9931864637747003E-3</v>
      </c>
      <c r="Q85" s="198"/>
      <c r="R85" s="122">
        <v>6947.7653716733703</v>
      </c>
      <c r="S85" s="122">
        <v>47953.913848939701</v>
      </c>
      <c r="T85" s="122">
        <v>129050.266095275</v>
      </c>
      <c r="U85" s="122">
        <v>27874.613572665701</v>
      </c>
      <c r="V85" s="122">
        <v>124042.412913387</v>
      </c>
      <c r="W85" s="122">
        <v>258227.38157394499</v>
      </c>
    </row>
    <row r="86" spans="1:23" ht="12.75" x14ac:dyDescent="0.2">
      <c r="A86" s="122" t="s">
        <v>434</v>
      </c>
      <c r="B86" s="122">
        <v>12507</v>
      </c>
      <c r="C86" s="122">
        <v>12540.599252589</v>
      </c>
      <c r="D86" s="140">
        <v>70.512374598929895</v>
      </c>
      <c r="E86" s="140">
        <v>-11.6047898786079</v>
      </c>
      <c r="F86" s="140">
        <v>7.3320302121253498</v>
      </c>
      <c r="G86" s="140">
        <v>-100.148311361694</v>
      </c>
      <c r="H86" s="122"/>
      <c r="I86" s="122">
        <v>28297</v>
      </c>
      <c r="J86" s="204">
        <v>1.2396762964232799</v>
      </c>
      <c r="K86" s="198">
        <v>0.104816765028095</v>
      </c>
      <c r="L86" s="198">
        <v>2.1203661165494599E-2</v>
      </c>
      <c r="M86" s="198">
        <v>1.9790083754461598E-3</v>
      </c>
      <c r="N86" s="198">
        <v>6.2515461002933204E-2</v>
      </c>
      <c r="O86" s="198">
        <v>3.1734812877690199E-2</v>
      </c>
      <c r="P86" s="198">
        <v>9.4356292186450908E-3</v>
      </c>
      <c r="Q86" s="198"/>
      <c r="R86" s="122">
        <v>6947.7653716733703</v>
      </c>
      <c r="S86" s="122">
        <v>47953.913848939701</v>
      </c>
      <c r="T86" s="122">
        <v>129050.266095275</v>
      </c>
      <c r="U86" s="122">
        <v>27874.613572665701</v>
      </c>
      <c r="V86" s="122">
        <v>124042.412913387</v>
      </c>
      <c r="W86" s="122">
        <v>258227.38157394499</v>
      </c>
    </row>
    <row r="87" spans="1:23" ht="12.75" x14ac:dyDescent="0.2">
      <c r="A87" s="122" t="s">
        <v>435</v>
      </c>
      <c r="B87" s="122">
        <v>13675</v>
      </c>
      <c r="C87" s="122">
        <v>13732.406364844799</v>
      </c>
      <c r="D87" s="140">
        <v>10.489502422638701</v>
      </c>
      <c r="E87" s="140">
        <v>-11.6047898786079</v>
      </c>
      <c r="F87" s="140">
        <v>7.1626561110891798</v>
      </c>
      <c r="G87" s="140">
        <v>-63.231933455837797</v>
      </c>
      <c r="H87" s="122"/>
      <c r="I87" s="122">
        <v>10170</v>
      </c>
      <c r="J87" s="204">
        <v>1.2396762964232799</v>
      </c>
      <c r="K87" s="198">
        <v>0.108849557522124</v>
      </c>
      <c r="L87" s="198">
        <v>2.63520157325467E-2</v>
      </c>
      <c r="M87" s="198">
        <v>1.0816125860373599E-3</v>
      </c>
      <c r="N87" s="198">
        <v>7.1288102261553604E-2</v>
      </c>
      <c r="O87" s="198">
        <v>3.27433628318584E-2</v>
      </c>
      <c r="P87" s="198">
        <v>1.1111111111111099E-2</v>
      </c>
      <c r="Q87" s="198"/>
      <c r="R87" s="122">
        <v>6947.7653716733703</v>
      </c>
      <c r="S87" s="122">
        <v>47953.913848939701</v>
      </c>
      <c r="T87" s="122">
        <v>129050.266095275</v>
      </c>
      <c r="U87" s="122">
        <v>27874.613572665701</v>
      </c>
      <c r="V87" s="122">
        <v>124042.412913387</v>
      </c>
      <c r="W87" s="122">
        <v>258227.38157394499</v>
      </c>
    </row>
    <row r="88" spans="1:23" ht="12.75" x14ac:dyDescent="0.2">
      <c r="A88" s="122" t="s">
        <v>436</v>
      </c>
      <c r="B88" s="122">
        <v>16936</v>
      </c>
      <c r="C88" s="122">
        <v>16774.917272416202</v>
      </c>
      <c r="D88" s="140">
        <v>229.153995412835</v>
      </c>
      <c r="E88" s="140">
        <v>-11.6047898786079</v>
      </c>
      <c r="F88" s="140">
        <v>-3.4055369214186698E-2</v>
      </c>
      <c r="G88" s="140">
        <v>-56.302989646520402</v>
      </c>
      <c r="H88" s="122"/>
      <c r="I88" s="122">
        <v>12451</v>
      </c>
      <c r="J88" s="204">
        <v>1.2396762964232799</v>
      </c>
      <c r="K88" s="198">
        <v>0.111637619468316</v>
      </c>
      <c r="L88" s="198">
        <v>2.6825154606055699E-2</v>
      </c>
      <c r="M88" s="198">
        <v>3.13227853184483E-3</v>
      </c>
      <c r="N88" s="198">
        <v>7.8306963296120802E-2</v>
      </c>
      <c r="O88" s="198">
        <v>3.9675528070034501E-2</v>
      </c>
      <c r="P88" s="198">
        <v>1.53401333226247E-2</v>
      </c>
      <c r="Q88" s="198"/>
      <c r="R88" s="122">
        <v>6947.7653716733703</v>
      </c>
      <c r="S88" s="122">
        <v>47953.913848939701</v>
      </c>
      <c r="T88" s="122">
        <v>129050.266095275</v>
      </c>
      <c r="U88" s="122">
        <v>27874.613572665701</v>
      </c>
      <c r="V88" s="122">
        <v>124042.412913387</v>
      </c>
      <c r="W88" s="122">
        <v>258227.38157394499</v>
      </c>
    </row>
    <row r="89" spans="1:23" ht="12.75" x14ac:dyDescent="0.2">
      <c r="A89" s="122" t="s">
        <v>437</v>
      </c>
      <c r="B89" s="122">
        <v>14495</v>
      </c>
      <c r="C89" s="122">
        <v>14527.2555632069</v>
      </c>
      <c r="D89" s="140">
        <v>188.84721922504099</v>
      </c>
      <c r="E89" s="140">
        <v>-11.6047898786079</v>
      </c>
      <c r="F89" s="140">
        <v>2.1960195584735001</v>
      </c>
      <c r="G89" s="140">
        <v>-211.35549222746201</v>
      </c>
      <c r="H89" s="122"/>
      <c r="I89" s="122">
        <v>9561</v>
      </c>
      <c r="J89" s="204">
        <v>1.2396762964232799</v>
      </c>
      <c r="K89" s="198">
        <v>0.105742077188579</v>
      </c>
      <c r="L89" s="198">
        <v>2.1755046543248599E-2</v>
      </c>
      <c r="M89" s="198">
        <v>3.8698880870201898E-3</v>
      </c>
      <c r="N89" s="198">
        <v>6.81937035874908E-2</v>
      </c>
      <c r="O89" s="198">
        <v>3.0959104696161501E-2</v>
      </c>
      <c r="P89" s="198">
        <v>1.4329045078966599E-2</v>
      </c>
      <c r="Q89" s="198"/>
      <c r="R89" s="122">
        <v>6947.7653716733703</v>
      </c>
      <c r="S89" s="122">
        <v>47953.913848939701</v>
      </c>
      <c r="T89" s="122">
        <v>129050.266095275</v>
      </c>
      <c r="U89" s="122">
        <v>27874.613572665701</v>
      </c>
      <c r="V89" s="122">
        <v>124042.412913387</v>
      </c>
      <c r="W89" s="122">
        <v>258227.38157394499</v>
      </c>
    </row>
    <row r="90" spans="1:23" ht="12.75" x14ac:dyDescent="0.2">
      <c r="A90" s="122" t="s">
        <v>438</v>
      </c>
      <c r="B90" s="122">
        <v>9644</v>
      </c>
      <c r="C90" s="122">
        <v>9800.2363559424593</v>
      </c>
      <c r="D90" s="140">
        <v>-1.75643671983464</v>
      </c>
      <c r="E90" s="140">
        <v>-11.6047898786079</v>
      </c>
      <c r="F90" s="140">
        <v>-0.252545402078937</v>
      </c>
      <c r="G90" s="140">
        <v>-143.11816221293901</v>
      </c>
      <c r="H90" s="122"/>
      <c r="I90" s="122">
        <v>91060</v>
      </c>
      <c r="J90" s="204">
        <v>1.2396762964232799</v>
      </c>
      <c r="K90" s="198">
        <v>8.3670107621348605E-2</v>
      </c>
      <c r="L90" s="198">
        <v>1.8021084998901801E-2</v>
      </c>
      <c r="M90" s="198">
        <v>1.9877004173072701E-3</v>
      </c>
      <c r="N90" s="198">
        <v>5.2745442565341499E-2</v>
      </c>
      <c r="O90" s="198">
        <v>2.2314957171095998E-2</v>
      </c>
      <c r="P90" s="198">
        <v>7.6103667911267296E-3</v>
      </c>
      <c r="Q90" s="198"/>
      <c r="R90" s="122">
        <v>6947.7653716733703</v>
      </c>
      <c r="S90" s="122">
        <v>47953.913848939701</v>
      </c>
      <c r="T90" s="122">
        <v>129050.266095275</v>
      </c>
      <c r="U90" s="122">
        <v>27874.613572665701</v>
      </c>
      <c r="V90" s="122">
        <v>124042.412913387</v>
      </c>
      <c r="W90" s="122">
        <v>258227.38157394499</v>
      </c>
    </row>
    <row r="91" spans="1:23" ht="12.75" x14ac:dyDescent="0.2">
      <c r="A91" s="122" t="s">
        <v>439</v>
      </c>
      <c r="B91" s="122">
        <v>11582</v>
      </c>
      <c r="C91" s="122">
        <v>11563.248153009899</v>
      </c>
      <c r="D91" s="140">
        <v>109.66280514326699</v>
      </c>
      <c r="E91" s="140">
        <v>-11.6047898786079</v>
      </c>
      <c r="F91" s="140">
        <v>-8.2726355070421107</v>
      </c>
      <c r="G91" s="140">
        <v>-71.269472222721504</v>
      </c>
      <c r="H91" s="122"/>
      <c r="I91" s="122">
        <v>17148</v>
      </c>
      <c r="J91" s="204">
        <v>1.2396762964232799</v>
      </c>
      <c r="K91" s="198">
        <v>8.82318637742011E-2</v>
      </c>
      <c r="L91" s="198">
        <v>1.92442267319804E-2</v>
      </c>
      <c r="M91" s="198">
        <v>1.9827385117797999E-3</v>
      </c>
      <c r="N91" s="198">
        <v>5.44669932353627E-2</v>
      </c>
      <c r="O91" s="198">
        <v>2.7874970842080699E-2</v>
      </c>
      <c r="P91" s="198">
        <v>9.913692558899E-3</v>
      </c>
      <c r="Q91" s="198"/>
      <c r="R91" s="122">
        <v>6947.7653716733703</v>
      </c>
      <c r="S91" s="122">
        <v>47953.913848939701</v>
      </c>
      <c r="T91" s="122">
        <v>129050.266095275</v>
      </c>
      <c r="U91" s="122">
        <v>27874.613572665701</v>
      </c>
      <c r="V91" s="122">
        <v>124042.412913387</v>
      </c>
      <c r="W91" s="122">
        <v>258227.38157394499</v>
      </c>
    </row>
    <row r="92" spans="1:23" ht="14.25" customHeight="1" x14ac:dyDescent="0.2">
      <c r="A92" s="19" t="s">
        <v>440</v>
      </c>
      <c r="B92" s="122"/>
      <c r="C92" s="122"/>
      <c r="D92" s="140"/>
      <c r="E92" s="140"/>
      <c r="F92" s="140"/>
      <c r="G92" s="140"/>
      <c r="H92" s="122"/>
      <c r="I92" s="122"/>
      <c r="J92" s="204"/>
      <c r="K92" s="198"/>
      <c r="L92" s="198"/>
      <c r="M92" s="198"/>
      <c r="N92" s="198"/>
      <c r="O92" s="198"/>
      <c r="P92" s="198"/>
      <c r="Q92" s="198"/>
      <c r="R92" s="122"/>
      <c r="S92" s="122"/>
      <c r="T92" s="122"/>
      <c r="U92" s="122"/>
      <c r="V92" s="122"/>
      <c r="W92" s="122"/>
    </row>
    <row r="93" spans="1:23" ht="12.75" x14ac:dyDescent="0.2">
      <c r="A93" s="122" t="s">
        <v>441</v>
      </c>
      <c r="B93" s="122">
        <v>16927</v>
      </c>
      <c r="C93" s="122">
        <v>16755.601573072701</v>
      </c>
      <c r="D93" s="140">
        <v>259.055442859344</v>
      </c>
      <c r="E93" s="140">
        <v>-11.6047898786079</v>
      </c>
      <c r="F93" s="140">
        <v>-9.4101253693903502</v>
      </c>
      <c r="G93" s="140">
        <v>-66.375989571740305</v>
      </c>
      <c r="H93" s="122"/>
      <c r="I93" s="122">
        <v>10857</v>
      </c>
      <c r="J93" s="204">
        <v>1.2396762964232799</v>
      </c>
      <c r="K93" s="198">
        <v>0.152988855116515</v>
      </c>
      <c r="L93" s="198">
        <v>3.0026710877774698E-2</v>
      </c>
      <c r="M93" s="198">
        <v>2.5789813023855599E-3</v>
      </c>
      <c r="N93" s="198">
        <v>0.103159252095422</v>
      </c>
      <c r="O93" s="198">
        <v>3.9145251911209399E-2</v>
      </c>
      <c r="P93" s="198">
        <v>1.14212029105646E-2</v>
      </c>
      <c r="Q93" s="198"/>
      <c r="R93" s="122">
        <v>6947.7653716733703</v>
      </c>
      <c r="S93" s="122">
        <v>47953.913848939701</v>
      </c>
      <c r="T93" s="122">
        <v>129050.266095275</v>
      </c>
      <c r="U93" s="122">
        <v>27874.613572665701</v>
      </c>
      <c r="V93" s="122">
        <v>124042.412913387</v>
      </c>
      <c r="W93" s="122">
        <v>258227.38157394499</v>
      </c>
    </row>
    <row r="94" spans="1:23" ht="12.75" x14ac:dyDescent="0.2">
      <c r="A94" s="122" t="s">
        <v>442</v>
      </c>
      <c r="B94" s="122">
        <v>15091</v>
      </c>
      <c r="C94" s="122">
        <v>15057.1357986326</v>
      </c>
      <c r="D94" s="140">
        <v>49.008513844900897</v>
      </c>
      <c r="E94" s="140">
        <v>-11.6047898786079</v>
      </c>
      <c r="F94" s="140">
        <v>17.1174125219136</v>
      </c>
      <c r="G94" s="140">
        <v>-20.648071762742699</v>
      </c>
      <c r="H94" s="122"/>
      <c r="I94" s="122">
        <v>9368</v>
      </c>
      <c r="J94" s="204">
        <v>1.2396762964232799</v>
      </c>
      <c r="K94" s="198">
        <v>0.114965841161401</v>
      </c>
      <c r="L94" s="198">
        <v>2.166951323655E-2</v>
      </c>
      <c r="M94" s="198">
        <v>2.6686592655849701E-3</v>
      </c>
      <c r="N94" s="198">
        <v>7.6643894107600294E-2</v>
      </c>
      <c r="O94" s="198">
        <v>3.5546541417591802E-2</v>
      </c>
      <c r="P94" s="198">
        <v>1.32365499573015E-2</v>
      </c>
      <c r="Q94" s="198"/>
      <c r="R94" s="122">
        <v>6947.7653716733703</v>
      </c>
      <c r="S94" s="122">
        <v>47953.913848939701</v>
      </c>
      <c r="T94" s="122">
        <v>129050.266095275</v>
      </c>
      <c r="U94" s="122">
        <v>27874.613572665701</v>
      </c>
      <c r="V94" s="122">
        <v>124042.412913387</v>
      </c>
      <c r="W94" s="122">
        <v>258227.38157394499</v>
      </c>
    </row>
    <row r="95" spans="1:23" ht="12.75" x14ac:dyDescent="0.2">
      <c r="A95" s="122" t="s">
        <v>443</v>
      </c>
      <c r="B95" s="122">
        <v>14575</v>
      </c>
      <c r="C95" s="122">
        <v>14331.7430137008</v>
      </c>
      <c r="D95" s="140">
        <v>129.99873178693699</v>
      </c>
      <c r="E95" s="140">
        <v>-11.6047898786079</v>
      </c>
      <c r="F95" s="140">
        <v>2.9496772524588999</v>
      </c>
      <c r="G95" s="140">
        <v>121.764385969972</v>
      </c>
      <c r="H95" s="122"/>
      <c r="I95" s="122">
        <v>14579</v>
      </c>
      <c r="J95" s="204">
        <v>1.2396762964232799</v>
      </c>
      <c r="K95" s="198">
        <v>0.107689141916455</v>
      </c>
      <c r="L95" s="198">
        <v>2.3115440016461999E-2</v>
      </c>
      <c r="M95" s="198">
        <v>2.6750805953769099E-3</v>
      </c>
      <c r="N95" s="198">
        <v>7.3941971328623401E-2</v>
      </c>
      <c r="O95" s="198">
        <v>3.48446395500377E-2</v>
      </c>
      <c r="P95" s="198">
        <v>1.15234241031621E-2</v>
      </c>
      <c r="Q95" s="198"/>
      <c r="R95" s="122">
        <v>6947.7653716733703</v>
      </c>
      <c r="S95" s="122">
        <v>47953.913848939701</v>
      </c>
      <c r="T95" s="122">
        <v>129050.266095275</v>
      </c>
      <c r="U95" s="122">
        <v>27874.613572665701</v>
      </c>
      <c r="V95" s="122">
        <v>124042.412913387</v>
      </c>
      <c r="W95" s="122">
        <v>258227.38157394499</v>
      </c>
    </row>
    <row r="96" spans="1:23" ht="12.75" x14ac:dyDescent="0.2">
      <c r="A96" s="122" t="s">
        <v>444</v>
      </c>
      <c r="B96" s="122">
        <v>14803</v>
      </c>
      <c r="C96" s="122">
        <v>14181.1343743215</v>
      </c>
      <c r="D96" s="140">
        <v>268.92727297724502</v>
      </c>
      <c r="E96" s="140">
        <v>-11.6047898786079</v>
      </c>
      <c r="F96" s="140">
        <v>6.9334448786193601</v>
      </c>
      <c r="G96" s="140">
        <v>357.73875689697599</v>
      </c>
      <c r="H96" s="122"/>
      <c r="I96" s="122">
        <v>6087</v>
      </c>
      <c r="J96" s="204">
        <v>1.2396762964232799</v>
      </c>
      <c r="K96" s="198">
        <v>9.9392147198948594E-2</v>
      </c>
      <c r="L96" s="198">
        <v>1.70855922457697E-2</v>
      </c>
      <c r="M96" s="198">
        <v>1.9714144898965E-3</v>
      </c>
      <c r="N96" s="198">
        <v>8.0827994085756499E-2</v>
      </c>
      <c r="O96" s="198">
        <v>3.3842615409889899E-2</v>
      </c>
      <c r="P96" s="198">
        <v>1.24856251026778E-2</v>
      </c>
      <c r="Q96" s="198"/>
      <c r="R96" s="122">
        <v>6947.7653716733703</v>
      </c>
      <c r="S96" s="122">
        <v>47953.913848939701</v>
      </c>
      <c r="T96" s="122">
        <v>129050.266095275</v>
      </c>
      <c r="U96" s="122">
        <v>27874.613572665701</v>
      </c>
      <c r="V96" s="122">
        <v>124042.412913387</v>
      </c>
      <c r="W96" s="122">
        <v>258227.38157394499</v>
      </c>
    </row>
    <row r="97" spans="1:23" ht="12.75" x14ac:dyDescent="0.2">
      <c r="A97" s="122" t="s">
        <v>440</v>
      </c>
      <c r="B97" s="122">
        <v>10716</v>
      </c>
      <c r="C97" s="122">
        <v>10804.857260206099</v>
      </c>
      <c r="D97" s="140">
        <v>-6.7240112594723298</v>
      </c>
      <c r="E97" s="140">
        <v>-11.6047898786079</v>
      </c>
      <c r="F97" s="140">
        <v>-16.278258910571701</v>
      </c>
      <c r="G97" s="140">
        <v>-53.767020479413901</v>
      </c>
      <c r="H97" s="122"/>
      <c r="I97" s="122">
        <v>67451</v>
      </c>
      <c r="J97" s="204">
        <v>1.2396762964232799</v>
      </c>
      <c r="K97" s="198">
        <v>8.3438347837689594E-2</v>
      </c>
      <c r="L97" s="198">
        <v>1.7820343656876798E-2</v>
      </c>
      <c r="M97" s="198">
        <v>1.69011578775704E-3</v>
      </c>
      <c r="N97" s="198">
        <v>6.14223658655913E-2</v>
      </c>
      <c r="O97" s="198">
        <v>2.5425864701783499E-2</v>
      </c>
      <c r="P97" s="198">
        <v>8.5098812471275393E-3</v>
      </c>
      <c r="Q97" s="198"/>
      <c r="R97" s="122">
        <v>6947.7653716733703</v>
      </c>
      <c r="S97" s="122">
        <v>47953.913848939701</v>
      </c>
      <c r="T97" s="122">
        <v>129050.266095275</v>
      </c>
      <c r="U97" s="122">
        <v>27874.613572665701</v>
      </c>
      <c r="V97" s="122">
        <v>124042.412913387</v>
      </c>
      <c r="W97" s="122">
        <v>258227.38157394499</v>
      </c>
    </row>
    <row r="98" spans="1:23" ht="12.75" x14ac:dyDescent="0.2">
      <c r="A98" s="122" t="s">
        <v>445</v>
      </c>
      <c r="B98" s="122">
        <v>13779</v>
      </c>
      <c r="C98" s="122">
        <v>13494.5704414391</v>
      </c>
      <c r="D98" s="140">
        <v>4.7141801156814704</v>
      </c>
      <c r="E98" s="140">
        <v>-11.6047898786079</v>
      </c>
      <c r="F98" s="140">
        <v>-13.289172840190799</v>
      </c>
      <c r="G98" s="140">
        <v>304.30825021809397</v>
      </c>
      <c r="H98" s="122"/>
      <c r="I98" s="122">
        <v>13498</v>
      </c>
      <c r="J98" s="204">
        <v>1.2396762964232799</v>
      </c>
      <c r="K98" s="198">
        <v>0.10512668543487901</v>
      </c>
      <c r="L98" s="198">
        <v>1.9928878352348502E-2</v>
      </c>
      <c r="M98" s="198">
        <v>2.0002963401985498E-3</v>
      </c>
      <c r="N98" s="198">
        <v>7.9567343310119998E-2</v>
      </c>
      <c r="O98" s="198">
        <v>3.4153207882649299E-2</v>
      </c>
      <c r="P98" s="198">
        <v>9.6310564528078197E-3</v>
      </c>
      <c r="Q98" s="198"/>
      <c r="R98" s="122">
        <v>6947.7653716733703</v>
      </c>
      <c r="S98" s="122">
        <v>47953.913848939701</v>
      </c>
      <c r="T98" s="122">
        <v>129050.266095275</v>
      </c>
      <c r="U98" s="122">
        <v>27874.613572665701</v>
      </c>
      <c r="V98" s="122">
        <v>124042.412913387</v>
      </c>
      <c r="W98" s="122">
        <v>258227.38157394499</v>
      </c>
    </row>
    <row r="99" spans="1:23" ht="12.75" x14ac:dyDescent="0.2">
      <c r="A99" s="122" t="s">
        <v>446</v>
      </c>
      <c r="B99" s="122">
        <v>11830</v>
      </c>
      <c r="C99" s="122">
        <v>11784.8856586407</v>
      </c>
      <c r="D99" s="140">
        <v>68.273272517265895</v>
      </c>
      <c r="E99" s="140">
        <v>-11.6047898786079</v>
      </c>
      <c r="F99" s="140">
        <v>-19.668520708213698</v>
      </c>
      <c r="G99" s="140">
        <v>7.7984041250848</v>
      </c>
      <c r="H99" s="122"/>
      <c r="I99" s="122">
        <v>15000</v>
      </c>
      <c r="J99" s="204">
        <v>1.2396762964232799</v>
      </c>
      <c r="K99" s="198">
        <v>0.12833333333333299</v>
      </c>
      <c r="L99" s="198">
        <v>2.1333333333333301E-2</v>
      </c>
      <c r="M99" s="198">
        <v>1.8666666666666699E-3</v>
      </c>
      <c r="N99" s="198">
        <v>7.7733333333333293E-2</v>
      </c>
      <c r="O99" s="198">
        <v>2.5000000000000001E-2</v>
      </c>
      <c r="P99" s="198">
        <v>8.0666666666666699E-3</v>
      </c>
      <c r="Q99" s="198"/>
      <c r="R99" s="122">
        <v>6947.7653716733703</v>
      </c>
      <c r="S99" s="122">
        <v>47953.913848939701</v>
      </c>
      <c r="T99" s="122">
        <v>129050.266095275</v>
      </c>
      <c r="U99" s="122">
        <v>27874.613572665701</v>
      </c>
      <c r="V99" s="122">
        <v>124042.412913387</v>
      </c>
      <c r="W99" s="122">
        <v>258227.38157394499</v>
      </c>
    </row>
    <row r="100" spans="1:23" ht="12.75" x14ac:dyDescent="0.2">
      <c r="A100" s="122" t="s">
        <v>447</v>
      </c>
      <c r="B100" s="122">
        <v>13402</v>
      </c>
      <c r="C100" s="122">
        <v>13224.0086700545</v>
      </c>
      <c r="D100" s="140">
        <v>52.482383374537903</v>
      </c>
      <c r="E100" s="140">
        <v>-11.6047898786079</v>
      </c>
      <c r="F100" s="140">
        <v>3.52692965471967</v>
      </c>
      <c r="G100" s="140">
        <v>133.71634585419901</v>
      </c>
      <c r="H100" s="122"/>
      <c r="I100" s="122">
        <v>20406</v>
      </c>
      <c r="J100" s="204">
        <v>1.2396762964232799</v>
      </c>
      <c r="K100" s="198">
        <v>9.77653631284916E-2</v>
      </c>
      <c r="L100" s="198">
        <v>2.4698618053513699E-2</v>
      </c>
      <c r="M100" s="198">
        <v>1.96020778202489E-3</v>
      </c>
      <c r="N100" s="198">
        <v>7.9241399588356395E-2</v>
      </c>
      <c r="O100" s="198">
        <v>3.2049397236107002E-2</v>
      </c>
      <c r="P100" s="198">
        <v>9.1639713809663799E-3</v>
      </c>
      <c r="Q100" s="198"/>
      <c r="R100" s="122">
        <v>6947.7653716733703</v>
      </c>
      <c r="S100" s="122">
        <v>47953.913848939701</v>
      </c>
      <c r="T100" s="122">
        <v>129050.266095275</v>
      </c>
      <c r="U100" s="122">
        <v>27874.613572665701</v>
      </c>
      <c r="V100" s="122">
        <v>124042.412913387</v>
      </c>
      <c r="W100" s="122">
        <v>258227.38157394499</v>
      </c>
    </row>
    <row r="101" spans="1:23" ht="12.75" x14ac:dyDescent="0.2">
      <c r="A101" s="122" t="s">
        <v>448</v>
      </c>
      <c r="B101" s="122">
        <v>12245</v>
      </c>
      <c r="C101" s="122">
        <v>12279.1749508795</v>
      </c>
      <c r="D101" s="140">
        <v>2.80772148483697</v>
      </c>
      <c r="E101" s="140">
        <v>-11.6047898786079</v>
      </c>
      <c r="F101" s="140">
        <v>-12.439274461296201</v>
      </c>
      <c r="G101" s="140">
        <v>-12.9514562780359</v>
      </c>
      <c r="H101" s="122"/>
      <c r="I101" s="122">
        <v>26928</v>
      </c>
      <c r="J101" s="204">
        <v>1.2396762964232799</v>
      </c>
      <c r="K101" s="198">
        <v>0.10947712418300699</v>
      </c>
      <c r="L101" s="198">
        <v>2.06476530005942E-2</v>
      </c>
      <c r="M101" s="198">
        <v>1.8196672608437299E-3</v>
      </c>
      <c r="N101" s="198">
        <v>6.9518716577540093E-2</v>
      </c>
      <c r="O101" s="198">
        <v>3.0674390968508599E-2</v>
      </c>
      <c r="P101" s="198">
        <v>8.4298871063576905E-3</v>
      </c>
      <c r="Q101" s="198"/>
      <c r="R101" s="122">
        <v>6947.7653716733703</v>
      </c>
      <c r="S101" s="122">
        <v>47953.913848939701</v>
      </c>
      <c r="T101" s="122">
        <v>129050.266095275</v>
      </c>
      <c r="U101" s="122">
        <v>27874.613572665701</v>
      </c>
      <c r="V101" s="122">
        <v>124042.412913387</v>
      </c>
      <c r="W101" s="122">
        <v>258227.38157394499</v>
      </c>
    </row>
    <row r="102" spans="1:23" ht="12.75" x14ac:dyDescent="0.2">
      <c r="A102" s="122" t="s">
        <v>449</v>
      </c>
      <c r="B102" s="122">
        <v>15463</v>
      </c>
      <c r="C102" s="122">
        <v>15106.589769865601</v>
      </c>
      <c r="D102" s="140">
        <v>132.722920640789</v>
      </c>
      <c r="E102" s="140">
        <v>-11.6047898786079</v>
      </c>
      <c r="F102" s="140">
        <v>-9.7273032571501101</v>
      </c>
      <c r="G102" s="140">
        <v>245.10570975607101</v>
      </c>
      <c r="H102" s="122"/>
      <c r="I102" s="122">
        <v>7083</v>
      </c>
      <c r="J102" s="204">
        <v>1.2396762964232799</v>
      </c>
      <c r="K102" s="198">
        <v>0.123535225187068</v>
      </c>
      <c r="L102" s="198">
        <v>1.83538048849358E-2</v>
      </c>
      <c r="M102" s="198">
        <v>2.25892983199209E-3</v>
      </c>
      <c r="N102" s="198">
        <v>8.2027389524212901E-2</v>
      </c>
      <c r="O102" s="198">
        <v>3.6989975998870502E-2</v>
      </c>
      <c r="P102" s="198">
        <v>1.2706480304955499E-2</v>
      </c>
      <c r="Q102" s="198"/>
      <c r="R102" s="122">
        <v>6947.7653716733703</v>
      </c>
      <c r="S102" s="122">
        <v>47953.913848939701</v>
      </c>
      <c r="T102" s="122">
        <v>129050.266095275</v>
      </c>
      <c r="U102" s="122">
        <v>27874.613572665701</v>
      </c>
      <c r="V102" s="122">
        <v>124042.412913387</v>
      </c>
      <c r="W102" s="122">
        <v>258227.38157394499</v>
      </c>
    </row>
    <row r="103" spans="1:23" ht="12.75" x14ac:dyDescent="0.2">
      <c r="A103" s="122" t="s">
        <v>450</v>
      </c>
      <c r="B103" s="122">
        <v>13416</v>
      </c>
      <c r="C103" s="122">
        <v>13238.412715766101</v>
      </c>
      <c r="D103" s="140">
        <v>162.59741137475899</v>
      </c>
      <c r="E103" s="140">
        <v>-11.6047898786079</v>
      </c>
      <c r="F103" s="140">
        <v>-26.475919312040901</v>
      </c>
      <c r="G103" s="140">
        <v>53.225063750066603</v>
      </c>
      <c r="H103" s="122"/>
      <c r="I103" s="122">
        <v>15728</v>
      </c>
      <c r="J103" s="204">
        <v>1.2396762964232799</v>
      </c>
      <c r="K103" s="198">
        <v>0.107833163784334</v>
      </c>
      <c r="L103" s="198">
        <v>2.1998982706002E-2</v>
      </c>
      <c r="M103" s="198">
        <v>1.46236012207528E-3</v>
      </c>
      <c r="N103" s="198">
        <v>6.9748219735503603E-2</v>
      </c>
      <c r="O103" s="198">
        <v>3.3570701932858597E-2</v>
      </c>
      <c r="P103" s="198">
        <v>9.9821973550356102E-3</v>
      </c>
      <c r="Q103" s="198"/>
      <c r="R103" s="122">
        <v>6947.7653716733703</v>
      </c>
      <c r="S103" s="122">
        <v>47953.913848939701</v>
      </c>
      <c r="T103" s="122">
        <v>129050.266095275</v>
      </c>
      <c r="U103" s="122">
        <v>27874.613572665701</v>
      </c>
      <c r="V103" s="122">
        <v>124042.412913387</v>
      </c>
      <c r="W103" s="122">
        <v>258227.38157394499</v>
      </c>
    </row>
    <row r="104" spans="1:23" ht="12.75" x14ac:dyDescent="0.2">
      <c r="A104" s="122" t="s">
        <v>451</v>
      </c>
      <c r="B104" s="122">
        <v>14716</v>
      </c>
      <c r="C104" s="122">
        <v>14673.346655469401</v>
      </c>
      <c r="D104" s="140">
        <v>72.858099242591905</v>
      </c>
      <c r="E104" s="140">
        <v>-11.6047898786079</v>
      </c>
      <c r="F104" s="140">
        <v>-13.4107113702796</v>
      </c>
      <c r="G104" s="140">
        <v>-4.9662257699155203</v>
      </c>
      <c r="H104" s="122"/>
      <c r="I104" s="122">
        <v>36551</v>
      </c>
      <c r="J104" s="204">
        <v>1.2396762964232799</v>
      </c>
      <c r="K104" s="198">
        <v>0.119805203687998</v>
      </c>
      <c r="L104" s="198">
        <v>2.3501408990178101E-2</v>
      </c>
      <c r="M104" s="198">
        <v>2.2707997045224499E-3</v>
      </c>
      <c r="N104" s="198">
        <v>8.8506470411206295E-2</v>
      </c>
      <c r="O104" s="198">
        <v>3.4308226861098197E-2</v>
      </c>
      <c r="P104" s="198">
        <v>1.10804081967662E-2</v>
      </c>
      <c r="Q104" s="198"/>
      <c r="R104" s="122">
        <v>6947.7653716733703</v>
      </c>
      <c r="S104" s="122">
        <v>47953.913848939701</v>
      </c>
      <c r="T104" s="122">
        <v>129050.266095275</v>
      </c>
      <c r="U104" s="122">
        <v>27874.613572665701</v>
      </c>
      <c r="V104" s="122">
        <v>124042.412913387</v>
      </c>
      <c r="W104" s="122">
        <v>258227.38157394499</v>
      </c>
    </row>
    <row r="105" spans="1:23" ht="14.25" customHeight="1" x14ac:dyDescent="0.2">
      <c r="A105" s="19" t="s">
        <v>452</v>
      </c>
      <c r="B105" s="122"/>
      <c r="C105" s="122"/>
      <c r="D105" s="140"/>
      <c r="E105" s="140"/>
      <c r="F105" s="140"/>
      <c r="G105" s="140"/>
      <c r="H105" s="122"/>
      <c r="I105" s="122"/>
      <c r="J105" s="204"/>
      <c r="K105" s="198"/>
      <c r="L105" s="198"/>
      <c r="M105" s="198"/>
      <c r="N105" s="198"/>
      <c r="O105" s="198"/>
      <c r="P105" s="198"/>
      <c r="Q105" s="198"/>
      <c r="R105" s="122"/>
      <c r="S105" s="122"/>
      <c r="T105" s="122"/>
      <c r="U105" s="122"/>
      <c r="V105" s="122"/>
      <c r="W105" s="122"/>
    </row>
    <row r="106" spans="1:23" ht="12.75" x14ac:dyDescent="0.2">
      <c r="A106" s="122" t="s">
        <v>453</v>
      </c>
      <c r="B106" s="122">
        <v>12818</v>
      </c>
      <c r="C106" s="122">
        <v>12825.083353034501</v>
      </c>
      <c r="D106" s="140">
        <v>80.069055094371905</v>
      </c>
      <c r="E106" s="140">
        <v>-11.6047898786079</v>
      </c>
      <c r="F106" s="140">
        <v>-26.632810294759501</v>
      </c>
      <c r="G106" s="140">
        <v>-48.876922145752303</v>
      </c>
      <c r="H106" s="122"/>
      <c r="I106" s="122">
        <v>58595</v>
      </c>
      <c r="J106" s="204">
        <v>1.2396762964232799</v>
      </c>
      <c r="K106" s="198">
        <v>0.104531103336462</v>
      </c>
      <c r="L106" s="198">
        <v>2.0206502261285099E-2</v>
      </c>
      <c r="M106" s="198">
        <v>1.7407628637255701E-3</v>
      </c>
      <c r="N106" s="198">
        <v>8.5007253178598904E-2</v>
      </c>
      <c r="O106" s="198">
        <v>3.0241488181585501E-2</v>
      </c>
      <c r="P106" s="198">
        <v>8.9256762522399499E-3</v>
      </c>
      <c r="Q106" s="198"/>
      <c r="R106" s="122">
        <v>6947.7653716733703</v>
      </c>
      <c r="S106" s="122">
        <v>47953.913848939701</v>
      </c>
      <c r="T106" s="122">
        <v>129050.266095275</v>
      </c>
      <c r="U106" s="122">
        <v>27874.613572665701</v>
      </c>
      <c r="V106" s="122">
        <v>124042.412913387</v>
      </c>
      <c r="W106" s="122">
        <v>258227.38157394499</v>
      </c>
    </row>
    <row r="107" spans="1:23" ht="14.25" customHeight="1" x14ac:dyDescent="0.2">
      <c r="A107" s="19" t="s">
        <v>454</v>
      </c>
      <c r="B107" s="122"/>
      <c r="C107" s="122"/>
      <c r="D107" s="140"/>
      <c r="E107" s="140"/>
      <c r="F107" s="140"/>
      <c r="G107" s="140"/>
      <c r="H107" s="122"/>
      <c r="I107" s="122"/>
      <c r="J107" s="204"/>
      <c r="K107" s="198"/>
      <c r="L107" s="198"/>
      <c r="M107" s="198"/>
      <c r="N107" s="198"/>
      <c r="O107" s="198"/>
      <c r="P107" s="198"/>
      <c r="Q107" s="198"/>
      <c r="R107" s="122"/>
      <c r="S107" s="122"/>
      <c r="T107" s="122"/>
      <c r="U107" s="122"/>
      <c r="V107" s="122"/>
      <c r="W107" s="122"/>
    </row>
    <row r="108" spans="1:23" ht="12.75" x14ac:dyDescent="0.2">
      <c r="A108" s="122" t="s">
        <v>455</v>
      </c>
      <c r="B108" s="122">
        <v>13258</v>
      </c>
      <c r="C108" s="122">
        <v>13228.6152199836</v>
      </c>
      <c r="D108" s="140">
        <v>-12.7999871816608</v>
      </c>
      <c r="E108" s="140">
        <v>-11.6047898786079</v>
      </c>
      <c r="F108" s="140">
        <v>-11.425853145953299</v>
      </c>
      <c r="G108" s="140">
        <v>65.192114913402307</v>
      </c>
      <c r="H108" s="122"/>
      <c r="I108" s="122">
        <v>32200</v>
      </c>
      <c r="J108" s="204">
        <v>1.2396762964232799</v>
      </c>
      <c r="K108" s="198">
        <v>0.104627329192547</v>
      </c>
      <c r="L108" s="198">
        <v>2.3695652173913E-2</v>
      </c>
      <c r="M108" s="198">
        <v>1.7701863354037299E-3</v>
      </c>
      <c r="N108" s="198">
        <v>7.4472049689441003E-2</v>
      </c>
      <c r="O108" s="198">
        <v>3.0900621118012402E-2</v>
      </c>
      <c r="P108" s="198">
        <v>1.0341614906832299E-2</v>
      </c>
      <c r="Q108" s="198"/>
      <c r="R108" s="122">
        <v>6947.7653716733703</v>
      </c>
      <c r="S108" s="122">
        <v>47953.913848939701</v>
      </c>
      <c r="T108" s="122">
        <v>129050.266095275</v>
      </c>
      <c r="U108" s="122">
        <v>27874.613572665701</v>
      </c>
      <c r="V108" s="122">
        <v>124042.412913387</v>
      </c>
      <c r="W108" s="122">
        <v>258227.38157394499</v>
      </c>
    </row>
    <row r="109" spans="1:23" ht="12.75" x14ac:dyDescent="0.2">
      <c r="A109" s="122" t="s">
        <v>456</v>
      </c>
      <c r="B109" s="122">
        <v>11276</v>
      </c>
      <c r="C109" s="122">
        <v>11289.852338213001</v>
      </c>
      <c r="D109" s="140">
        <v>11.656804905636101</v>
      </c>
      <c r="E109" s="140">
        <v>-11.6047898786079</v>
      </c>
      <c r="F109" s="140">
        <v>-20.102604684857099</v>
      </c>
      <c r="G109" s="140">
        <v>5.9206117396434497</v>
      </c>
      <c r="H109" s="122"/>
      <c r="I109" s="122">
        <v>66666</v>
      </c>
      <c r="J109" s="204">
        <v>1.2396762964232799</v>
      </c>
      <c r="K109" s="198">
        <v>9.5100951009510104E-2</v>
      </c>
      <c r="L109" s="198">
        <v>1.8315183151831501E-2</v>
      </c>
      <c r="M109" s="198">
        <v>1.7850178501784999E-3</v>
      </c>
      <c r="N109" s="198">
        <v>6.38256382563826E-2</v>
      </c>
      <c r="O109" s="198">
        <v>2.7075270752707499E-2</v>
      </c>
      <c r="P109" s="198">
        <v>8.5200852008520105E-3</v>
      </c>
      <c r="Q109" s="198"/>
      <c r="R109" s="122">
        <v>6947.7653716733703</v>
      </c>
      <c r="S109" s="122">
        <v>47953.913848939701</v>
      </c>
      <c r="T109" s="122">
        <v>129050.266095275</v>
      </c>
      <c r="U109" s="122">
        <v>27874.613572665701</v>
      </c>
      <c r="V109" s="122">
        <v>124042.412913387</v>
      </c>
      <c r="W109" s="122">
        <v>258227.38157394499</v>
      </c>
    </row>
    <row r="110" spans="1:23" ht="12.75" x14ac:dyDescent="0.2">
      <c r="A110" s="122" t="s">
        <v>457</v>
      </c>
      <c r="B110" s="122">
        <v>14515</v>
      </c>
      <c r="C110" s="122">
        <v>14583.674067357801</v>
      </c>
      <c r="D110" s="140">
        <v>-18.9117495757122</v>
      </c>
      <c r="E110" s="140">
        <v>-11.6047898786079</v>
      </c>
      <c r="F110" s="140">
        <v>36.720484650158198</v>
      </c>
      <c r="G110" s="140">
        <v>-74.708955453545002</v>
      </c>
      <c r="H110" s="122"/>
      <c r="I110" s="122">
        <v>13482</v>
      </c>
      <c r="J110" s="204">
        <v>1.2396762964232799</v>
      </c>
      <c r="K110" s="198">
        <v>0.108218365227711</v>
      </c>
      <c r="L110" s="198">
        <v>2.6331404836077699E-2</v>
      </c>
      <c r="M110" s="198">
        <v>2.3735350838154602E-3</v>
      </c>
      <c r="N110" s="198">
        <v>7.3727933541017698E-2</v>
      </c>
      <c r="O110" s="198">
        <v>3.5009642486277998E-2</v>
      </c>
      <c r="P110" s="198">
        <v>1.1793502447708101E-2</v>
      </c>
      <c r="Q110" s="198"/>
      <c r="R110" s="122">
        <v>6947.7653716733703</v>
      </c>
      <c r="S110" s="122">
        <v>47953.913848939701</v>
      </c>
      <c r="T110" s="122">
        <v>129050.266095275</v>
      </c>
      <c r="U110" s="122">
        <v>27874.613572665701</v>
      </c>
      <c r="V110" s="122">
        <v>124042.412913387</v>
      </c>
      <c r="W110" s="122">
        <v>258227.38157394499</v>
      </c>
    </row>
    <row r="111" spans="1:23" ht="12.75" x14ac:dyDescent="0.2">
      <c r="A111" s="122" t="s">
        <v>458</v>
      </c>
      <c r="B111" s="122">
        <v>12722</v>
      </c>
      <c r="C111" s="122">
        <v>12806.4951545733</v>
      </c>
      <c r="D111" s="140">
        <v>7.2164888802916698</v>
      </c>
      <c r="E111" s="140">
        <v>-11.6047898786079</v>
      </c>
      <c r="F111" s="140">
        <v>-8.77564846379979</v>
      </c>
      <c r="G111" s="140">
        <v>-71.251444998558298</v>
      </c>
      <c r="H111" s="122"/>
      <c r="I111" s="122">
        <v>29568</v>
      </c>
      <c r="J111" s="204">
        <v>1.2396762964232799</v>
      </c>
      <c r="K111" s="198">
        <v>0.107548701298701</v>
      </c>
      <c r="L111" s="198">
        <v>2.3538961038961002E-2</v>
      </c>
      <c r="M111" s="198">
        <v>2.1983225108225101E-3</v>
      </c>
      <c r="N111" s="198">
        <v>7.0650703463203499E-2</v>
      </c>
      <c r="O111" s="198">
        <v>3.0844155844155799E-2</v>
      </c>
      <c r="P111" s="198">
        <v>9.1991341991341999E-3</v>
      </c>
      <c r="Q111" s="198"/>
      <c r="R111" s="122">
        <v>6947.7653716733703</v>
      </c>
      <c r="S111" s="122">
        <v>47953.913848939701</v>
      </c>
      <c r="T111" s="122">
        <v>129050.266095275</v>
      </c>
      <c r="U111" s="122">
        <v>27874.613572665701</v>
      </c>
      <c r="V111" s="122">
        <v>124042.412913387</v>
      </c>
      <c r="W111" s="122">
        <v>258227.38157394499</v>
      </c>
    </row>
    <row r="112" spans="1:23" ht="12.75" x14ac:dyDescent="0.2">
      <c r="A112" s="122" t="s">
        <v>459</v>
      </c>
      <c r="B112" s="122">
        <v>13243</v>
      </c>
      <c r="C112" s="122">
        <v>13120.006581474599</v>
      </c>
      <c r="D112" s="140">
        <v>61.852386587359902</v>
      </c>
      <c r="E112" s="140">
        <v>-11.6047898786079</v>
      </c>
      <c r="F112" s="140">
        <v>-4.6120430267544696</v>
      </c>
      <c r="G112" s="140">
        <v>76.969137136508905</v>
      </c>
      <c r="H112" s="122"/>
      <c r="I112" s="122">
        <v>17455</v>
      </c>
      <c r="J112" s="204">
        <v>1.2396762964232799</v>
      </c>
      <c r="K112" s="198">
        <v>0.116127184187912</v>
      </c>
      <c r="L112" s="198">
        <v>2.23431681466628E-2</v>
      </c>
      <c r="M112" s="198">
        <v>1.8905757662560901E-3</v>
      </c>
      <c r="N112" s="198">
        <v>7.2128329991406503E-2</v>
      </c>
      <c r="O112" s="198">
        <v>3.0535663133772602E-2</v>
      </c>
      <c r="P112" s="198">
        <v>1.0312231452305899E-2</v>
      </c>
      <c r="Q112" s="198"/>
      <c r="R112" s="122">
        <v>6947.7653716733703</v>
      </c>
      <c r="S112" s="122">
        <v>47953.913848939701</v>
      </c>
      <c r="T112" s="122">
        <v>129050.266095275</v>
      </c>
      <c r="U112" s="122">
        <v>27874.613572665701</v>
      </c>
      <c r="V112" s="122">
        <v>124042.412913387</v>
      </c>
      <c r="W112" s="122">
        <v>258227.38157394499</v>
      </c>
    </row>
    <row r="113" spans="1:23" ht="14.25" customHeight="1" x14ac:dyDescent="0.2">
      <c r="A113" s="19" t="s">
        <v>460</v>
      </c>
      <c r="B113" s="122"/>
      <c r="C113" s="122"/>
      <c r="D113" s="140"/>
      <c r="E113" s="140"/>
      <c r="F113" s="140"/>
      <c r="G113" s="140"/>
      <c r="H113" s="122"/>
      <c r="I113" s="122"/>
      <c r="J113" s="204"/>
      <c r="K113" s="198"/>
      <c r="L113" s="198"/>
      <c r="M113" s="198"/>
      <c r="N113" s="198"/>
      <c r="O113" s="198"/>
      <c r="P113" s="198"/>
      <c r="Q113" s="198"/>
      <c r="R113" s="122"/>
      <c r="S113" s="122"/>
      <c r="T113" s="122"/>
      <c r="U113" s="122"/>
      <c r="V113" s="122"/>
      <c r="W113" s="122"/>
    </row>
    <row r="114" spans="1:23" ht="12.75" x14ac:dyDescent="0.2">
      <c r="A114" s="122" t="s">
        <v>461</v>
      </c>
      <c r="B114" s="122">
        <v>9171</v>
      </c>
      <c r="C114" s="122">
        <v>8947.7023135599902</v>
      </c>
      <c r="D114" s="140">
        <v>-34.146085062835198</v>
      </c>
      <c r="E114" s="140">
        <v>-11.6047898786079</v>
      </c>
      <c r="F114" s="140">
        <v>13.3668407925474</v>
      </c>
      <c r="G114" s="140">
        <v>255.85852299219999</v>
      </c>
      <c r="H114" s="122"/>
      <c r="I114" s="122">
        <v>15429</v>
      </c>
      <c r="J114" s="204">
        <v>1.2396762964232799</v>
      </c>
      <c r="K114" s="198">
        <v>8.8729016786570705E-2</v>
      </c>
      <c r="L114" s="198">
        <v>1.4194050165273199E-2</v>
      </c>
      <c r="M114" s="198">
        <v>1.4906993324259499E-3</v>
      </c>
      <c r="N114" s="198">
        <v>5.4054054054054099E-2</v>
      </c>
      <c r="O114" s="198">
        <v>2.0675351610603399E-2</v>
      </c>
      <c r="P114" s="198">
        <v>6.4164884308769198E-3</v>
      </c>
      <c r="Q114" s="198"/>
      <c r="R114" s="122">
        <v>6947.7653716733703</v>
      </c>
      <c r="S114" s="122">
        <v>47953.913848939701</v>
      </c>
      <c r="T114" s="122">
        <v>129050.266095275</v>
      </c>
      <c r="U114" s="122">
        <v>27874.613572665701</v>
      </c>
      <c r="V114" s="122">
        <v>124042.412913387</v>
      </c>
      <c r="W114" s="122">
        <v>258227.38157394499</v>
      </c>
    </row>
    <row r="115" spans="1:23" ht="12.75" x14ac:dyDescent="0.2">
      <c r="A115" s="122" t="s">
        <v>462</v>
      </c>
      <c r="B115" s="122">
        <v>12013</v>
      </c>
      <c r="C115" s="122">
        <v>11888.2953326599</v>
      </c>
      <c r="D115" s="140">
        <v>28.5117207106797</v>
      </c>
      <c r="E115" s="140">
        <v>-11.6047898786079</v>
      </c>
      <c r="F115" s="140">
        <v>-5.3782087619939203</v>
      </c>
      <c r="G115" s="140">
        <v>112.791579497726</v>
      </c>
      <c r="H115" s="122"/>
      <c r="I115" s="122">
        <v>12699</v>
      </c>
      <c r="J115" s="204">
        <v>1.2396762964232799</v>
      </c>
      <c r="K115" s="198">
        <v>0.115284668084101</v>
      </c>
      <c r="L115" s="198">
        <v>2.2206472950625999E-2</v>
      </c>
      <c r="M115" s="198">
        <v>1.8899125915426401E-3</v>
      </c>
      <c r="N115" s="198">
        <v>6.7879360579573195E-2</v>
      </c>
      <c r="O115" s="198">
        <v>2.6852508071501701E-2</v>
      </c>
      <c r="P115" s="198">
        <v>8.7408457358847096E-3</v>
      </c>
      <c r="Q115" s="198"/>
      <c r="R115" s="122">
        <v>6947.7653716733703</v>
      </c>
      <c r="S115" s="122">
        <v>47953.913848939701</v>
      </c>
      <c r="T115" s="122">
        <v>129050.266095275</v>
      </c>
      <c r="U115" s="122">
        <v>27874.613572665701</v>
      </c>
      <c r="V115" s="122">
        <v>124042.412913387</v>
      </c>
      <c r="W115" s="122">
        <v>258227.38157394499</v>
      </c>
    </row>
    <row r="116" spans="1:23" ht="12.75" x14ac:dyDescent="0.2">
      <c r="A116" s="122" t="s">
        <v>463</v>
      </c>
      <c r="B116" s="122">
        <v>9142</v>
      </c>
      <c r="C116" s="122">
        <v>8851.9250131151894</v>
      </c>
      <c r="D116" s="140">
        <v>-61.3344331354741</v>
      </c>
      <c r="E116" s="140">
        <v>-11.6047898786079</v>
      </c>
      <c r="F116" s="140">
        <v>43.686403670261399</v>
      </c>
      <c r="G116" s="140">
        <v>319.27278187320701</v>
      </c>
      <c r="H116" s="122"/>
      <c r="I116" s="122">
        <v>18073</v>
      </c>
      <c r="J116" s="204">
        <v>1.2396762964232799</v>
      </c>
      <c r="K116" s="198">
        <v>7.6522990095722901E-2</v>
      </c>
      <c r="L116" s="198">
        <v>1.39987827145466E-2</v>
      </c>
      <c r="M116" s="198">
        <v>1.4939412383112899E-3</v>
      </c>
      <c r="N116" s="198">
        <v>5.9093675648757803E-2</v>
      </c>
      <c r="O116" s="198">
        <v>2.17451446909755E-2</v>
      </c>
      <c r="P116" s="198">
        <v>5.4224533835002496E-3</v>
      </c>
      <c r="Q116" s="198"/>
      <c r="R116" s="122">
        <v>6947.7653716733703</v>
      </c>
      <c r="S116" s="122">
        <v>47953.913848939701</v>
      </c>
      <c r="T116" s="122">
        <v>129050.266095275</v>
      </c>
      <c r="U116" s="122">
        <v>27874.613572665701</v>
      </c>
      <c r="V116" s="122">
        <v>124042.412913387</v>
      </c>
      <c r="W116" s="122">
        <v>258227.38157394499</v>
      </c>
    </row>
    <row r="117" spans="1:23" ht="12.75" x14ac:dyDescent="0.2">
      <c r="A117" s="122" t="s">
        <v>464</v>
      </c>
      <c r="B117" s="122">
        <v>15403</v>
      </c>
      <c r="C117" s="122">
        <v>15481.1485127256</v>
      </c>
      <c r="D117" s="140">
        <v>69.542783207646906</v>
      </c>
      <c r="E117" s="140">
        <v>-11.6047898786079</v>
      </c>
      <c r="F117" s="140">
        <v>-8.3564133804188305</v>
      </c>
      <c r="G117" s="140">
        <v>-128.17743284925501</v>
      </c>
      <c r="H117" s="122"/>
      <c r="I117" s="122">
        <v>14796</v>
      </c>
      <c r="J117" s="204">
        <v>1.2396762964232799</v>
      </c>
      <c r="K117" s="198">
        <v>0.13895647472289799</v>
      </c>
      <c r="L117" s="198">
        <v>3.0683968640173E-2</v>
      </c>
      <c r="M117" s="198">
        <v>2.9737766964044298E-3</v>
      </c>
      <c r="N117" s="198">
        <v>8.5293322519599896E-2</v>
      </c>
      <c r="O117" s="198">
        <v>3.3725331170586598E-2</v>
      </c>
      <c r="P117" s="198">
        <v>1.2030278453636099E-2</v>
      </c>
      <c r="Q117" s="198"/>
      <c r="R117" s="122">
        <v>6947.7653716733703</v>
      </c>
      <c r="S117" s="122">
        <v>47953.913848939701</v>
      </c>
      <c r="T117" s="122">
        <v>129050.266095275</v>
      </c>
      <c r="U117" s="122">
        <v>27874.613572665701</v>
      </c>
      <c r="V117" s="122">
        <v>124042.412913387</v>
      </c>
      <c r="W117" s="122">
        <v>258227.38157394499</v>
      </c>
    </row>
    <row r="118" spans="1:23" ht="12.75" x14ac:dyDescent="0.2">
      <c r="A118" s="122" t="s">
        <v>465</v>
      </c>
      <c r="B118" s="122">
        <v>9828</v>
      </c>
      <c r="C118" s="122">
        <v>9763.6518893762695</v>
      </c>
      <c r="D118" s="140">
        <v>18.445028951577001</v>
      </c>
      <c r="E118" s="140">
        <v>-11.6047898786079</v>
      </c>
      <c r="F118" s="140">
        <v>4.8619726542349104</v>
      </c>
      <c r="G118" s="140">
        <v>52.7106469715118</v>
      </c>
      <c r="H118" s="122"/>
      <c r="I118" s="122">
        <v>33236</v>
      </c>
      <c r="J118" s="204">
        <v>1.2396762964232799</v>
      </c>
      <c r="K118" s="198">
        <v>8.3854856180045706E-2</v>
      </c>
      <c r="L118" s="198">
        <v>1.6668672523769398E-2</v>
      </c>
      <c r="M118" s="198">
        <v>1.4442171139728E-3</v>
      </c>
      <c r="N118" s="198">
        <v>5.4067878204356698E-2</v>
      </c>
      <c r="O118" s="198">
        <v>2.2415453123119499E-2</v>
      </c>
      <c r="P118" s="198">
        <v>7.8228427006860005E-3</v>
      </c>
      <c r="Q118" s="198"/>
      <c r="R118" s="122">
        <v>6947.7653716733703</v>
      </c>
      <c r="S118" s="122">
        <v>47953.913848939701</v>
      </c>
      <c r="T118" s="122">
        <v>129050.266095275</v>
      </c>
      <c r="U118" s="122">
        <v>27874.613572665701</v>
      </c>
      <c r="V118" s="122">
        <v>124042.412913387</v>
      </c>
      <c r="W118" s="122">
        <v>258227.38157394499</v>
      </c>
    </row>
    <row r="119" spans="1:23" ht="12.75" x14ac:dyDescent="0.2">
      <c r="A119" s="122" t="s">
        <v>466</v>
      </c>
      <c r="B119" s="122">
        <v>10240</v>
      </c>
      <c r="C119" s="122">
        <v>10280.4406171306</v>
      </c>
      <c r="D119" s="140">
        <v>-49.515916319356798</v>
      </c>
      <c r="E119" s="140">
        <v>-11.6047898786079</v>
      </c>
      <c r="F119" s="140">
        <v>23.809798046795599</v>
      </c>
      <c r="G119" s="140">
        <v>-3.1787062180437098</v>
      </c>
      <c r="H119" s="122"/>
      <c r="I119" s="122">
        <v>143304</v>
      </c>
      <c r="J119" s="204">
        <v>1.2396762964232799</v>
      </c>
      <c r="K119" s="198">
        <v>7.5748060068106998E-2</v>
      </c>
      <c r="L119" s="198">
        <v>1.49751577066935E-2</v>
      </c>
      <c r="M119" s="198">
        <v>1.6956958633394699E-3</v>
      </c>
      <c r="N119" s="198">
        <v>6.2384860157427599E-2</v>
      </c>
      <c r="O119" s="198">
        <v>2.4667838999609198E-2</v>
      </c>
      <c r="P119" s="198">
        <v>7.8644001563110601E-3</v>
      </c>
      <c r="Q119" s="198"/>
      <c r="R119" s="122">
        <v>6947.7653716733703</v>
      </c>
      <c r="S119" s="122">
        <v>47953.913848939701</v>
      </c>
      <c r="T119" s="122">
        <v>129050.266095275</v>
      </c>
      <c r="U119" s="122">
        <v>27874.613572665701</v>
      </c>
      <c r="V119" s="122">
        <v>124042.412913387</v>
      </c>
      <c r="W119" s="122">
        <v>258227.38157394499</v>
      </c>
    </row>
    <row r="120" spans="1:23" ht="12.75" x14ac:dyDescent="0.2">
      <c r="A120" s="122" t="s">
        <v>467</v>
      </c>
      <c r="B120" s="122">
        <v>12521</v>
      </c>
      <c r="C120" s="122">
        <v>12753.0597507536</v>
      </c>
      <c r="D120" s="140">
        <v>-14.8523002711364</v>
      </c>
      <c r="E120" s="140">
        <v>-11.6047898786079</v>
      </c>
      <c r="F120" s="140">
        <v>-8.6158171814502307</v>
      </c>
      <c r="G120" s="140">
        <v>-197.17252518169599</v>
      </c>
      <c r="H120" s="122"/>
      <c r="I120" s="122">
        <v>52003</v>
      </c>
      <c r="J120" s="204">
        <v>1.2396762964232799</v>
      </c>
      <c r="K120" s="198">
        <v>9.9590408245678094E-2</v>
      </c>
      <c r="L120" s="198">
        <v>2.3633251927773401E-2</v>
      </c>
      <c r="M120" s="198">
        <v>2.55754475703325E-3</v>
      </c>
      <c r="N120" s="198">
        <v>6.6630771301655706E-2</v>
      </c>
      <c r="O120" s="198">
        <v>2.8248370286329601E-2</v>
      </c>
      <c r="P120" s="198">
        <v>1.0730150183643299E-2</v>
      </c>
      <c r="Q120" s="198"/>
      <c r="R120" s="122">
        <v>6947.7653716733703</v>
      </c>
      <c r="S120" s="122">
        <v>47953.913848939701</v>
      </c>
      <c r="T120" s="122">
        <v>129050.266095275</v>
      </c>
      <c r="U120" s="122">
        <v>27874.613572665701</v>
      </c>
      <c r="V120" s="122">
        <v>124042.412913387</v>
      </c>
      <c r="W120" s="122">
        <v>258227.38157394499</v>
      </c>
    </row>
    <row r="121" spans="1:23" ht="12.75" x14ac:dyDescent="0.2">
      <c r="A121" s="122" t="s">
        <v>468</v>
      </c>
      <c r="B121" s="122">
        <v>12691</v>
      </c>
      <c r="C121" s="122">
        <v>12880.4663222494</v>
      </c>
      <c r="D121" s="140">
        <v>-29.101712547238801</v>
      </c>
      <c r="E121" s="140">
        <v>-11.6047898786079</v>
      </c>
      <c r="F121" s="140">
        <v>-8.3442906771737704</v>
      </c>
      <c r="G121" s="140">
        <v>-140.41233336093799</v>
      </c>
      <c r="H121" s="122"/>
      <c r="I121" s="122">
        <v>26193</v>
      </c>
      <c r="J121" s="204">
        <v>1.2396762964232799</v>
      </c>
      <c r="K121" s="198">
        <v>0.129920207689077</v>
      </c>
      <c r="L121" s="198">
        <v>2.2754170961707301E-2</v>
      </c>
      <c r="M121" s="198">
        <v>2.5197571870346999E-3</v>
      </c>
      <c r="N121" s="198">
        <v>6.9064253808269402E-2</v>
      </c>
      <c r="O121" s="198">
        <v>2.7373725804604301E-2</v>
      </c>
      <c r="P121" s="198">
        <v>1.06517008361012E-2</v>
      </c>
      <c r="Q121" s="198"/>
      <c r="R121" s="122">
        <v>6947.7653716733703</v>
      </c>
      <c r="S121" s="122">
        <v>47953.913848939701</v>
      </c>
      <c r="T121" s="122">
        <v>129050.266095275</v>
      </c>
      <c r="U121" s="122">
        <v>27874.613572665701</v>
      </c>
      <c r="V121" s="122">
        <v>124042.412913387</v>
      </c>
      <c r="W121" s="122">
        <v>258227.38157394499</v>
      </c>
    </row>
    <row r="122" spans="1:23" ht="12.75" x14ac:dyDescent="0.2">
      <c r="A122" s="122" t="s">
        <v>469</v>
      </c>
      <c r="B122" s="122">
        <v>11943</v>
      </c>
      <c r="C122" s="122">
        <v>11905.4470364427</v>
      </c>
      <c r="D122" s="140">
        <v>49.829772256748903</v>
      </c>
      <c r="E122" s="140">
        <v>-11.6047898786079</v>
      </c>
      <c r="F122" s="140">
        <v>-16.6739097301543</v>
      </c>
      <c r="G122" s="140">
        <v>16.297126502794601</v>
      </c>
      <c r="H122" s="122"/>
      <c r="I122" s="122">
        <v>15552</v>
      </c>
      <c r="J122" s="204">
        <v>1.2396762964232799</v>
      </c>
      <c r="K122" s="198">
        <v>9.5228909465020606E-2</v>
      </c>
      <c r="L122" s="198">
        <v>2.03832304526749E-2</v>
      </c>
      <c r="M122" s="198">
        <v>2.12191358024691E-3</v>
      </c>
      <c r="N122" s="198">
        <v>6.7451131687242802E-2</v>
      </c>
      <c r="O122" s="198">
        <v>2.6363168724279799E-2</v>
      </c>
      <c r="P122" s="198">
        <v>9.8379629629629598E-3</v>
      </c>
      <c r="Q122" s="198"/>
      <c r="R122" s="122">
        <v>6947.7653716733703</v>
      </c>
      <c r="S122" s="122">
        <v>47953.913848939701</v>
      </c>
      <c r="T122" s="122">
        <v>129050.266095275</v>
      </c>
      <c r="U122" s="122">
        <v>27874.613572665701</v>
      </c>
      <c r="V122" s="122">
        <v>124042.412913387</v>
      </c>
      <c r="W122" s="122">
        <v>258227.38157394499</v>
      </c>
    </row>
    <row r="123" spans="1:23" ht="12.75" x14ac:dyDescent="0.2">
      <c r="A123" s="122" t="s">
        <v>470</v>
      </c>
      <c r="B123" s="122">
        <v>9992</v>
      </c>
      <c r="C123" s="122">
        <v>10120.579182686301</v>
      </c>
      <c r="D123" s="140">
        <v>6.9012657047067698</v>
      </c>
      <c r="E123" s="140">
        <v>-11.6047898786079</v>
      </c>
      <c r="F123" s="140">
        <v>-10.8080455282945</v>
      </c>
      <c r="G123" s="140">
        <v>-113.564974825525</v>
      </c>
      <c r="H123" s="122"/>
      <c r="I123" s="122">
        <v>16478</v>
      </c>
      <c r="J123" s="204">
        <v>1.2396762964232799</v>
      </c>
      <c r="K123" s="198">
        <v>9.7220536472872904E-2</v>
      </c>
      <c r="L123" s="198">
        <v>1.71744143706761E-2</v>
      </c>
      <c r="M123" s="198">
        <v>2.06335720354412E-3</v>
      </c>
      <c r="N123" s="198">
        <v>5.9776671926204603E-2</v>
      </c>
      <c r="O123" s="198">
        <v>2.3243112028158801E-2</v>
      </c>
      <c r="P123" s="198">
        <v>7.1610632358295899E-3</v>
      </c>
      <c r="Q123" s="198"/>
      <c r="R123" s="122">
        <v>6947.7653716733703</v>
      </c>
      <c r="S123" s="122">
        <v>47953.913848939701</v>
      </c>
      <c r="T123" s="122">
        <v>129050.266095275</v>
      </c>
      <c r="U123" s="122">
        <v>27874.613572665701</v>
      </c>
      <c r="V123" s="122">
        <v>124042.412913387</v>
      </c>
      <c r="W123" s="122">
        <v>258227.38157394499</v>
      </c>
    </row>
    <row r="124" spans="1:23" ht="12.75" x14ac:dyDescent="0.2">
      <c r="A124" s="122" t="s">
        <v>471</v>
      </c>
      <c r="B124" s="122">
        <v>11790</v>
      </c>
      <c r="C124" s="122">
        <v>11826.6666141524</v>
      </c>
      <c r="D124" s="140">
        <v>-5.0671275561798303</v>
      </c>
      <c r="E124" s="140">
        <v>-11.6047898786079</v>
      </c>
      <c r="F124" s="140">
        <v>-12.765674854993801</v>
      </c>
      <c r="G124" s="140">
        <v>-6.9257518048861497</v>
      </c>
      <c r="H124" s="122"/>
      <c r="I124" s="122">
        <v>17462</v>
      </c>
      <c r="J124" s="204">
        <v>1.2396762964232799</v>
      </c>
      <c r="K124" s="198">
        <v>9.5578971480930003E-2</v>
      </c>
      <c r="L124" s="198">
        <v>1.85545756499828E-2</v>
      </c>
      <c r="M124" s="198">
        <v>2.4052227694422198E-3</v>
      </c>
      <c r="N124" s="198">
        <v>7.1183140533730399E-2</v>
      </c>
      <c r="O124" s="198">
        <v>2.65719848814569E-2</v>
      </c>
      <c r="P124" s="198">
        <v>9.2772878249914106E-3</v>
      </c>
      <c r="Q124" s="198"/>
      <c r="R124" s="122">
        <v>6947.7653716733703</v>
      </c>
      <c r="S124" s="122">
        <v>47953.913848939701</v>
      </c>
      <c r="T124" s="122">
        <v>129050.266095275</v>
      </c>
      <c r="U124" s="122">
        <v>27874.613572665701</v>
      </c>
      <c r="V124" s="122">
        <v>124042.412913387</v>
      </c>
      <c r="W124" s="122">
        <v>258227.38157394499</v>
      </c>
    </row>
    <row r="125" spans="1:23" ht="12.75" x14ac:dyDescent="0.2">
      <c r="A125" s="122" t="s">
        <v>472</v>
      </c>
      <c r="B125" s="122">
        <v>11404</v>
      </c>
      <c r="C125" s="122">
        <v>11545.764884891099</v>
      </c>
      <c r="D125" s="140">
        <v>-11.4501868035454</v>
      </c>
      <c r="E125" s="140">
        <v>-11.6047898786079</v>
      </c>
      <c r="F125" s="140">
        <v>-4.1979924731270897</v>
      </c>
      <c r="G125" s="140">
        <v>-114.52456420076</v>
      </c>
      <c r="H125" s="122"/>
      <c r="I125" s="122">
        <v>84151</v>
      </c>
      <c r="J125" s="204">
        <v>1.2396762964232799</v>
      </c>
      <c r="K125" s="198">
        <v>9.5922805433090494E-2</v>
      </c>
      <c r="L125" s="198">
        <v>1.97858611305867E-2</v>
      </c>
      <c r="M125" s="198">
        <v>2.0677116136469001E-3</v>
      </c>
      <c r="N125" s="198">
        <v>6.07717080010933E-2</v>
      </c>
      <c r="O125" s="198">
        <v>2.6191013772860702E-2</v>
      </c>
      <c r="P125" s="198">
        <v>9.6374374636070907E-3</v>
      </c>
      <c r="Q125" s="198"/>
      <c r="R125" s="122">
        <v>6947.7653716733703</v>
      </c>
      <c r="S125" s="122">
        <v>47953.913848939701</v>
      </c>
      <c r="T125" s="122">
        <v>129050.266095275</v>
      </c>
      <c r="U125" s="122">
        <v>27874.613572665701</v>
      </c>
      <c r="V125" s="122">
        <v>124042.412913387</v>
      </c>
      <c r="W125" s="122">
        <v>258227.38157394499</v>
      </c>
    </row>
    <row r="126" spans="1:23" ht="12.75" x14ac:dyDescent="0.2">
      <c r="A126" s="122" t="s">
        <v>473</v>
      </c>
      <c r="B126" s="122">
        <v>8249</v>
      </c>
      <c r="C126" s="122">
        <v>8379.9484692086407</v>
      </c>
      <c r="D126" s="140">
        <v>-37.452283544022201</v>
      </c>
      <c r="E126" s="140">
        <v>-11.6047898786079</v>
      </c>
      <c r="F126" s="140">
        <v>-14.9484143140771</v>
      </c>
      <c r="G126" s="140">
        <v>-67.037405146221303</v>
      </c>
      <c r="H126" s="122"/>
      <c r="I126" s="122">
        <v>30959</v>
      </c>
      <c r="J126" s="204">
        <v>1.2396762964232799</v>
      </c>
      <c r="K126" s="198">
        <v>9.8162085338673696E-2</v>
      </c>
      <c r="L126" s="198">
        <v>1.4987564197809999E-2</v>
      </c>
      <c r="M126" s="198">
        <v>1.22742982654479E-3</v>
      </c>
      <c r="N126" s="198">
        <v>4.88064859976097E-2</v>
      </c>
      <c r="O126" s="198">
        <v>1.82499434736264E-2</v>
      </c>
      <c r="P126" s="198">
        <v>6.1048483478148502E-3</v>
      </c>
      <c r="Q126" s="198"/>
      <c r="R126" s="122">
        <v>6947.7653716733703</v>
      </c>
      <c r="S126" s="122">
        <v>47953.913848939701</v>
      </c>
      <c r="T126" s="122">
        <v>129050.266095275</v>
      </c>
      <c r="U126" s="122">
        <v>27874.613572665701</v>
      </c>
      <c r="V126" s="122">
        <v>124042.412913387</v>
      </c>
      <c r="W126" s="122">
        <v>258227.38157394499</v>
      </c>
    </row>
    <row r="127" spans="1:23" ht="12.75" x14ac:dyDescent="0.2">
      <c r="A127" s="122" t="s">
        <v>474</v>
      </c>
      <c r="B127" s="122">
        <v>10685</v>
      </c>
      <c r="C127" s="122">
        <v>10497.8558392135</v>
      </c>
      <c r="D127" s="140">
        <v>-31.580903809320699</v>
      </c>
      <c r="E127" s="140">
        <v>-11.6047898786079</v>
      </c>
      <c r="F127" s="140">
        <v>28.209083148940501</v>
      </c>
      <c r="G127" s="140">
        <v>201.86489353078599</v>
      </c>
      <c r="H127" s="122"/>
      <c r="I127" s="122">
        <v>45286</v>
      </c>
      <c r="J127" s="204">
        <v>1.2396762964232799</v>
      </c>
      <c r="K127" s="198">
        <v>8.3756569359183894E-2</v>
      </c>
      <c r="L127" s="198">
        <v>1.63185090314888E-2</v>
      </c>
      <c r="M127" s="198">
        <v>1.6340590911098399E-3</v>
      </c>
      <c r="N127" s="198">
        <v>6.6179393189948296E-2</v>
      </c>
      <c r="O127" s="198">
        <v>2.38263480987502E-2</v>
      </c>
      <c r="P127" s="198">
        <v>8.1040498167204E-3</v>
      </c>
      <c r="Q127" s="198"/>
      <c r="R127" s="122">
        <v>6947.7653716733703</v>
      </c>
      <c r="S127" s="122">
        <v>47953.913848939701</v>
      </c>
      <c r="T127" s="122">
        <v>129050.266095275</v>
      </c>
      <c r="U127" s="122">
        <v>27874.613572665701</v>
      </c>
      <c r="V127" s="122">
        <v>124042.412913387</v>
      </c>
      <c r="W127" s="122">
        <v>258227.38157394499</v>
      </c>
    </row>
    <row r="128" spans="1:23" ht="12.75" x14ac:dyDescent="0.2">
      <c r="A128" s="122" t="s">
        <v>475</v>
      </c>
      <c r="B128" s="122">
        <v>9458</v>
      </c>
      <c r="C128" s="122">
        <v>9679.1150386005702</v>
      </c>
      <c r="D128" s="140">
        <v>-59.619028435735203</v>
      </c>
      <c r="E128" s="140">
        <v>-11.6047898786079</v>
      </c>
      <c r="F128" s="140">
        <v>-13.0796811935375</v>
      </c>
      <c r="G128" s="140">
        <v>-136.363207998181</v>
      </c>
      <c r="H128" s="122"/>
      <c r="I128" s="122">
        <v>24264</v>
      </c>
      <c r="J128" s="204">
        <v>1.2396762964232799</v>
      </c>
      <c r="K128" s="198">
        <v>0.106083086053412</v>
      </c>
      <c r="L128" s="198">
        <v>2.4439498846026999E-2</v>
      </c>
      <c r="M128" s="198">
        <v>1.56610616551269E-3</v>
      </c>
      <c r="N128" s="198">
        <v>4.7395318166831499E-2</v>
      </c>
      <c r="O128" s="198">
        <v>2.06890867128256E-2</v>
      </c>
      <c r="P128" s="198">
        <v>7.0062644246620502E-3</v>
      </c>
      <c r="Q128" s="198"/>
      <c r="R128" s="122">
        <v>6947.7653716733703</v>
      </c>
      <c r="S128" s="122">
        <v>47953.913848939701</v>
      </c>
      <c r="T128" s="122">
        <v>129050.266095275</v>
      </c>
      <c r="U128" s="122">
        <v>27874.613572665701</v>
      </c>
      <c r="V128" s="122">
        <v>124042.412913387</v>
      </c>
      <c r="W128" s="122">
        <v>258227.38157394499</v>
      </c>
    </row>
    <row r="129" spans="1:23" ht="12.75" x14ac:dyDescent="0.2">
      <c r="A129" s="122" t="s">
        <v>476</v>
      </c>
      <c r="B129" s="122">
        <v>8212</v>
      </c>
      <c r="C129" s="122">
        <v>8392.3996192978302</v>
      </c>
      <c r="D129" s="140">
        <v>-49.030769269312003</v>
      </c>
      <c r="E129" s="140">
        <v>-11.6047898786079</v>
      </c>
      <c r="F129" s="140">
        <v>9.3065705159975192</v>
      </c>
      <c r="G129" s="140">
        <v>-129.48437768353901</v>
      </c>
      <c r="H129" s="122"/>
      <c r="I129" s="122">
        <v>121274</v>
      </c>
      <c r="J129" s="204">
        <v>1.2396762964232799</v>
      </c>
      <c r="K129" s="198">
        <v>7.2513481867506599E-2</v>
      </c>
      <c r="L129" s="198">
        <v>1.4438379207414601E-2</v>
      </c>
      <c r="M129" s="198">
        <v>1.36880122697363E-3</v>
      </c>
      <c r="N129" s="198">
        <v>5.2113396111285203E-2</v>
      </c>
      <c r="O129" s="198">
        <v>1.8083018618995E-2</v>
      </c>
      <c r="P129" s="198">
        <v>6.5883866286260903E-3</v>
      </c>
      <c r="Q129" s="198"/>
      <c r="R129" s="122">
        <v>6947.7653716733703</v>
      </c>
      <c r="S129" s="122">
        <v>47953.913848939701</v>
      </c>
      <c r="T129" s="122">
        <v>129050.266095275</v>
      </c>
      <c r="U129" s="122">
        <v>27874.613572665701</v>
      </c>
      <c r="V129" s="122">
        <v>124042.412913387</v>
      </c>
      <c r="W129" s="122">
        <v>258227.38157394499</v>
      </c>
    </row>
    <row r="130" spans="1:23" ht="12.75" x14ac:dyDescent="0.2">
      <c r="A130" s="122" t="s">
        <v>477</v>
      </c>
      <c r="B130" s="122">
        <v>9009</v>
      </c>
      <c r="C130" s="122">
        <v>9011.5995388204301</v>
      </c>
      <c r="D130" s="140">
        <v>-60.335215690618803</v>
      </c>
      <c r="E130" s="140">
        <v>-11.6047898786079</v>
      </c>
      <c r="F130" s="140">
        <v>52.047693842086701</v>
      </c>
      <c r="G130" s="140">
        <v>17.659980894334801</v>
      </c>
      <c r="H130" s="122"/>
      <c r="I130" s="122">
        <v>333633</v>
      </c>
      <c r="J130" s="204">
        <v>1.2396762964232799</v>
      </c>
      <c r="K130" s="198">
        <v>5.4278203894698701E-2</v>
      </c>
      <c r="L130" s="198">
        <v>1.25377285820048E-2</v>
      </c>
      <c r="M130" s="198">
        <v>1.4866634895229201E-3</v>
      </c>
      <c r="N130" s="198">
        <v>5.5477126063668801E-2</v>
      </c>
      <c r="O130" s="198">
        <v>2.12658819721071E-2</v>
      </c>
      <c r="P130" s="198">
        <v>7.4153336150800404E-3</v>
      </c>
      <c r="Q130" s="198"/>
      <c r="R130" s="122">
        <v>6947.7653716733703</v>
      </c>
      <c r="S130" s="122">
        <v>47953.913848939701</v>
      </c>
      <c r="T130" s="122">
        <v>129050.266095275</v>
      </c>
      <c r="U130" s="122">
        <v>27874.613572665701</v>
      </c>
      <c r="V130" s="122">
        <v>124042.412913387</v>
      </c>
      <c r="W130" s="122">
        <v>258227.38157394499</v>
      </c>
    </row>
    <row r="131" spans="1:23" ht="12.75" x14ac:dyDescent="0.2">
      <c r="A131" s="122" t="s">
        <v>478</v>
      </c>
      <c r="B131" s="122">
        <v>13862</v>
      </c>
      <c r="C131" s="122">
        <v>13999.7169529313</v>
      </c>
      <c r="D131" s="140">
        <v>98.783139557319899</v>
      </c>
      <c r="E131" s="140">
        <v>-11.6047898786079</v>
      </c>
      <c r="F131" s="140">
        <v>-13.043440673174601</v>
      </c>
      <c r="G131" s="140">
        <v>-211.90402702227101</v>
      </c>
      <c r="H131" s="122"/>
      <c r="I131" s="122">
        <v>13182</v>
      </c>
      <c r="J131" s="204">
        <v>1.2396762964232799</v>
      </c>
      <c r="K131" s="198">
        <v>0.10772265210135</v>
      </c>
      <c r="L131" s="198">
        <v>2.58686087088454E-2</v>
      </c>
      <c r="M131" s="198">
        <v>2.1241086329843702E-3</v>
      </c>
      <c r="N131" s="198">
        <v>6.9412835685025001E-2</v>
      </c>
      <c r="O131" s="198">
        <v>3.2089212562585297E-2</v>
      </c>
      <c r="P131" s="198">
        <v>1.2061902594447E-2</v>
      </c>
      <c r="Q131" s="198"/>
      <c r="R131" s="122">
        <v>6947.7653716733703</v>
      </c>
      <c r="S131" s="122">
        <v>47953.913848939701</v>
      </c>
      <c r="T131" s="122">
        <v>129050.266095275</v>
      </c>
      <c r="U131" s="122">
        <v>27874.613572665701</v>
      </c>
      <c r="V131" s="122">
        <v>124042.412913387</v>
      </c>
      <c r="W131" s="122">
        <v>258227.38157394499</v>
      </c>
    </row>
    <row r="132" spans="1:23" ht="12.75" x14ac:dyDescent="0.2">
      <c r="A132" s="122" t="s">
        <v>479</v>
      </c>
      <c r="B132" s="122">
        <v>12452</v>
      </c>
      <c r="C132" s="122">
        <v>12326.935663369301</v>
      </c>
      <c r="D132" s="140">
        <v>-16.267413229989401</v>
      </c>
      <c r="E132" s="140">
        <v>-11.6047898786079</v>
      </c>
      <c r="F132" s="140">
        <v>2.8614399698193398</v>
      </c>
      <c r="G132" s="140">
        <v>150.46460362392199</v>
      </c>
      <c r="H132" s="122"/>
      <c r="I132" s="122">
        <v>7335</v>
      </c>
      <c r="J132" s="204">
        <v>1.2396762964232799</v>
      </c>
      <c r="K132" s="198">
        <v>9.1070211315610106E-2</v>
      </c>
      <c r="L132" s="198">
        <v>1.6905248807089299E-2</v>
      </c>
      <c r="M132" s="198">
        <v>1.90865712338105E-3</v>
      </c>
      <c r="N132" s="198">
        <v>6.6802999318336706E-2</v>
      </c>
      <c r="O132" s="198">
        <v>3.0811179277436901E-2</v>
      </c>
      <c r="P132" s="198">
        <v>9.9522835719154708E-3</v>
      </c>
      <c r="Q132" s="198"/>
      <c r="R132" s="122">
        <v>6947.7653716733703</v>
      </c>
      <c r="S132" s="122">
        <v>47953.913848939701</v>
      </c>
      <c r="T132" s="122">
        <v>129050.266095275</v>
      </c>
      <c r="U132" s="122">
        <v>27874.613572665701</v>
      </c>
      <c r="V132" s="122">
        <v>124042.412913387</v>
      </c>
      <c r="W132" s="122">
        <v>258227.38157394499</v>
      </c>
    </row>
    <row r="133" spans="1:23" ht="12.75" x14ac:dyDescent="0.2">
      <c r="A133" s="122" t="s">
        <v>480</v>
      </c>
      <c r="B133" s="122">
        <v>16616</v>
      </c>
      <c r="C133" s="122">
        <v>16529.961826262799</v>
      </c>
      <c r="D133" s="140">
        <v>60.799310655916898</v>
      </c>
      <c r="E133" s="140">
        <v>-11.6047898786079</v>
      </c>
      <c r="F133" s="140">
        <v>-4.2008351452342598</v>
      </c>
      <c r="G133" s="140">
        <v>40.971183961678499</v>
      </c>
      <c r="H133" s="122"/>
      <c r="I133" s="122">
        <v>19376</v>
      </c>
      <c r="J133" s="204">
        <v>1.2396762964232799</v>
      </c>
      <c r="K133" s="198">
        <v>0.14966969446738199</v>
      </c>
      <c r="L133" s="198">
        <v>3.0346820809248599E-2</v>
      </c>
      <c r="M133" s="198">
        <v>2.5805119735755602E-3</v>
      </c>
      <c r="N133" s="198">
        <v>9.4033856317093295E-2</v>
      </c>
      <c r="O133" s="198">
        <v>3.90689512799339E-2</v>
      </c>
      <c r="P133" s="198">
        <v>1.17671345995045E-2</v>
      </c>
      <c r="Q133" s="198"/>
      <c r="R133" s="122">
        <v>6947.7653716733703</v>
      </c>
      <c r="S133" s="122">
        <v>47953.913848939701</v>
      </c>
      <c r="T133" s="122">
        <v>129050.266095275</v>
      </c>
      <c r="U133" s="122">
        <v>27874.613572665701</v>
      </c>
      <c r="V133" s="122">
        <v>124042.412913387</v>
      </c>
      <c r="W133" s="122">
        <v>258227.38157394499</v>
      </c>
    </row>
    <row r="134" spans="1:23" ht="12.75" x14ac:dyDescent="0.2">
      <c r="A134" s="122" t="s">
        <v>481</v>
      </c>
      <c r="B134" s="122">
        <v>11607</v>
      </c>
      <c r="C134" s="122">
        <v>11434.835975287901</v>
      </c>
      <c r="D134" s="140">
        <v>45.903544058377904</v>
      </c>
      <c r="E134" s="140">
        <v>-11.6047898786079</v>
      </c>
      <c r="F134" s="140">
        <v>-16.184238113765801</v>
      </c>
      <c r="G134" s="140">
        <v>154.38186160250501</v>
      </c>
      <c r="H134" s="122"/>
      <c r="I134" s="122">
        <v>19071</v>
      </c>
      <c r="J134" s="204">
        <v>1.2396762964232799</v>
      </c>
      <c r="K134" s="198">
        <v>0.10235436002307199</v>
      </c>
      <c r="L134" s="198">
        <v>1.8509779245975602E-2</v>
      </c>
      <c r="M134" s="198">
        <v>2.0974254103088498E-3</v>
      </c>
      <c r="N134" s="198">
        <v>7.2308741020397499E-2</v>
      </c>
      <c r="O134" s="198">
        <v>2.72140946987573E-2</v>
      </c>
      <c r="P134" s="198">
        <v>7.6031671123695703E-3</v>
      </c>
      <c r="Q134" s="198"/>
      <c r="R134" s="122">
        <v>6947.7653716733703</v>
      </c>
      <c r="S134" s="122">
        <v>47953.913848939701</v>
      </c>
      <c r="T134" s="122">
        <v>129050.266095275</v>
      </c>
      <c r="U134" s="122">
        <v>27874.613572665701</v>
      </c>
      <c r="V134" s="122">
        <v>124042.412913387</v>
      </c>
      <c r="W134" s="122">
        <v>258227.38157394499</v>
      </c>
    </row>
    <row r="135" spans="1:23" ht="12.75" x14ac:dyDescent="0.2">
      <c r="A135" s="122" t="s">
        <v>482</v>
      </c>
      <c r="B135" s="122">
        <v>9884</v>
      </c>
      <c r="C135" s="122">
        <v>9810.3193540171396</v>
      </c>
      <c r="D135" s="140">
        <v>1.9040816960318701</v>
      </c>
      <c r="E135" s="140">
        <v>-11.6047898786079</v>
      </c>
      <c r="F135" s="140">
        <v>-16.977530103788599</v>
      </c>
      <c r="G135" s="140">
        <v>100.482426291938</v>
      </c>
      <c r="H135" s="122"/>
      <c r="I135" s="122">
        <v>15642</v>
      </c>
      <c r="J135" s="204">
        <v>1.2396762964232799</v>
      </c>
      <c r="K135" s="198">
        <v>9.5000639304436807E-2</v>
      </c>
      <c r="L135" s="198">
        <v>1.67497762434471E-2</v>
      </c>
      <c r="M135" s="198">
        <v>1.91791331031837E-3</v>
      </c>
      <c r="N135" s="198">
        <v>6.1053573711801597E-2</v>
      </c>
      <c r="O135" s="198">
        <v>2.2311724843370399E-2</v>
      </c>
      <c r="P135" s="198">
        <v>6.7126965861143096E-3</v>
      </c>
      <c r="Q135" s="198"/>
      <c r="R135" s="122">
        <v>6947.7653716733703</v>
      </c>
      <c r="S135" s="122">
        <v>47953.913848939701</v>
      </c>
      <c r="T135" s="122">
        <v>129050.266095275</v>
      </c>
      <c r="U135" s="122">
        <v>27874.613572665701</v>
      </c>
      <c r="V135" s="122">
        <v>124042.412913387</v>
      </c>
      <c r="W135" s="122">
        <v>258227.38157394499</v>
      </c>
    </row>
    <row r="136" spans="1:23" ht="12.75" x14ac:dyDescent="0.2">
      <c r="A136" s="122" t="s">
        <v>483</v>
      </c>
      <c r="B136" s="122">
        <v>8236</v>
      </c>
      <c r="C136" s="122">
        <v>8453.2821587292801</v>
      </c>
      <c r="D136" s="140">
        <v>-41.728300737642797</v>
      </c>
      <c r="E136" s="140">
        <v>-11.6047898786079</v>
      </c>
      <c r="F136" s="140">
        <v>-10.0302617926074</v>
      </c>
      <c r="G136" s="140">
        <v>-154.135583901952</v>
      </c>
      <c r="H136" s="122"/>
      <c r="I136" s="122">
        <v>24167</v>
      </c>
      <c r="J136" s="204">
        <v>1.2396762964232799</v>
      </c>
      <c r="K136" s="198">
        <v>9.6660735713990198E-2</v>
      </c>
      <c r="L136" s="198">
        <v>2.12272934166425E-2</v>
      </c>
      <c r="M136" s="198">
        <v>1.19998344850416E-3</v>
      </c>
      <c r="N136" s="198">
        <v>4.6013158439193902E-2</v>
      </c>
      <c r="O136" s="198">
        <v>1.89100839988414E-2</v>
      </c>
      <c r="P136" s="198">
        <v>5.2137211900525502E-3</v>
      </c>
      <c r="Q136" s="198"/>
      <c r="R136" s="122">
        <v>6947.7653716733703</v>
      </c>
      <c r="S136" s="122">
        <v>47953.913848939701</v>
      </c>
      <c r="T136" s="122">
        <v>129050.266095275</v>
      </c>
      <c r="U136" s="122">
        <v>27874.613572665701</v>
      </c>
      <c r="V136" s="122">
        <v>124042.412913387</v>
      </c>
      <c r="W136" s="122">
        <v>258227.38157394499</v>
      </c>
    </row>
    <row r="137" spans="1:23" ht="12.75" x14ac:dyDescent="0.2">
      <c r="A137" s="122" t="s">
        <v>484</v>
      </c>
      <c r="B137" s="122">
        <v>9391</v>
      </c>
      <c r="C137" s="122">
        <v>9241.6942095725208</v>
      </c>
      <c r="D137" s="140">
        <v>62.749088309220902</v>
      </c>
      <c r="E137" s="140">
        <v>-11.6047898786079</v>
      </c>
      <c r="F137" s="140">
        <v>-17.302977967529301</v>
      </c>
      <c r="G137" s="140">
        <v>115.074126415743</v>
      </c>
      <c r="H137" s="122"/>
      <c r="I137" s="122">
        <v>14025</v>
      </c>
      <c r="J137" s="204">
        <v>1.2396762964232799</v>
      </c>
      <c r="K137" s="198">
        <v>8.8270944741533006E-2</v>
      </c>
      <c r="L137" s="198">
        <v>1.2976827094474201E-2</v>
      </c>
      <c r="M137" s="198">
        <v>1.0695187165775399E-3</v>
      </c>
      <c r="N137" s="198">
        <v>5.2834224598930501E-2</v>
      </c>
      <c r="O137" s="198">
        <v>2.0677361853832399E-2</v>
      </c>
      <c r="P137" s="198">
        <v>7.9144385026737995E-3</v>
      </c>
      <c r="Q137" s="198"/>
      <c r="R137" s="122">
        <v>6947.7653716733703</v>
      </c>
      <c r="S137" s="122">
        <v>47953.913848939701</v>
      </c>
      <c r="T137" s="122">
        <v>129050.266095275</v>
      </c>
      <c r="U137" s="122">
        <v>27874.613572665701</v>
      </c>
      <c r="V137" s="122">
        <v>124042.412913387</v>
      </c>
      <c r="W137" s="122">
        <v>258227.38157394499</v>
      </c>
    </row>
    <row r="138" spans="1:23" ht="12.75" x14ac:dyDescent="0.2">
      <c r="A138" s="122" t="s">
        <v>485</v>
      </c>
      <c r="B138" s="122">
        <v>7866</v>
      </c>
      <c r="C138" s="122">
        <v>7861.72979853786</v>
      </c>
      <c r="D138" s="140">
        <v>-13.0930573392958</v>
      </c>
      <c r="E138" s="140">
        <v>-11.6047898786079</v>
      </c>
      <c r="F138" s="140">
        <v>-12.346846481786001</v>
      </c>
      <c r="G138" s="140">
        <v>41.307071701700899</v>
      </c>
      <c r="H138" s="122"/>
      <c r="I138" s="122">
        <v>21074</v>
      </c>
      <c r="J138" s="204">
        <v>1.2396762964232799</v>
      </c>
      <c r="K138" s="198">
        <v>9.2720888298377102E-2</v>
      </c>
      <c r="L138" s="198">
        <v>1.40931954066622E-2</v>
      </c>
      <c r="M138" s="198">
        <v>1.1388440732656401E-3</v>
      </c>
      <c r="N138" s="198">
        <v>4.49843408939926E-2</v>
      </c>
      <c r="O138" s="198">
        <v>1.8126601499478E-2</v>
      </c>
      <c r="P138" s="198">
        <v>5.3146056752396299E-3</v>
      </c>
      <c r="Q138" s="198"/>
      <c r="R138" s="122">
        <v>6947.7653716733703</v>
      </c>
      <c r="S138" s="122">
        <v>47953.913848939701</v>
      </c>
      <c r="T138" s="122">
        <v>129050.266095275</v>
      </c>
      <c r="U138" s="122">
        <v>27874.613572665701</v>
      </c>
      <c r="V138" s="122">
        <v>124042.412913387</v>
      </c>
      <c r="W138" s="122">
        <v>258227.38157394499</v>
      </c>
    </row>
    <row r="139" spans="1:23" ht="12.75" x14ac:dyDescent="0.2">
      <c r="A139" s="122" t="s">
        <v>486</v>
      </c>
      <c r="B139" s="122">
        <v>12911</v>
      </c>
      <c r="C139" s="122">
        <v>12660.1926709407</v>
      </c>
      <c r="D139" s="140">
        <v>44.254852578811899</v>
      </c>
      <c r="E139" s="140">
        <v>-11.6047898786079</v>
      </c>
      <c r="F139" s="140">
        <v>-16.2636753454087</v>
      </c>
      <c r="G139" s="140">
        <v>234.03472000437301</v>
      </c>
      <c r="H139" s="122"/>
      <c r="I139" s="122">
        <v>13416</v>
      </c>
      <c r="J139" s="204">
        <v>1.2396762964232799</v>
      </c>
      <c r="K139" s="198">
        <v>0.105172927847346</v>
      </c>
      <c r="L139" s="198">
        <v>2.06469886702445E-2</v>
      </c>
      <c r="M139" s="198">
        <v>1.34168157423971E-3</v>
      </c>
      <c r="N139" s="198">
        <v>7.7966607036374494E-2</v>
      </c>
      <c r="O139" s="198">
        <v>3.1231365533691099E-2</v>
      </c>
      <c r="P139" s="198">
        <v>8.7954680977936801E-3</v>
      </c>
      <c r="Q139" s="198"/>
      <c r="R139" s="122">
        <v>6947.7653716733703</v>
      </c>
      <c r="S139" s="122">
        <v>47953.913848939701</v>
      </c>
      <c r="T139" s="122">
        <v>129050.266095275</v>
      </c>
      <c r="U139" s="122">
        <v>27874.613572665701</v>
      </c>
      <c r="V139" s="122">
        <v>124042.412913387</v>
      </c>
      <c r="W139" s="122">
        <v>258227.38157394499</v>
      </c>
    </row>
    <row r="140" spans="1:23" ht="12.75" x14ac:dyDescent="0.2">
      <c r="A140" s="122" t="s">
        <v>487</v>
      </c>
      <c r="B140" s="122">
        <v>11036</v>
      </c>
      <c r="C140" s="122">
        <v>10970.380164776399</v>
      </c>
      <c r="D140" s="140">
        <v>-39.189246818604097</v>
      </c>
      <c r="E140" s="140">
        <v>-11.6047898786079</v>
      </c>
      <c r="F140" s="140">
        <v>8.7298395678079608</v>
      </c>
      <c r="G140" s="140">
        <v>107.868710184893</v>
      </c>
      <c r="H140" s="122"/>
      <c r="I140" s="122">
        <v>44595</v>
      </c>
      <c r="J140" s="204">
        <v>1.2396762964232799</v>
      </c>
      <c r="K140" s="198">
        <v>9.6826998542437495E-2</v>
      </c>
      <c r="L140" s="198">
        <v>1.8813768359681599E-2</v>
      </c>
      <c r="M140" s="198">
        <v>1.4351384684381701E-3</v>
      </c>
      <c r="N140" s="198">
        <v>6.2899428187016507E-2</v>
      </c>
      <c r="O140" s="198">
        <v>2.62585491647046E-2</v>
      </c>
      <c r="P140" s="198">
        <v>8.05022984639534E-3</v>
      </c>
      <c r="Q140" s="198"/>
      <c r="R140" s="122">
        <v>6947.7653716733703</v>
      </c>
      <c r="S140" s="122">
        <v>47953.913848939701</v>
      </c>
      <c r="T140" s="122">
        <v>129050.266095275</v>
      </c>
      <c r="U140" s="122">
        <v>27874.613572665701</v>
      </c>
      <c r="V140" s="122">
        <v>124042.412913387</v>
      </c>
      <c r="W140" s="122">
        <v>258227.38157394499</v>
      </c>
    </row>
    <row r="141" spans="1:23" ht="12.75" x14ac:dyDescent="0.2">
      <c r="A141" s="122" t="s">
        <v>488</v>
      </c>
      <c r="B141" s="122">
        <v>9599</v>
      </c>
      <c r="C141" s="122">
        <v>9794.4664188474799</v>
      </c>
      <c r="D141" s="140">
        <v>-49.130344117923897</v>
      </c>
      <c r="E141" s="140">
        <v>-11.6047898786079</v>
      </c>
      <c r="F141" s="140">
        <v>-17.032960839692599</v>
      </c>
      <c r="G141" s="140">
        <v>-117.689365654309</v>
      </c>
      <c r="H141" s="122"/>
      <c r="I141" s="122">
        <v>35790</v>
      </c>
      <c r="J141" s="204">
        <v>1.2396762964232799</v>
      </c>
      <c r="K141" s="198">
        <v>0.123358480022353</v>
      </c>
      <c r="L141" s="198">
        <v>2.0229114277731199E-2</v>
      </c>
      <c r="M141" s="198">
        <v>1.31321598211791E-3</v>
      </c>
      <c r="N141" s="198">
        <v>5.2835987706063098E-2</v>
      </c>
      <c r="O141" s="198">
        <v>2.10673372450405E-2</v>
      </c>
      <c r="P141" s="198">
        <v>7.0410729253981598E-3</v>
      </c>
      <c r="Q141" s="198"/>
      <c r="R141" s="122">
        <v>6947.7653716733703</v>
      </c>
      <c r="S141" s="122">
        <v>47953.913848939701</v>
      </c>
      <c r="T141" s="122">
        <v>129050.266095275</v>
      </c>
      <c r="U141" s="122">
        <v>27874.613572665701</v>
      </c>
      <c r="V141" s="122">
        <v>124042.412913387</v>
      </c>
      <c r="W141" s="122">
        <v>258227.38157394499</v>
      </c>
    </row>
    <row r="142" spans="1:23" ht="12.75" x14ac:dyDescent="0.2">
      <c r="A142" s="122" t="s">
        <v>489</v>
      </c>
      <c r="B142" s="122">
        <v>14080</v>
      </c>
      <c r="C142" s="122">
        <v>14018.1563485648</v>
      </c>
      <c r="D142" s="140">
        <v>11.173873812478501</v>
      </c>
      <c r="E142" s="140">
        <v>-11.6047898786079</v>
      </c>
      <c r="F142" s="140">
        <v>-6.9540738137704903</v>
      </c>
      <c r="G142" s="140">
        <v>69.583713050134094</v>
      </c>
      <c r="H142" s="122"/>
      <c r="I142" s="122">
        <v>29848</v>
      </c>
      <c r="J142" s="204">
        <v>1.2396762964232799</v>
      </c>
      <c r="K142" s="198">
        <v>0.120276065398017</v>
      </c>
      <c r="L142" s="198">
        <v>2.3217636022514102E-2</v>
      </c>
      <c r="M142" s="198">
        <v>2.4792280889841898E-3</v>
      </c>
      <c r="N142" s="198">
        <v>8.0038863575448899E-2</v>
      </c>
      <c r="O142" s="198">
        <v>3.2564995979630099E-2</v>
      </c>
      <c r="P142" s="198">
        <v>1.0720986330742401E-2</v>
      </c>
      <c r="Q142" s="198"/>
      <c r="R142" s="122">
        <v>6947.7653716733703</v>
      </c>
      <c r="S142" s="122">
        <v>47953.913848939701</v>
      </c>
      <c r="T142" s="122">
        <v>129050.266095275</v>
      </c>
      <c r="U142" s="122">
        <v>27874.613572665701</v>
      </c>
      <c r="V142" s="122">
        <v>124042.412913387</v>
      </c>
      <c r="W142" s="122">
        <v>258227.38157394499</v>
      </c>
    </row>
    <row r="143" spans="1:23" ht="12.75" x14ac:dyDescent="0.2">
      <c r="A143" s="122" t="s">
        <v>490</v>
      </c>
      <c r="B143" s="122">
        <v>8680</v>
      </c>
      <c r="C143" s="122">
        <v>8660.8614601525605</v>
      </c>
      <c r="D143" s="140">
        <v>-50.762946123815297</v>
      </c>
      <c r="E143" s="140">
        <v>-11.6047898786079</v>
      </c>
      <c r="F143" s="140">
        <v>11.8502535667805</v>
      </c>
      <c r="G143" s="140">
        <v>69.705064095350295</v>
      </c>
      <c r="H143" s="122"/>
      <c r="I143" s="122">
        <v>15828</v>
      </c>
      <c r="J143" s="204">
        <v>1.2396762964232799</v>
      </c>
      <c r="K143" s="198">
        <v>8.5291887793783203E-2</v>
      </c>
      <c r="L143" s="198">
        <v>1.4025777103866601E-2</v>
      </c>
      <c r="M143" s="198">
        <v>1.3267626990144E-3</v>
      </c>
      <c r="N143" s="198">
        <v>5.3702299722011598E-2</v>
      </c>
      <c r="O143" s="198">
        <v>1.9522365428354799E-2</v>
      </c>
      <c r="P143" s="198">
        <v>6.3179176143543098E-3</v>
      </c>
      <c r="Q143" s="198"/>
      <c r="R143" s="122">
        <v>6947.7653716733703</v>
      </c>
      <c r="S143" s="122">
        <v>47953.913848939701</v>
      </c>
      <c r="T143" s="122">
        <v>129050.266095275</v>
      </c>
      <c r="U143" s="122">
        <v>27874.613572665701</v>
      </c>
      <c r="V143" s="122">
        <v>124042.412913387</v>
      </c>
      <c r="W143" s="122">
        <v>258227.38157394499</v>
      </c>
    </row>
    <row r="144" spans="1:23" ht="12.75" x14ac:dyDescent="0.2">
      <c r="A144" s="122" t="s">
        <v>491</v>
      </c>
      <c r="B144" s="122">
        <v>13027</v>
      </c>
      <c r="C144" s="122">
        <v>13206.671506433901</v>
      </c>
      <c r="D144" s="140">
        <v>-44.608107111371503</v>
      </c>
      <c r="E144" s="140">
        <v>-11.6047898786079</v>
      </c>
      <c r="F144" s="140">
        <v>-11.8536103423633</v>
      </c>
      <c r="G144" s="140">
        <v>-111.448164306425</v>
      </c>
      <c r="H144" s="122"/>
      <c r="I144" s="122">
        <v>41786</v>
      </c>
      <c r="J144" s="204">
        <v>1.2396762964232799</v>
      </c>
      <c r="K144" s="198">
        <v>0.10271382759776</v>
      </c>
      <c r="L144" s="198">
        <v>2.0987890681089399E-2</v>
      </c>
      <c r="M144" s="198">
        <v>2.77604939453405E-3</v>
      </c>
      <c r="N144" s="198">
        <v>6.7582443880725596E-2</v>
      </c>
      <c r="O144" s="198">
        <v>3.1374144450294399E-2</v>
      </c>
      <c r="P144" s="198">
        <v>1.08409515148614E-2</v>
      </c>
      <c r="Q144" s="198"/>
      <c r="R144" s="122">
        <v>6947.7653716733703</v>
      </c>
      <c r="S144" s="122">
        <v>47953.913848939701</v>
      </c>
      <c r="T144" s="122">
        <v>129050.266095275</v>
      </c>
      <c r="U144" s="122">
        <v>27874.613572665701</v>
      </c>
      <c r="V144" s="122">
        <v>124042.412913387</v>
      </c>
      <c r="W144" s="122">
        <v>258227.38157394499</v>
      </c>
    </row>
    <row r="145" spans="1:23" ht="12.75" x14ac:dyDescent="0.2">
      <c r="A145" s="122" t="s">
        <v>492</v>
      </c>
      <c r="B145" s="122">
        <v>12917</v>
      </c>
      <c r="C145" s="122">
        <v>12975.0615857306</v>
      </c>
      <c r="D145" s="140">
        <v>92.479759208129806</v>
      </c>
      <c r="E145" s="140">
        <v>-11.6047898786079</v>
      </c>
      <c r="F145" s="140">
        <v>-9.5476623338124593</v>
      </c>
      <c r="G145" s="140">
        <v>-128.97827781036301</v>
      </c>
      <c r="H145" s="122"/>
      <c r="I145" s="122">
        <v>10047</v>
      </c>
      <c r="J145" s="204">
        <v>1.2396762964232799</v>
      </c>
      <c r="K145" s="198">
        <v>0.106001791579576</v>
      </c>
      <c r="L145" s="198">
        <v>1.95083109385886E-2</v>
      </c>
      <c r="M145" s="198">
        <v>1.6920473773265701E-3</v>
      </c>
      <c r="N145" s="198">
        <v>7.5843535383696606E-2</v>
      </c>
      <c r="O145" s="198">
        <v>2.8267144421220299E-2</v>
      </c>
      <c r="P145" s="198">
        <v>1.1446202846620899E-2</v>
      </c>
      <c r="Q145" s="198"/>
      <c r="R145" s="122">
        <v>6947.7653716733703</v>
      </c>
      <c r="S145" s="122">
        <v>47953.913848939701</v>
      </c>
      <c r="T145" s="122">
        <v>129050.266095275</v>
      </c>
      <c r="U145" s="122">
        <v>27874.613572665701</v>
      </c>
      <c r="V145" s="122">
        <v>124042.412913387</v>
      </c>
      <c r="W145" s="122">
        <v>258227.38157394499</v>
      </c>
    </row>
    <row r="146" spans="1:23" ht="12.75" x14ac:dyDescent="0.2">
      <c r="A146" s="122" t="s">
        <v>493</v>
      </c>
      <c r="B146" s="122">
        <v>11868</v>
      </c>
      <c r="C146" s="122">
        <v>11921.6388502305</v>
      </c>
      <c r="D146" s="140">
        <v>37.074704821054098</v>
      </c>
      <c r="E146" s="140">
        <v>-11.6047898786079</v>
      </c>
      <c r="F146" s="140">
        <v>-12.473947903403801</v>
      </c>
      <c r="G146" s="140">
        <v>-66.417538955660305</v>
      </c>
      <c r="H146" s="122"/>
      <c r="I146" s="122">
        <v>14715</v>
      </c>
      <c r="J146" s="204">
        <v>1.2396762964232799</v>
      </c>
      <c r="K146" s="198">
        <v>9.7315664288141396E-2</v>
      </c>
      <c r="L146" s="198">
        <v>2.0591233435270102E-2</v>
      </c>
      <c r="M146" s="198">
        <v>2.5144410465511402E-3</v>
      </c>
      <c r="N146" s="198">
        <v>6.7006455997281694E-2</v>
      </c>
      <c r="O146" s="198">
        <v>2.3241590214067302E-2</v>
      </c>
      <c r="P146" s="198">
        <v>1.1145090044172599E-2</v>
      </c>
      <c r="Q146" s="198"/>
      <c r="R146" s="122">
        <v>6947.7653716733703</v>
      </c>
      <c r="S146" s="122">
        <v>47953.913848939701</v>
      </c>
      <c r="T146" s="122">
        <v>129050.266095275</v>
      </c>
      <c r="U146" s="122">
        <v>27874.613572665701</v>
      </c>
      <c r="V146" s="122">
        <v>124042.412913387</v>
      </c>
      <c r="W146" s="122">
        <v>258227.38157394499</v>
      </c>
    </row>
    <row r="147" spans="1:23" ht="14.25" customHeight="1" x14ac:dyDescent="0.2">
      <c r="A147" s="19" t="s">
        <v>494</v>
      </c>
      <c r="B147" s="122"/>
      <c r="C147" s="122"/>
      <c r="D147" s="140"/>
      <c r="E147" s="140"/>
      <c r="F147" s="140"/>
      <c r="G147" s="140"/>
      <c r="H147" s="122"/>
      <c r="I147" s="122"/>
      <c r="J147" s="204"/>
      <c r="K147" s="198"/>
      <c r="L147" s="198"/>
      <c r="M147" s="198"/>
      <c r="N147" s="198"/>
      <c r="O147" s="198"/>
      <c r="P147" s="198"/>
      <c r="Q147" s="198"/>
      <c r="R147" s="122"/>
      <c r="S147" s="122"/>
      <c r="T147" s="122"/>
      <c r="U147" s="122"/>
      <c r="V147" s="122"/>
      <c r="W147" s="122"/>
    </row>
    <row r="148" spans="1:23" ht="12.75" x14ac:dyDescent="0.2">
      <c r="A148" s="122" t="s">
        <v>495</v>
      </c>
      <c r="B148" s="122">
        <v>12157</v>
      </c>
      <c r="C148" s="122">
        <v>12308.979108015599</v>
      </c>
      <c r="D148" s="140">
        <v>22.510113858806601</v>
      </c>
      <c r="E148" s="140">
        <v>-11.6047898786079</v>
      </c>
      <c r="F148" s="140">
        <v>-9.4084578095529103</v>
      </c>
      <c r="G148" s="140">
        <v>-153.60922356815999</v>
      </c>
      <c r="H148" s="122"/>
      <c r="I148" s="122">
        <v>44195</v>
      </c>
      <c r="J148" s="204">
        <v>1.2396762964232799</v>
      </c>
      <c r="K148" s="198">
        <v>0.113044462043218</v>
      </c>
      <c r="L148" s="198">
        <v>2.3735716710035101E-2</v>
      </c>
      <c r="M148" s="198">
        <v>2.1269374363615799E-3</v>
      </c>
      <c r="N148" s="198">
        <v>6.2201606516574297E-2</v>
      </c>
      <c r="O148" s="198">
        <v>2.8328996492815901E-2</v>
      </c>
      <c r="P148" s="198">
        <v>9.6164724516347999E-3</v>
      </c>
      <c r="Q148" s="198"/>
      <c r="R148" s="122">
        <v>6947.7653716733703</v>
      </c>
      <c r="S148" s="122">
        <v>47953.913848939701</v>
      </c>
      <c r="T148" s="122">
        <v>129050.266095275</v>
      </c>
      <c r="U148" s="122">
        <v>27874.613572665701</v>
      </c>
      <c r="V148" s="122">
        <v>124042.412913387</v>
      </c>
      <c r="W148" s="122">
        <v>258227.38157394499</v>
      </c>
    </row>
    <row r="149" spans="1:23" ht="12.75" x14ac:dyDescent="0.2">
      <c r="A149" s="122" t="s">
        <v>496</v>
      </c>
      <c r="B149" s="122">
        <v>10909</v>
      </c>
      <c r="C149" s="122">
        <v>11034.858536170699</v>
      </c>
      <c r="D149" s="140">
        <v>-25.875893497545501</v>
      </c>
      <c r="E149" s="140">
        <v>-11.6047898786079</v>
      </c>
      <c r="F149" s="140">
        <v>11.4385307342024</v>
      </c>
      <c r="G149" s="140">
        <v>-100.198880159794</v>
      </c>
      <c r="H149" s="122"/>
      <c r="I149" s="122">
        <v>99752</v>
      </c>
      <c r="J149" s="204">
        <v>1.2396762964232799</v>
      </c>
      <c r="K149" s="198">
        <v>9.0163605742240804E-2</v>
      </c>
      <c r="L149" s="198">
        <v>1.94783061993744E-2</v>
      </c>
      <c r="M149" s="198">
        <v>1.77440051327292E-3</v>
      </c>
      <c r="N149" s="198">
        <v>5.8966236265939498E-2</v>
      </c>
      <c r="O149" s="198">
        <v>2.5593471810088999E-2</v>
      </c>
      <c r="P149" s="198">
        <v>8.8820274280214905E-3</v>
      </c>
      <c r="Q149" s="198"/>
      <c r="R149" s="122">
        <v>6947.7653716733703</v>
      </c>
      <c r="S149" s="122">
        <v>47953.913848939701</v>
      </c>
      <c r="T149" s="122">
        <v>129050.266095275</v>
      </c>
      <c r="U149" s="122">
        <v>27874.613572665701</v>
      </c>
      <c r="V149" s="122">
        <v>124042.412913387</v>
      </c>
      <c r="W149" s="122">
        <v>258227.38157394499</v>
      </c>
    </row>
    <row r="150" spans="1:23" ht="12.75" x14ac:dyDescent="0.2">
      <c r="A150" s="122" t="s">
        <v>497</v>
      </c>
      <c r="B150" s="122">
        <v>12269</v>
      </c>
      <c r="C150" s="122">
        <v>12283.5209063006</v>
      </c>
      <c r="D150" s="140">
        <v>102.132434627492</v>
      </c>
      <c r="E150" s="140">
        <v>-11.6047898786079</v>
      </c>
      <c r="F150" s="140">
        <v>-5.95083109647278</v>
      </c>
      <c r="G150" s="140">
        <v>-99.047516290982401</v>
      </c>
      <c r="H150" s="122"/>
      <c r="I150" s="122">
        <v>10990</v>
      </c>
      <c r="J150" s="204">
        <v>1.2396762964232799</v>
      </c>
      <c r="K150" s="198">
        <v>9.6087352138307505E-2</v>
      </c>
      <c r="L150" s="198">
        <v>1.8744313011828901E-2</v>
      </c>
      <c r="M150" s="198">
        <v>2.5477707006369399E-3</v>
      </c>
      <c r="N150" s="198">
        <v>5.72338489535942E-2</v>
      </c>
      <c r="O150" s="198">
        <v>2.7115559599636001E-2</v>
      </c>
      <c r="P150" s="198">
        <v>1.1828935395814401E-2</v>
      </c>
      <c r="Q150" s="198"/>
      <c r="R150" s="122">
        <v>6947.7653716733703</v>
      </c>
      <c r="S150" s="122">
        <v>47953.913848939701</v>
      </c>
      <c r="T150" s="122">
        <v>129050.266095275</v>
      </c>
      <c r="U150" s="122">
        <v>27874.613572665701</v>
      </c>
      <c r="V150" s="122">
        <v>124042.412913387</v>
      </c>
      <c r="W150" s="122">
        <v>258227.38157394499</v>
      </c>
    </row>
    <row r="151" spans="1:23" ht="12.75" x14ac:dyDescent="0.2">
      <c r="A151" s="122" t="s">
        <v>498</v>
      </c>
      <c r="B151" s="122">
        <v>9133</v>
      </c>
      <c r="C151" s="122">
        <v>9274.7413416431391</v>
      </c>
      <c r="D151" s="140">
        <v>-8.97027668006554</v>
      </c>
      <c r="E151" s="140">
        <v>-11.6047898786079</v>
      </c>
      <c r="F151" s="140">
        <v>-19.5879668400563</v>
      </c>
      <c r="G151" s="140">
        <v>-101.43572422386001</v>
      </c>
      <c r="H151" s="122"/>
      <c r="I151" s="122">
        <v>81986</v>
      </c>
      <c r="J151" s="204">
        <v>1.2396762964232799</v>
      </c>
      <c r="K151" s="198">
        <v>9.8614397580074606E-2</v>
      </c>
      <c r="L151" s="198">
        <v>1.82348205791233E-2</v>
      </c>
      <c r="M151" s="198">
        <v>1.69541141170444E-3</v>
      </c>
      <c r="N151" s="198">
        <v>4.8922986851413698E-2</v>
      </c>
      <c r="O151" s="198">
        <v>2.0637669846071301E-2</v>
      </c>
      <c r="P151" s="198">
        <v>6.8914204864245097E-3</v>
      </c>
      <c r="Q151" s="198"/>
      <c r="R151" s="122">
        <v>6947.7653716733703</v>
      </c>
      <c r="S151" s="122">
        <v>47953.913848939701</v>
      </c>
      <c r="T151" s="122">
        <v>129050.266095275</v>
      </c>
      <c r="U151" s="122">
        <v>27874.613572665701</v>
      </c>
      <c r="V151" s="122">
        <v>124042.412913387</v>
      </c>
      <c r="W151" s="122">
        <v>258227.38157394499</v>
      </c>
    </row>
    <row r="152" spans="1:23" ht="12.75" x14ac:dyDescent="0.2">
      <c r="A152" s="122" t="s">
        <v>499</v>
      </c>
      <c r="B152" s="122">
        <v>12101</v>
      </c>
      <c r="C152" s="122">
        <v>12013.6926274377</v>
      </c>
      <c r="D152" s="140">
        <v>93.865524028800806</v>
      </c>
      <c r="E152" s="140">
        <v>-11.6047898786079</v>
      </c>
      <c r="F152" s="140">
        <v>-16.543891864544101</v>
      </c>
      <c r="G152" s="140">
        <v>21.5837900018497</v>
      </c>
      <c r="H152" s="122"/>
      <c r="I152" s="122">
        <v>25147</v>
      </c>
      <c r="J152" s="204">
        <v>1.2396762964232799</v>
      </c>
      <c r="K152" s="198">
        <v>0.118145305603054</v>
      </c>
      <c r="L152" s="198">
        <v>2.12749035670259E-2</v>
      </c>
      <c r="M152" s="198">
        <v>2.3064381437149601E-3</v>
      </c>
      <c r="N152" s="198">
        <v>6.6846939992842094E-2</v>
      </c>
      <c r="O152" s="198">
        <v>2.73193621505547E-2</v>
      </c>
      <c r="P152" s="198">
        <v>8.90762317572673E-3</v>
      </c>
      <c r="Q152" s="198"/>
      <c r="R152" s="122">
        <v>6947.7653716733703</v>
      </c>
      <c r="S152" s="122">
        <v>47953.913848939701</v>
      </c>
      <c r="T152" s="122">
        <v>129050.266095275</v>
      </c>
      <c r="U152" s="122">
        <v>27874.613572665701</v>
      </c>
      <c r="V152" s="122">
        <v>124042.412913387</v>
      </c>
      <c r="W152" s="122">
        <v>258227.38157394499</v>
      </c>
    </row>
    <row r="153" spans="1:23" ht="12.75" x14ac:dyDescent="0.2">
      <c r="A153" s="122" t="s">
        <v>500</v>
      </c>
      <c r="B153" s="122">
        <v>11704</v>
      </c>
      <c r="C153" s="122">
        <v>11892.0421450995</v>
      </c>
      <c r="D153" s="140">
        <v>-2.79361592068974</v>
      </c>
      <c r="E153" s="140">
        <v>-11.6047898786079</v>
      </c>
      <c r="F153" s="140">
        <v>-14.572184390033801</v>
      </c>
      <c r="G153" s="140">
        <v>-158.765439758073</v>
      </c>
      <c r="H153" s="122"/>
      <c r="I153" s="122">
        <v>62755</v>
      </c>
      <c r="J153" s="204">
        <v>1.2396762964232799</v>
      </c>
      <c r="K153" s="198">
        <v>0.10729025575651301</v>
      </c>
      <c r="L153" s="198">
        <v>2.1942474703210899E-2</v>
      </c>
      <c r="M153" s="198">
        <v>1.8484582901760801E-3</v>
      </c>
      <c r="N153" s="198">
        <v>6.3453111305872001E-2</v>
      </c>
      <c r="O153" s="198">
        <v>2.62927256792287E-2</v>
      </c>
      <c r="P153" s="198">
        <v>9.7840809497251203E-3</v>
      </c>
      <c r="Q153" s="198"/>
      <c r="R153" s="122">
        <v>6947.7653716733703</v>
      </c>
      <c r="S153" s="122">
        <v>47953.913848939701</v>
      </c>
      <c r="T153" s="122">
        <v>129050.266095275</v>
      </c>
      <c r="U153" s="122">
        <v>27874.613572665701</v>
      </c>
      <c r="V153" s="122">
        <v>124042.412913387</v>
      </c>
      <c r="W153" s="122">
        <v>258227.38157394499</v>
      </c>
    </row>
    <row r="154" spans="1:23" ht="14.25" customHeight="1" x14ac:dyDescent="0.2">
      <c r="A154" s="19" t="s">
        <v>501</v>
      </c>
      <c r="B154" s="122"/>
      <c r="C154" s="122"/>
      <c r="D154" s="140"/>
      <c r="E154" s="140"/>
      <c r="F154" s="140"/>
      <c r="G154" s="140"/>
      <c r="H154" s="122"/>
      <c r="I154" s="122"/>
      <c r="J154" s="204"/>
      <c r="K154" s="198"/>
      <c r="L154" s="198"/>
      <c r="M154" s="198"/>
      <c r="N154" s="198"/>
      <c r="O154" s="198"/>
      <c r="P154" s="198"/>
      <c r="Q154" s="198"/>
      <c r="R154" s="122"/>
      <c r="S154" s="122"/>
      <c r="T154" s="122"/>
      <c r="U154" s="122"/>
      <c r="V154" s="122"/>
      <c r="W154" s="122"/>
    </row>
    <row r="155" spans="1:23" ht="12.75" x14ac:dyDescent="0.2">
      <c r="A155" s="122" t="s">
        <v>502</v>
      </c>
      <c r="B155" s="122">
        <v>7984</v>
      </c>
      <c r="C155" s="122">
        <v>7887.5090132699497</v>
      </c>
      <c r="D155" s="140">
        <v>-17.948545714870999</v>
      </c>
      <c r="E155" s="140">
        <v>-11.6047898786079</v>
      </c>
      <c r="F155" s="140">
        <v>-6.4956913241314398</v>
      </c>
      <c r="G155" s="140">
        <v>132.72266515944901</v>
      </c>
      <c r="H155" s="122"/>
      <c r="I155" s="122">
        <v>30223</v>
      </c>
      <c r="J155" s="204">
        <v>1.2396762964232799</v>
      </c>
      <c r="K155" s="198">
        <v>8.7019819342884594E-2</v>
      </c>
      <c r="L155" s="198">
        <v>1.2970254441981299E-2</v>
      </c>
      <c r="M155" s="198">
        <v>9.5953412963636995E-4</v>
      </c>
      <c r="N155" s="198">
        <v>5.2112629454388999E-2</v>
      </c>
      <c r="O155" s="198">
        <v>1.9190682592727399E-2</v>
      </c>
      <c r="P155" s="198">
        <v>4.5660589617179002E-3</v>
      </c>
      <c r="Q155" s="198"/>
      <c r="R155" s="122">
        <v>6947.7653716733703</v>
      </c>
      <c r="S155" s="122">
        <v>47953.913848939701</v>
      </c>
      <c r="T155" s="122">
        <v>129050.266095275</v>
      </c>
      <c r="U155" s="122">
        <v>27874.613572665701</v>
      </c>
      <c r="V155" s="122">
        <v>124042.412913387</v>
      </c>
      <c r="W155" s="122">
        <v>258227.38157394499</v>
      </c>
    </row>
    <row r="156" spans="1:23" ht="12.75" x14ac:dyDescent="0.2">
      <c r="A156" s="122" t="s">
        <v>503</v>
      </c>
      <c r="B156" s="122">
        <v>11240</v>
      </c>
      <c r="C156" s="122">
        <v>11393.4853425089</v>
      </c>
      <c r="D156" s="140">
        <v>-30.178815382575301</v>
      </c>
      <c r="E156" s="140">
        <v>-11.6047898786079</v>
      </c>
      <c r="F156" s="140">
        <v>-12.3075691390207</v>
      </c>
      <c r="G156" s="140">
        <v>-99.071618824892496</v>
      </c>
      <c r="H156" s="122"/>
      <c r="I156" s="122">
        <v>40390</v>
      </c>
      <c r="J156" s="204">
        <v>1.2396762964232799</v>
      </c>
      <c r="K156" s="198">
        <v>0.102005446892795</v>
      </c>
      <c r="L156" s="198">
        <v>2.0772468432780401E-2</v>
      </c>
      <c r="M156" s="198">
        <v>2.27779153255756E-3</v>
      </c>
      <c r="N156" s="198">
        <v>6.2738301559792001E-2</v>
      </c>
      <c r="O156" s="198">
        <v>2.5377568705125E-2</v>
      </c>
      <c r="P156" s="198">
        <v>8.8883386976974493E-3</v>
      </c>
      <c r="Q156" s="198"/>
      <c r="R156" s="122">
        <v>6947.7653716733703</v>
      </c>
      <c r="S156" s="122">
        <v>47953.913848939701</v>
      </c>
      <c r="T156" s="122">
        <v>129050.266095275</v>
      </c>
      <c r="U156" s="122">
        <v>27874.613572665701</v>
      </c>
      <c r="V156" s="122">
        <v>124042.412913387</v>
      </c>
      <c r="W156" s="122">
        <v>258227.38157394499</v>
      </c>
    </row>
    <row r="157" spans="1:23" ht="12.75" x14ac:dyDescent="0.2">
      <c r="A157" s="122" t="s">
        <v>504</v>
      </c>
      <c r="B157" s="122">
        <v>16262</v>
      </c>
      <c r="C157" s="122">
        <v>16113.923062011499</v>
      </c>
      <c r="D157" s="140">
        <v>116.85203165468999</v>
      </c>
      <c r="E157" s="140">
        <v>-11.6047898786079</v>
      </c>
      <c r="F157" s="140">
        <v>-10.968339882153</v>
      </c>
      <c r="G157" s="140">
        <v>53.889363009776403</v>
      </c>
      <c r="H157" s="122"/>
      <c r="I157" s="122">
        <v>9905</v>
      </c>
      <c r="J157" s="204">
        <v>1.2396762964232799</v>
      </c>
      <c r="K157" s="198">
        <v>0.119232710752145</v>
      </c>
      <c r="L157" s="198">
        <v>2.9278142352347301E-2</v>
      </c>
      <c r="M157" s="198">
        <v>3.4326097930338201E-3</v>
      </c>
      <c r="N157" s="198">
        <v>8.7026754164563305E-2</v>
      </c>
      <c r="O157" s="198">
        <v>3.3821302372539101E-2</v>
      </c>
      <c r="P157" s="198">
        <v>1.43361938414942E-2</v>
      </c>
      <c r="Q157" s="198"/>
      <c r="R157" s="122">
        <v>6947.7653716733703</v>
      </c>
      <c r="S157" s="122">
        <v>47953.913848939701</v>
      </c>
      <c r="T157" s="122">
        <v>129050.266095275</v>
      </c>
      <c r="U157" s="122">
        <v>27874.613572665701</v>
      </c>
      <c r="V157" s="122">
        <v>124042.412913387</v>
      </c>
      <c r="W157" s="122">
        <v>258227.38157394499</v>
      </c>
    </row>
    <row r="158" spans="1:23" ht="12.75" x14ac:dyDescent="0.2">
      <c r="A158" s="122" t="s">
        <v>505</v>
      </c>
      <c r="B158" s="122">
        <v>9106</v>
      </c>
      <c r="C158" s="122">
        <v>9087.06652797467</v>
      </c>
      <c r="D158" s="140">
        <v>66.674290964852801</v>
      </c>
      <c r="E158" s="140">
        <v>-11.6047898786079</v>
      </c>
      <c r="F158" s="140">
        <v>-20.5902711072793</v>
      </c>
      <c r="G158" s="140">
        <v>-15.8006596472887</v>
      </c>
      <c r="H158" s="122"/>
      <c r="I158" s="122">
        <v>9262</v>
      </c>
      <c r="J158" s="204">
        <v>1.2396762964232799</v>
      </c>
      <c r="K158" s="198">
        <v>0.101705895055064</v>
      </c>
      <c r="L158" s="198">
        <v>1.7382854675016199E-2</v>
      </c>
      <c r="M158" s="198">
        <v>1.4035845389764601E-3</v>
      </c>
      <c r="N158" s="198">
        <v>5.7438998056575298E-2</v>
      </c>
      <c r="O158" s="198">
        <v>2.0621895918808E-2</v>
      </c>
      <c r="P158" s="198">
        <v>5.6143381559058498E-3</v>
      </c>
      <c r="Q158" s="198"/>
      <c r="R158" s="122">
        <v>6947.7653716733703</v>
      </c>
      <c r="S158" s="122">
        <v>47953.913848939701</v>
      </c>
      <c r="T158" s="122">
        <v>129050.266095275</v>
      </c>
      <c r="U158" s="122">
        <v>27874.613572665701</v>
      </c>
      <c r="V158" s="122">
        <v>124042.412913387</v>
      </c>
      <c r="W158" s="122">
        <v>258227.38157394499</v>
      </c>
    </row>
    <row r="159" spans="1:23" ht="12.75" x14ac:dyDescent="0.2">
      <c r="A159" s="122" t="s">
        <v>506</v>
      </c>
      <c r="B159" s="122">
        <v>10557</v>
      </c>
      <c r="C159" s="122">
        <v>10659.665970902401</v>
      </c>
      <c r="D159" s="140">
        <v>-36.875737865216998</v>
      </c>
      <c r="E159" s="140">
        <v>-11.6047898786079</v>
      </c>
      <c r="F159" s="140">
        <v>7.9256954069666703</v>
      </c>
      <c r="G159" s="140">
        <v>-62.115488172575098</v>
      </c>
      <c r="H159" s="122"/>
      <c r="I159" s="122">
        <v>111026</v>
      </c>
      <c r="J159" s="204">
        <v>1.2396762964232799</v>
      </c>
      <c r="K159" s="198">
        <v>7.9593968980238905E-2</v>
      </c>
      <c r="L159" s="198">
        <v>1.7932736476140701E-2</v>
      </c>
      <c r="M159" s="198">
        <v>1.7023039648370699E-3</v>
      </c>
      <c r="N159" s="198">
        <v>5.8932142020787899E-2</v>
      </c>
      <c r="O159" s="198">
        <v>2.5534559472556E-2</v>
      </c>
      <c r="P159" s="198">
        <v>8.3493956370579905E-3</v>
      </c>
      <c r="Q159" s="198"/>
      <c r="R159" s="122">
        <v>6947.7653716733703</v>
      </c>
      <c r="S159" s="122">
        <v>47953.913848939701</v>
      </c>
      <c r="T159" s="122">
        <v>129050.266095275</v>
      </c>
      <c r="U159" s="122">
        <v>27874.613572665701</v>
      </c>
      <c r="V159" s="122">
        <v>124042.412913387</v>
      </c>
      <c r="W159" s="122">
        <v>258227.38157394499</v>
      </c>
    </row>
    <row r="160" spans="1:23" ht="12.75" x14ac:dyDescent="0.2">
      <c r="A160" s="122" t="s">
        <v>507</v>
      </c>
      <c r="B160" s="122">
        <v>13810</v>
      </c>
      <c r="C160" s="122">
        <v>13751.2908424098</v>
      </c>
      <c r="D160" s="140">
        <v>85.236723557272896</v>
      </c>
      <c r="E160" s="140">
        <v>-11.6047898786079</v>
      </c>
      <c r="F160" s="140">
        <v>-27.4885727723372</v>
      </c>
      <c r="G160" s="140">
        <v>12.2735248059972</v>
      </c>
      <c r="H160" s="122"/>
      <c r="I160" s="122">
        <v>4763</v>
      </c>
      <c r="J160" s="204">
        <v>1.2396762964232799</v>
      </c>
      <c r="K160" s="198">
        <v>0.115683392819651</v>
      </c>
      <c r="L160" s="198">
        <v>2.35145916439219E-2</v>
      </c>
      <c r="M160" s="198">
        <v>1.25971026663867E-3</v>
      </c>
      <c r="N160" s="198">
        <v>9.1119042620197294E-2</v>
      </c>
      <c r="O160" s="198">
        <v>3.0652949821541001E-2</v>
      </c>
      <c r="P160" s="198">
        <v>1.0287633844215801E-2</v>
      </c>
      <c r="Q160" s="198"/>
      <c r="R160" s="122">
        <v>6947.7653716733703</v>
      </c>
      <c r="S160" s="122">
        <v>47953.913848939701</v>
      </c>
      <c r="T160" s="122">
        <v>129050.266095275</v>
      </c>
      <c r="U160" s="122">
        <v>27874.613572665701</v>
      </c>
      <c r="V160" s="122">
        <v>124042.412913387</v>
      </c>
      <c r="W160" s="122">
        <v>258227.38157394499</v>
      </c>
    </row>
    <row r="161" spans="1:23" ht="12.75" x14ac:dyDescent="0.2">
      <c r="A161" s="122" t="s">
        <v>508</v>
      </c>
      <c r="B161" s="122">
        <v>12954</v>
      </c>
      <c r="C161" s="122">
        <v>12987.0782465018</v>
      </c>
      <c r="D161" s="140">
        <v>40.013183361579898</v>
      </c>
      <c r="E161" s="140">
        <v>-11.6047898786079</v>
      </c>
      <c r="F161" s="140">
        <v>-18.291960212721101</v>
      </c>
      <c r="G161" s="140">
        <v>-42.831210365351502</v>
      </c>
      <c r="H161" s="122"/>
      <c r="I161" s="122">
        <v>5647</v>
      </c>
      <c r="J161" s="204">
        <v>1.2396762964232799</v>
      </c>
      <c r="K161" s="198">
        <v>0.118469984062334</v>
      </c>
      <c r="L161" s="198">
        <v>2.2666902780237301E-2</v>
      </c>
      <c r="M161" s="198">
        <v>2.4791924915884499E-3</v>
      </c>
      <c r="N161" s="198">
        <v>7.06569860102709E-2</v>
      </c>
      <c r="O161" s="198">
        <v>2.9219054365149599E-2</v>
      </c>
      <c r="P161" s="198">
        <v>1.0270940322295001E-2</v>
      </c>
      <c r="Q161" s="198"/>
      <c r="R161" s="122">
        <v>6947.7653716733703</v>
      </c>
      <c r="S161" s="122">
        <v>47953.913848939701</v>
      </c>
      <c r="T161" s="122">
        <v>129050.266095275</v>
      </c>
      <c r="U161" s="122">
        <v>27874.613572665701</v>
      </c>
      <c r="V161" s="122">
        <v>124042.412913387</v>
      </c>
      <c r="W161" s="122">
        <v>258227.38157394499</v>
      </c>
    </row>
    <row r="162" spans="1:23" ht="12.75" x14ac:dyDescent="0.2">
      <c r="A162" s="122" t="s">
        <v>509</v>
      </c>
      <c r="B162" s="122">
        <v>12454</v>
      </c>
      <c r="C162" s="122">
        <v>12498.928279338599</v>
      </c>
      <c r="D162" s="140">
        <v>30.297191040979602</v>
      </c>
      <c r="E162" s="140">
        <v>-11.6047898786079</v>
      </c>
      <c r="F162" s="140">
        <v>-21.260024692706001</v>
      </c>
      <c r="G162" s="140">
        <v>-42.428026446551399</v>
      </c>
      <c r="H162" s="122"/>
      <c r="I162" s="122">
        <v>33077</v>
      </c>
      <c r="J162" s="204">
        <v>1.2396762964232799</v>
      </c>
      <c r="K162" s="198">
        <v>9.0516068567282407E-2</v>
      </c>
      <c r="L162" s="198">
        <v>2.0437161774042398E-2</v>
      </c>
      <c r="M162" s="198">
        <v>1.6930193185597201E-3</v>
      </c>
      <c r="N162" s="198">
        <v>6.2369622396227002E-2</v>
      </c>
      <c r="O162" s="198">
        <v>3.2772016809263199E-2</v>
      </c>
      <c r="P162" s="198">
        <v>9.4930011790670295E-3</v>
      </c>
      <c r="Q162" s="198"/>
      <c r="R162" s="122">
        <v>6947.7653716733703</v>
      </c>
      <c r="S162" s="122">
        <v>47953.913848939701</v>
      </c>
      <c r="T162" s="122">
        <v>129050.266095275</v>
      </c>
      <c r="U162" s="122">
        <v>27874.613572665701</v>
      </c>
      <c r="V162" s="122">
        <v>124042.412913387</v>
      </c>
      <c r="W162" s="122">
        <v>258227.38157394499</v>
      </c>
    </row>
    <row r="163" spans="1:23" ht="12.75" x14ac:dyDescent="0.2">
      <c r="A163" s="122" t="s">
        <v>510</v>
      </c>
      <c r="B163" s="122">
        <v>13876</v>
      </c>
      <c r="C163" s="122">
        <v>13480.464618128901</v>
      </c>
      <c r="D163" s="140">
        <v>260.049963815654</v>
      </c>
      <c r="E163" s="140">
        <v>-11.6047898786079</v>
      </c>
      <c r="F163" s="140">
        <v>-19.036705762846498</v>
      </c>
      <c r="G163" s="140">
        <v>166.38732115462801</v>
      </c>
      <c r="H163" s="122"/>
      <c r="I163" s="122">
        <v>6592</v>
      </c>
      <c r="J163" s="204">
        <v>1.2396762964232799</v>
      </c>
      <c r="K163" s="198">
        <v>0.106947815533981</v>
      </c>
      <c r="L163" s="198">
        <v>2.0175970873786399E-2</v>
      </c>
      <c r="M163" s="198">
        <v>1.36529126213592E-3</v>
      </c>
      <c r="N163" s="198">
        <v>8.0703883495145595E-2</v>
      </c>
      <c r="O163" s="198">
        <v>3.4739077669902897E-2</v>
      </c>
      <c r="P163" s="198">
        <v>9.4053398058252403E-3</v>
      </c>
      <c r="Q163" s="198"/>
      <c r="R163" s="122">
        <v>6947.7653716733703</v>
      </c>
      <c r="S163" s="122">
        <v>47953.913848939701</v>
      </c>
      <c r="T163" s="122">
        <v>129050.266095275</v>
      </c>
      <c r="U163" s="122">
        <v>27874.613572665701</v>
      </c>
      <c r="V163" s="122">
        <v>124042.412913387</v>
      </c>
      <c r="W163" s="122">
        <v>258227.38157394499</v>
      </c>
    </row>
    <row r="164" spans="1:23" ht="12.75" x14ac:dyDescent="0.2">
      <c r="A164" s="122" t="s">
        <v>511</v>
      </c>
      <c r="B164" s="122">
        <v>13124</v>
      </c>
      <c r="C164" s="122">
        <v>13179.397363513601</v>
      </c>
      <c r="D164" s="140">
        <v>29.189555254486599</v>
      </c>
      <c r="E164" s="140">
        <v>-11.6047898786079</v>
      </c>
      <c r="F164" s="140">
        <v>-26.9237683562326</v>
      </c>
      <c r="G164" s="140">
        <v>-46.128489861842297</v>
      </c>
      <c r="H164" s="122"/>
      <c r="I164" s="122">
        <v>5750</v>
      </c>
      <c r="J164" s="204">
        <v>1.2396762964232799</v>
      </c>
      <c r="K164" s="198">
        <v>0.110782608695652</v>
      </c>
      <c r="L164" s="198">
        <v>2.4521739130434799E-2</v>
      </c>
      <c r="M164" s="198">
        <v>2.0869565217391298E-3</v>
      </c>
      <c r="N164" s="198">
        <v>7.1130434782608706E-2</v>
      </c>
      <c r="O164" s="198">
        <v>2.8695652173913001E-2</v>
      </c>
      <c r="P164" s="198">
        <v>1.11304347826087E-2</v>
      </c>
      <c r="Q164" s="198"/>
      <c r="R164" s="122">
        <v>6947.7653716733703</v>
      </c>
      <c r="S164" s="122">
        <v>47953.913848939701</v>
      </c>
      <c r="T164" s="122">
        <v>129050.266095275</v>
      </c>
      <c r="U164" s="122">
        <v>27874.613572665701</v>
      </c>
      <c r="V164" s="122">
        <v>124042.412913387</v>
      </c>
      <c r="W164" s="122">
        <v>258227.38157394499</v>
      </c>
    </row>
    <row r="165" spans="1:23" ht="12.75" x14ac:dyDescent="0.2">
      <c r="A165" s="122" t="s">
        <v>512</v>
      </c>
      <c r="B165" s="122">
        <v>15905</v>
      </c>
      <c r="C165" s="122">
        <v>15918.7772531964</v>
      </c>
      <c r="D165" s="140">
        <v>12.5549764240386</v>
      </c>
      <c r="E165" s="140">
        <v>-11.6047898786079</v>
      </c>
      <c r="F165" s="140">
        <v>-13.778356817312901</v>
      </c>
      <c r="G165" s="140">
        <v>-0.64538444407384099</v>
      </c>
      <c r="H165" s="122"/>
      <c r="I165" s="122">
        <v>5280</v>
      </c>
      <c r="J165" s="204">
        <v>1.2396762964232799</v>
      </c>
      <c r="K165" s="198">
        <v>0.13295454545454499</v>
      </c>
      <c r="L165" s="198">
        <v>2.0833333333333301E-2</v>
      </c>
      <c r="M165" s="198">
        <v>2.0833333333333298E-3</v>
      </c>
      <c r="N165" s="198">
        <v>9.375E-2</v>
      </c>
      <c r="O165" s="198">
        <v>4.0340909090909101E-2</v>
      </c>
      <c r="P165" s="198">
        <v>1.17424242424242E-2</v>
      </c>
      <c r="Q165" s="198"/>
      <c r="R165" s="122">
        <v>6947.7653716733703</v>
      </c>
      <c r="S165" s="122">
        <v>47953.913848939701</v>
      </c>
      <c r="T165" s="122">
        <v>129050.266095275</v>
      </c>
      <c r="U165" s="122">
        <v>27874.613572665701</v>
      </c>
      <c r="V165" s="122">
        <v>124042.412913387</v>
      </c>
      <c r="W165" s="122">
        <v>258227.38157394499</v>
      </c>
    </row>
    <row r="166" spans="1:23" ht="12.75" x14ac:dyDescent="0.2">
      <c r="A166" s="122" t="s">
        <v>513</v>
      </c>
      <c r="B166" s="122">
        <v>8461</v>
      </c>
      <c r="C166" s="122">
        <v>8498.6618542264605</v>
      </c>
      <c r="D166" s="140">
        <v>-58.550623780616398</v>
      </c>
      <c r="E166" s="140">
        <v>-11.6047898786079</v>
      </c>
      <c r="F166" s="140">
        <v>26.853104697053201</v>
      </c>
      <c r="G166" s="140">
        <v>5.5032235962253804</v>
      </c>
      <c r="H166" s="122"/>
      <c r="I166" s="122">
        <v>564039</v>
      </c>
      <c r="J166" s="204">
        <v>1.2396762964232799</v>
      </c>
      <c r="K166" s="198">
        <v>5.87955797382805E-2</v>
      </c>
      <c r="L166" s="198">
        <v>1.2055903935720799E-2</v>
      </c>
      <c r="M166" s="198">
        <v>1.34210577637362E-3</v>
      </c>
      <c r="N166" s="198">
        <v>5.53561012625014E-2</v>
      </c>
      <c r="O166" s="198">
        <v>1.9128109935660501E-2</v>
      </c>
      <c r="P166" s="198">
        <v>6.8931403679532797E-3</v>
      </c>
      <c r="Q166" s="198"/>
      <c r="R166" s="122">
        <v>6947.7653716733703</v>
      </c>
      <c r="S166" s="122">
        <v>47953.913848939701</v>
      </c>
      <c r="T166" s="122">
        <v>129050.266095275</v>
      </c>
      <c r="U166" s="122">
        <v>27874.613572665701</v>
      </c>
      <c r="V166" s="122">
        <v>124042.412913387</v>
      </c>
      <c r="W166" s="122">
        <v>258227.38157394499</v>
      </c>
    </row>
    <row r="167" spans="1:23" ht="12.75" x14ac:dyDescent="0.2">
      <c r="A167" s="122" t="s">
        <v>514</v>
      </c>
      <c r="B167" s="122">
        <v>11410</v>
      </c>
      <c r="C167" s="122">
        <v>11437.4591632828</v>
      </c>
      <c r="D167" s="140">
        <v>4.3854970935566602</v>
      </c>
      <c r="E167" s="140">
        <v>-11.6047898786079</v>
      </c>
      <c r="F167" s="140">
        <v>-13.3652443811464</v>
      </c>
      <c r="G167" s="140">
        <v>-6.4956207946478903</v>
      </c>
      <c r="H167" s="122"/>
      <c r="I167" s="122">
        <v>13242</v>
      </c>
      <c r="J167" s="204">
        <v>1.2396762964232799</v>
      </c>
      <c r="K167" s="198">
        <v>0.12067663494940301</v>
      </c>
      <c r="L167" s="198">
        <v>2.2730705331520901E-2</v>
      </c>
      <c r="M167" s="198">
        <v>2.1144842168856698E-3</v>
      </c>
      <c r="N167" s="198">
        <v>6.5397976136535294E-2</v>
      </c>
      <c r="O167" s="198">
        <v>2.4014499320344398E-2</v>
      </c>
      <c r="P167" s="198">
        <v>8.6089714544630696E-3</v>
      </c>
      <c r="Q167" s="198"/>
      <c r="R167" s="122">
        <v>6947.7653716733703</v>
      </c>
      <c r="S167" s="122">
        <v>47953.913848939701</v>
      </c>
      <c r="T167" s="122">
        <v>129050.266095275</v>
      </c>
      <c r="U167" s="122">
        <v>27874.613572665701</v>
      </c>
      <c r="V167" s="122">
        <v>124042.412913387</v>
      </c>
      <c r="W167" s="122">
        <v>258227.38157394499</v>
      </c>
    </row>
    <row r="168" spans="1:23" ht="12.75" x14ac:dyDescent="0.2">
      <c r="A168" s="122" t="s">
        <v>515</v>
      </c>
      <c r="B168" s="122">
        <v>12184</v>
      </c>
      <c r="C168" s="122">
        <v>12208.7415477005</v>
      </c>
      <c r="D168" s="140">
        <v>59.270188173896898</v>
      </c>
      <c r="E168" s="140">
        <v>-11.6047898786079</v>
      </c>
      <c r="F168" s="140">
        <v>-21.883754732723801</v>
      </c>
      <c r="G168" s="140">
        <v>-50.129584106381103</v>
      </c>
      <c r="H168" s="122"/>
      <c r="I168" s="122">
        <v>9485</v>
      </c>
      <c r="J168" s="204">
        <v>1.2396762964232799</v>
      </c>
      <c r="K168" s="198">
        <v>0.105851344227728</v>
      </c>
      <c r="L168" s="198">
        <v>2.07696362677912E-2</v>
      </c>
      <c r="M168" s="198">
        <v>2.63574064312072E-3</v>
      </c>
      <c r="N168" s="198">
        <v>7.1375856615708999E-2</v>
      </c>
      <c r="O168" s="198">
        <v>2.6462836056932001E-2</v>
      </c>
      <c r="P168" s="198">
        <v>9.69952556668424E-3</v>
      </c>
      <c r="Q168" s="198"/>
      <c r="R168" s="122">
        <v>6947.7653716733703</v>
      </c>
      <c r="S168" s="122">
        <v>47953.913848939701</v>
      </c>
      <c r="T168" s="122">
        <v>129050.266095275</v>
      </c>
      <c r="U168" s="122">
        <v>27874.613572665701</v>
      </c>
      <c r="V168" s="122">
        <v>124042.412913387</v>
      </c>
      <c r="W168" s="122">
        <v>258227.38157394499</v>
      </c>
    </row>
    <row r="169" spans="1:23" ht="12.75" x14ac:dyDescent="0.2">
      <c r="A169" s="122" t="s">
        <v>516</v>
      </c>
      <c r="B169" s="122">
        <v>13429</v>
      </c>
      <c r="C169" s="122">
        <v>13542.5683225047</v>
      </c>
      <c r="D169" s="140">
        <v>13.865702319994901</v>
      </c>
      <c r="E169" s="140">
        <v>-11.6047898786079</v>
      </c>
      <c r="F169" s="140">
        <v>-19.936383951700801</v>
      </c>
      <c r="G169" s="140">
        <v>-96.171234797758999</v>
      </c>
      <c r="H169" s="122"/>
      <c r="I169" s="122">
        <v>9093</v>
      </c>
      <c r="J169" s="204">
        <v>1.2396762964232799</v>
      </c>
      <c r="K169" s="198">
        <v>0.115583415814363</v>
      </c>
      <c r="L169" s="198">
        <v>1.9685472341361501E-2</v>
      </c>
      <c r="M169" s="198">
        <v>2.3094688221708998E-3</v>
      </c>
      <c r="N169" s="198">
        <v>8.1051358187616801E-2</v>
      </c>
      <c r="O169" s="198">
        <v>3.29924117452986E-2</v>
      </c>
      <c r="P169" s="198">
        <v>9.7877488177719098E-3</v>
      </c>
      <c r="Q169" s="198"/>
      <c r="R169" s="122">
        <v>6947.7653716733703</v>
      </c>
      <c r="S169" s="122">
        <v>47953.913848939701</v>
      </c>
      <c r="T169" s="122">
        <v>129050.266095275</v>
      </c>
      <c r="U169" s="122">
        <v>27874.613572665701</v>
      </c>
      <c r="V169" s="122">
        <v>124042.412913387</v>
      </c>
      <c r="W169" s="122">
        <v>258227.38157394499</v>
      </c>
    </row>
    <row r="170" spans="1:23" ht="12.75" x14ac:dyDescent="0.2">
      <c r="A170" s="122" t="s">
        <v>517</v>
      </c>
      <c r="B170" s="122">
        <v>7336</v>
      </c>
      <c r="C170" s="122">
        <v>7434.9752300213104</v>
      </c>
      <c r="D170" s="140">
        <v>-27.4165338794386</v>
      </c>
      <c r="E170" s="140">
        <v>-11.6047898786079</v>
      </c>
      <c r="F170" s="140">
        <v>-12.9719139713286</v>
      </c>
      <c r="G170" s="140">
        <v>-47.198445275798299</v>
      </c>
      <c r="H170" s="122"/>
      <c r="I170" s="122">
        <v>37412</v>
      </c>
      <c r="J170" s="204">
        <v>1.2396762964232799</v>
      </c>
      <c r="K170" s="198">
        <v>7.9840692825831297E-2</v>
      </c>
      <c r="L170" s="198">
        <v>1.5182294450978301E-2</v>
      </c>
      <c r="M170" s="198">
        <v>1.25628140703518E-3</v>
      </c>
      <c r="N170" s="198">
        <v>4.23126269646103E-2</v>
      </c>
      <c r="O170" s="198">
        <v>1.6732599166043E-2</v>
      </c>
      <c r="P170" s="198">
        <v>5.0251256281407001E-3</v>
      </c>
      <c r="Q170" s="198"/>
      <c r="R170" s="122">
        <v>6947.7653716733703</v>
      </c>
      <c r="S170" s="122">
        <v>47953.913848939701</v>
      </c>
      <c r="T170" s="122">
        <v>129050.266095275</v>
      </c>
      <c r="U170" s="122">
        <v>27874.613572665701</v>
      </c>
      <c r="V170" s="122">
        <v>124042.412913387</v>
      </c>
      <c r="W170" s="122">
        <v>258227.38157394499</v>
      </c>
    </row>
    <row r="171" spans="1:23" ht="12.75" x14ac:dyDescent="0.2">
      <c r="A171" s="122" t="s">
        <v>518</v>
      </c>
      <c r="B171" s="122">
        <v>15075</v>
      </c>
      <c r="C171" s="122">
        <v>14849.055449760301</v>
      </c>
      <c r="D171" s="140">
        <v>214.76447606263901</v>
      </c>
      <c r="E171" s="140">
        <v>-11.6047898786079</v>
      </c>
      <c r="F171" s="140">
        <v>-12.568474323335399</v>
      </c>
      <c r="G171" s="140">
        <v>35.165849393638403</v>
      </c>
      <c r="H171" s="122"/>
      <c r="I171" s="122">
        <v>6954</v>
      </c>
      <c r="J171" s="204">
        <v>1.2396762964232799</v>
      </c>
      <c r="K171" s="198">
        <v>0.14049467932125401</v>
      </c>
      <c r="L171" s="198">
        <v>2.3295944779982699E-2</v>
      </c>
      <c r="M171" s="198">
        <v>1.5818234109864801E-3</v>
      </c>
      <c r="N171" s="198">
        <v>8.57060684498131E-2</v>
      </c>
      <c r="O171" s="198">
        <v>3.3937302272073602E-2</v>
      </c>
      <c r="P171" s="198">
        <v>1.19355766465344E-2</v>
      </c>
      <c r="Q171" s="198"/>
      <c r="R171" s="122">
        <v>6947.7653716733703</v>
      </c>
      <c r="S171" s="122">
        <v>47953.913848939701</v>
      </c>
      <c r="T171" s="122">
        <v>129050.266095275</v>
      </c>
      <c r="U171" s="122">
        <v>27874.613572665701</v>
      </c>
      <c r="V171" s="122">
        <v>124042.412913387</v>
      </c>
      <c r="W171" s="122">
        <v>258227.38157394499</v>
      </c>
    </row>
    <row r="172" spans="1:23" ht="12.75" x14ac:dyDescent="0.2">
      <c r="A172" s="122" t="s">
        <v>519</v>
      </c>
      <c r="B172" s="122">
        <v>10309</v>
      </c>
      <c r="C172" s="122">
        <v>10440.6499798159</v>
      </c>
      <c r="D172" s="140">
        <v>-23.924778606537501</v>
      </c>
      <c r="E172" s="140">
        <v>-11.6047898786079</v>
      </c>
      <c r="F172" s="140">
        <v>-17.762551558611499</v>
      </c>
      <c r="G172" s="140">
        <v>-78.067732800705897</v>
      </c>
      <c r="H172" s="122"/>
      <c r="I172" s="122">
        <v>44110</v>
      </c>
      <c r="J172" s="204">
        <v>1.2396762964232799</v>
      </c>
      <c r="K172" s="198">
        <v>9.4559056903196506E-2</v>
      </c>
      <c r="L172" s="198">
        <v>2.0720924960326501E-2</v>
      </c>
      <c r="M172" s="198">
        <v>1.5869417365676701E-3</v>
      </c>
      <c r="N172" s="198">
        <v>5.3230559963726998E-2</v>
      </c>
      <c r="O172" s="198">
        <v>2.5685785536159599E-2</v>
      </c>
      <c r="P172" s="198">
        <v>7.3452731806846498E-3</v>
      </c>
      <c r="Q172" s="198"/>
      <c r="R172" s="122">
        <v>6947.7653716733703</v>
      </c>
      <c r="S172" s="122">
        <v>47953.913848939701</v>
      </c>
      <c r="T172" s="122">
        <v>129050.266095275</v>
      </c>
      <c r="U172" s="122">
        <v>27874.613572665701</v>
      </c>
      <c r="V172" s="122">
        <v>124042.412913387</v>
      </c>
      <c r="W172" s="122">
        <v>258227.38157394499</v>
      </c>
    </row>
    <row r="173" spans="1:23" ht="12.75" x14ac:dyDescent="0.2">
      <c r="A173" s="122" t="s">
        <v>520</v>
      </c>
      <c r="B173" s="122">
        <v>8091</v>
      </c>
      <c r="C173" s="122">
        <v>8234.1487534501593</v>
      </c>
      <c r="D173" s="140">
        <v>-46.891102674128398</v>
      </c>
      <c r="E173" s="140">
        <v>-11.6047898786079</v>
      </c>
      <c r="F173" s="140">
        <v>-12.743067319659099</v>
      </c>
      <c r="G173" s="140">
        <v>-71.894609628822295</v>
      </c>
      <c r="H173" s="122"/>
      <c r="I173" s="122">
        <v>41510</v>
      </c>
      <c r="J173" s="204">
        <v>1.2396762964232799</v>
      </c>
      <c r="K173" s="198">
        <v>9.1206938087207895E-2</v>
      </c>
      <c r="L173" s="198">
        <v>1.8236569501325E-2</v>
      </c>
      <c r="M173" s="198">
        <v>1.30089135148157E-3</v>
      </c>
      <c r="N173" s="198">
        <v>4.3531679113466601E-2</v>
      </c>
      <c r="O173" s="198">
        <v>1.8718381112984801E-2</v>
      </c>
      <c r="P173" s="198">
        <v>5.5408335340881697E-3</v>
      </c>
      <c r="Q173" s="198"/>
      <c r="R173" s="122">
        <v>6947.7653716733703</v>
      </c>
      <c r="S173" s="122">
        <v>47953.913848939701</v>
      </c>
      <c r="T173" s="122">
        <v>129050.266095275</v>
      </c>
      <c r="U173" s="122">
        <v>27874.613572665701</v>
      </c>
      <c r="V173" s="122">
        <v>124042.412913387</v>
      </c>
      <c r="W173" s="122">
        <v>258227.38157394499</v>
      </c>
    </row>
    <row r="174" spans="1:23" ht="12.75" x14ac:dyDescent="0.2">
      <c r="A174" s="122" t="s">
        <v>521</v>
      </c>
      <c r="B174" s="122">
        <v>11784</v>
      </c>
      <c r="C174" s="122">
        <v>11761.1400800795</v>
      </c>
      <c r="D174" s="140">
        <v>25.5522445870245</v>
      </c>
      <c r="E174" s="140">
        <v>-11.6047898786079</v>
      </c>
      <c r="F174" s="140">
        <v>-13.6155581389594</v>
      </c>
      <c r="G174" s="140">
        <v>22.945386878659601</v>
      </c>
      <c r="H174" s="122"/>
      <c r="I174" s="122">
        <v>39506</v>
      </c>
      <c r="J174" s="204">
        <v>1.2396762964232799</v>
      </c>
      <c r="K174" s="198">
        <v>0.101680757353313</v>
      </c>
      <c r="L174" s="198">
        <v>2.0148838151166901E-2</v>
      </c>
      <c r="M174" s="198">
        <v>1.5946944767883399E-3</v>
      </c>
      <c r="N174" s="198">
        <v>6.54837239912925E-2</v>
      </c>
      <c r="O174" s="198">
        <v>2.86032501392194E-2</v>
      </c>
      <c r="P174" s="198">
        <v>8.6569128739938193E-3</v>
      </c>
      <c r="Q174" s="198"/>
      <c r="R174" s="122">
        <v>6947.7653716733703</v>
      </c>
      <c r="S174" s="122">
        <v>47953.913848939701</v>
      </c>
      <c r="T174" s="122">
        <v>129050.266095275</v>
      </c>
      <c r="U174" s="122">
        <v>27874.613572665701</v>
      </c>
      <c r="V174" s="122">
        <v>124042.412913387</v>
      </c>
      <c r="W174" s="122">
        <v>258227.38157394499</v>
      </c>
    </row>
    <row r="175" spans="1:23" ht="12.75" x14ac:dyDescent="0.2">
      <c r="A175" s="122" t="s">
        <v>522</v>
      </c>
      <c r="B175" s="122">
        <v>9458</v>
      </c>
      <c r="C175" s="122">
        <v>9148.3813015557407</v>
      </c>
      <c r="D175" s="140">
        <v>71.723188409972906</v>
      </c>
      <c r="E175" s="140">
        <v>-11.6047898786079</v>
      </c>
      <c r="F175" s="140">
        <v>-11.9192560728684</v>
      </c>
      <c r="G175" s="140">
        <v>261.02956644777902</v>
      </c>
      <c r="H175" s="122"/>
      <c r="I175" s="122">
        <v>13961</v>
      </c>
      <c r="J175" s="204">
        <v>1.2396762964232799</v>
      </c>
      <c r="K175" s="198">
        <v>8.9821646013895806E-2</v>
      </c>
      <c r="L175" s="198">
        <v>1.3824224625743099E-2</v>
      </c>
      <c r="M175" s="198">
        <v>1.57581835112098E-3</v>
      </c>
      <c r="N175" s="198">
        <v>6.2674593510493495E-2</v>
      </c>
      <c r="O175" s="198">
        <v>2.2061456915693702E-2</v>
      </c>
      <c r="P175" s="198">
        <v>5.4437361220542897E-3</v>
      </c>
      <c r="Q175" s="198"/>
      <c r="R175" s="122">
        <v>6947.7653716733703</v>
      </c>
      <c r="S175" s="122">
        <v>47953.913848939701</v>
      </c>
      <c r="T175" s="122">
        <v>129050.266095275</v>
      </c>
      <c r="U175" s="122">
        <v>27874.613572665701</v>
      </c>
      <c r="V175" s="122">
        <v>124042.412913387</v>
      </c>
      <c r="W175" s="122">
        <v>258227.38157394499</v>
      </c>
    </row>
    <row r="176" spans="1:23" ht="12.75" x14ac:dyDescent="0.2">
      <c r="A176" s="122" t="s">
        <v>523</v>
      </c>
      <c r="B176" s="122">
        <v>14853</v>
      </c>
      <c r="C176" s="122">
        <v>14917.5900270698</v>
      </c>
      <c r="D176" s="140">
        <v>-11.613070906371901</v>
      </c>
      <c r="E176" s="140">
        <v>-11.6047898786079</v>
      </c>
      <c r="F176" s="140">
        <v>-8.8753799297759493</v>
      </c>
      <c r="G176" s="140">
        <v>-32.100311226987202</v>
      </c>
      <c r="H176" s="122"/>
      <c r="I176" s="122">
        <v>14621</v>
      </c>
      <c r="J176" s="204">
        <v>1.2396762964232799</v>
      </c>
      <c r="K176" s="198">
        <v>0.13268586280008199</v>
      </c>
      <c r="L176" s="198">
        <v>2.3254223377333998E-2</v>
      </c>
      <c r="M176" s="198">
        <v>2.6673962109294898E-3</v>
      </c>
      <c r="N176" s="198">
        <v>7.9885096778606099E-2</v>
      </c>
      <c r="O176" s="198">
        <v>3.67963887558991E-2</v>
      </c>
      <c r="P176" s="198">
        <v>1.1079953491553199E-2</v>
      </c>
      <c r="Q176" s="198"/>
      <c r="R176" s="122">
        <v>6947.7653716733703</v>
      </c>
      <c r="S176" s="122">
        <v>47953.913848939701</v>
      </c>
      <c r="T176" s="122">
        <v>129050.266095275</v>
      </c>
      <c r="U176" s="122">
        <v>27874.613572665701</v>
      </c>
      <c r="V176" s="122">
        <v>124042.412913387</v>
      </c>
      <c r="W176" s="122">
        <v>258227.38157394499</v>
      </c>
    </row>
    <row r="177" spans="1:23" ht="12.75" x14ac:dyDescent="0.2">
      <c r="A177" s="122" t="s">
        <v>524</v>
      </c>
      <c r="B177" s="122">
        <v>13312</v>
      </c>
      <c r="C177" s="122">
        <v>13347.7743922873</v>
      </c>
      <c r="D177" s="140">
        <v>23.275466440138299</v>
      </c>
      <c r="E177" s="140">
        <v>-11.6047898786079</v>
      </c>
      <c r="F177" s="140">
        <v>-14.7340877003187</v>
      </c>
      <c r="G177" s="140">
        <v>-32.8091345087241</v>
      </c>
      <c r="H177" s="122"/>
      <c r="I177" s="122">
        <v>24290</v>
      </c>
      <c r="J177" s="204">
        <v>1.2396762964232799</v>
      </c>
      <c r="K177" s="198">
        <v>0.11407986825854299</v>
      </c>
      <c r="L177" s="198">
        <v>2.56895841910251E-2</v>
      </c>
      <c r="M177" s="198">
        <v>1.9761218608480898E-3</v>
      </c>
      <c r="N177" s="198">
        <v>7.5710168793742302E-2</v>
      </c>
      <c r="O177" s="198">
        <v>3.06710580485797E-2</v>
      </c>
      <c r="P177" s="198">
        <v>9.9629477151091002E-3</v>
      </c>
      <c r="Q177" s="198"/>
      <c r="R177" s="122">
        <v>6947.7653716733703</v>
      </c>
      <c r="S177" s="122">
        <v>47953.913848939701</v>
      </c>
      <c r="T177" s="122">
        <v>129050.266095275</v>
      </c>
      <c r="U177" s="122">
        <v>27874.613572665701</v>
      </c>
      <c r="V177" s="122">
        <v>124042.412913387</v>
      </c>
      <c r="W177" s="122">
        <v>258227.38157394499</v>
      </c>
    </row>
    <row r="178" spans="1:23" ht="12.75" x14ac:dyDescent="0.2">
      <c r="A178" s="122" t="s">
        <v>525</v>
      </c>
      <c r="B178" s="122">
        <v>12020</v>
      </c>
      <c r="C178" s="122">
        <v>12003.3007677307</v>
      </c>
      <c r="D178" s="140">
        <v>65.321786373114904</v>
      </c>
      <c r="E178" s="140">
        <v>-11.6047898786079</v>
      </c>
      <c r="F178" s="140">
        <v>-6.4622091518800699</v>
      </c>
      <c r="G178" s="140">
        <v>-30.180875918270399</v>
      </c>
      <c r="H178" s="122"/>
      <c r="I178" s="122">
        <v>34484</v>
      </c>
      <c r="J178" s="204">
        <v>1.2396762964232799</v>
      </c>
      <c r="K178" s="198">
        <v>0.101757336735878</v>
      </c>
      <c r="L178" s="198">
        <v>2.0096276534044801E-2</v>
      </c>
      <c r="M178" s="198">
        <v>2.2329196148938601E-3</v>
      </c>
      <c r="N178" s="198">
        <v>6.1506785755712799E-2</v>
      </c>
      <c r="O178" s="198">
        <v>2.9549936202296699E-2</v>
      </c>
      <c r="P178" s="198">
        <v>9.0766732397633693E-3</v>
      </c>
      <c r="Q178" s="198"/>
      <c r="R178" s="122">
        <v>6947.7653716733703</v>
      </c>
      <c r="S178" s="122">
        <v>47953.913848939701</v>
      </c>
      <c r="T178" s="122">
        <v>129050.266095275</v>
      </c>
      <c r="U178" s="122">
        <v>27874.613572665701</v>
      </c>
      <c r="V178" s="122">
        <v>124042.412913387</v>
      </c>
      <c r="W178" s="122">
        <v>258227.38157394499</v>
      </c>
    </row>
    <row r="179" spans="1:23" ht="12.75" x14ac:dyDescent="0.2">
      <c r="A179" s="122" t="s">
        <v>526</v>
      </c>
      <c r="B179" s="122">
        <v>15177</v>
      </c>
      <c r="C179" s="122">
        <v>14901.124863802001</v>
      </c>
      <c r="D179" s="140">
        <v>190.55996271810599</v>
      </c>
      <c r="E179" s="140">
        <v>-11.6047898786079</v>
      </c>
      <c r="F179" s="140">
        <v>-11.848666394097201</v>
      </c>
      <c r="G179" s="140">
        <v>108.54402416451499</v>
      </c>
      <c r="H179" s="122"/>
      <c r="I179" s="122">
        <v>9377</v>
      </c>
      <c r="J179" s="204">
        <v>1.2396762964232799</v>
      </c>
      <c r="K179" s="198">
        <v>0.11581529273754899</v>
      </c>
      <c r="L179" s="198">
        <v>2.59144715793964E-2</v>
      </c>
      <c r="M179" s="198">
        <v>2.1328783192918802E-3</v>
      </c>
      <c r="N179" s="198">
        <v>8.2222459208702095E-2</v>
      </c>
      <c r="O179" s="198">
        <v>3.5725711848139101E-2</v>
      </c>
      <c r="P179" s="198">
        <v>1.15175429241762E-2</v>
      </c>
      <c r="Q179" s="198"/>
      <c r="R179" s="122">
        <v>6947.7653716733703</v>
      </c>
      <c r="S179" s="122">
        <v>47953.913848939701</v>
      </c>
      <c r="T179" s="122">
        <v>129050.266095275</v>
      </c>
      <c r="U179" s="122">
        <v>27874.613572665701</v>
      </c>
      <c r="V179" s="122">
        <v>124042.412913387</v>
      </c>
      <c r="W179" s="122">
        <v>258227.38157394499</v>
      </c>
    </row>
    <row r="180" spans="1:23" ht="12.75" x14ac:dyDescent="0.2">
      <c r="A180" s="122" t="s">
        <v>527</v>
      </c>
      <c r="B180" s="122">
        <v>13787</v>
      </c>
      <c r="C180" s="122">
        <v>13779.153812733201</v>
      </c>
      <c r="D180" s="140">
        <v>48.571676565872899</v>
      </c>
      <c r="E180" s="140">
        <v>-11.6047898786079</v>
      </c>
      <c r="F180" s="140">
        <v>-23.531945663701201</v>
      </c>
      <c r="G180" s="140">
        <v>-6.04130182839521</v>
      </c>
      <c r="H180" s="122"/>
      <c r="I180" s="122">
        <v>10423</v>
      </c>
      <c r="J180" s="204">
        <v>1.2396762964232799</v>
      </c>
      <c r="K180" s="198">
        <v>0.10323323419361</v>
      </c>
      <c r="L180" s="198">
        <v>2.3313825194281899E-2</v>
      </c>
      <c r="M180" s="198">
        <v>1.63100834692507E-3</v>
      </c>
      <c r="N180" s="198">
        <v>7.0804950590041299E-2</v>
      </c>
      <c r="O180" s="198">
        <v>3.4634941955291203E-2</v>
      </c>
      <c r="P180" s="198">
        <v>1.08414084236784E-2</v>
      </c>
      <c r="Q180" s="198"/>
      <c r="R180" s="122">
        <v>6947.7653716733703</v>
      </c>
      <c r="S180" s="122">
        <v>47953.913848939701</v>
      </c>
      <c r="T180" s="122">
        <v>129050.266095275</v>
      </c>
      <c r="U180" s="122">
        <v>27874.613572665701</v>
      </c>
      <c r="V180" s="122">
        <v>124042.412913387</v>
      </c>
      <c r="W180" s="122">
        <v>258227.38157394499</v>
      </c>
    </row>
    <row r="181" spans="1:23" ht="12.75" x14ac:dyDescent="0.2">
      <c r="A181" s="122" t="s">
        <v>528</v>
      </c>
      <c r="B181" s="122">
        <v>8399</v>
      </c>
      <c r="C181" s="122">
        <v>8546.6992149438702</v>
      </c>
      <c r="D181" s="140">
        <v>-55.937503637784502</v>
      </c>
      <c r="E181" s="140">
        <v>-11.6047898786079</v>
      </c>
      <c r="F181" s="140">
        <v>-1.7455040751270601</v>
      </c>
      <c r="G181" s="140">
        <v>-78.058776009916897</v>
      </c>
      <c r="H181" s="122"/>
      <c r="I181" s="122">
        <v>66121</v>
      </c>
      <c r="J181" s="204">
        <v>1.2396762964232799</v>
      </c>
      <c r="K181" s="198">
        <v>6.7936056623462998E-2</v>
      </c>
      <c r="L181" s="198">
        <v>1.5637997005489901E-2</v>
      </c>
      <c r="M181" s="198">
        <v>1.40651230320171E-3</v>
      </c>
      <c r="N181" s="198">
        <v>4.7745799367825699E-2</v>
      </c>
      <c r="O181" s="198">
        <v>1.9872657703301499E-2</v>
      </c>
      <c r="P181" s="198">
        <v>6.5637240816079599E-3</v>
      </c>
      <c r="Q181" s="198"/>
      <c r="R181" s="122">
        <v>6947.7653716733703</v>
      </c>
      <c r="S181" s="122">
        <v>47953.913848939701</v>
      </c>
      <c r="T181" s="122">
        <v>129050.266095275</v>
      </c>
      <c r="U181" s="122">
        <v>27874.613572665701</v>
      </c>
      <c r="V181" s="122">
        <v>124042.412913387</v>
      </c>
      <c r="W181" s="122">
        <v>258227.38157394499</v>
      </c>
    </row>
    <row r="182" spans="1:23" ht="12.75" x14ac:dyDescent="0.2">
      <c r="A182" s="122" t="s">
        <v>529</v>
      </c>
      <c r="B182" s="122">
        <v>13641</v>
      </c>
      <c r="C182" s="122">
        <v>13687.3430179182</v>
      </c>
      <c r="D182" s="140">
        <v>135.319212017387</v>
      </c>
      <c r="E182" s="140">
        <v>-11.6047898786079</v>
      </c>
      <c r="F182" s="140">
        <v>-18.073135677266698</v>
      </c>
      <c r="G182" s="140">
        <v>-151.92099588076999</v>
      </c>
      <c r="H182" s="122"/>
      <c r="I182" s="122">
        <v>15108</v>
      </c>
      <c r="J182" s="204">
        <v>1.2396762964232799</v>
      </c>
      <c r="K182" s="198">
        <v>0.13906539581678601</v>
      </c>
      <c r="L182" s="198">
        <v>2.5549377813079199E-2</v>
      </c>
      <c r="M182" s="198">
        <v>1.72094254699497E-3</v>
      </c>
      <c r="N182" s="198">
        <v>8.2340481863913198E-2</v>
      </c>
      <c r="O182" s="198">
        <v>3.0381254964257299E-2</v>
      </c>
      <c r="P182" s="198">
        <v>9.9285146942017493E-3</v>
      </c>
      <c r="Q182" s="198"/>
      <c r="R182" s="122">
        <v>6947.7653716733703</v>
      </c>
      <c r="S182" s="122">
        <v>47953.913848939701</v>
      </c>
      <c r="T182" s="122">
        <v>129050.266095275</v>
      </c>
      <c r="U182" s="122">
        <v>27874.613572665701</v>
      </c>
      <c r="V182" s="122">
        <v>124042.412913387</v>
      </c>
      <c r="W182" s="122">
        <v>258227.38157394499</v>
      </c>
    </row>
    <row r="183" spans="1:23" ht="12.75" x14ac:dyDescent="0.2">
      <c r="A183" s="122" t="s">
        <v>530</v>
      </c>
      <c r="B183" s="122">
        <v>8961</v>
      </c>
      <c r="C183" s="122">
        <v>9100.9685368103201</v>
      </c>
      <c r="D183" s="140">
        <v>-59.843943926004101</v>
      </c>
      <c r="E183" s="140">
        <v>-11.6047898786079</v>
      </c>
      <c r="F183" s="140">
        <v>12.7479709291967</v>
      </c>
      <c r="G183" s="140">
        <v>-80.900028593709905</v>
      </c>
      <c r="H183" s="122"/>
      <c r="I183" s="122">
        <v>37880</v>
      </c>
      <c r="J183" s="204">
        <v>1.2396762964232799</v>
      </c>
      <c r="K183" s="198">
        <v>7.4445617740232298E-2</v>
      </c>
      <c r="L183" s="198">
        <v>1.8400211193241801E-2</v>
      </c>
      <c r="M183" s="198">
        <v>2.1119324181626199E-3</v>
      </c>
      <c r="N183" s="198">
        <v>4.6779303062301998E-2</v>
      </c>
      <c r="O183" s="198">
        <v>2.0353748680042201E-2</v>
      </c>
      <c r="P183" s="198">
        <v>7.12777191129884E-3</v>
      </c>
      <c r="Q183" s="198"/>
      <c r="R183" s="122">
        <v>6947.7653716733703</v>
      </c>
      <c r="S183" s="122">
        <v>47953.913848939701</v>
      </c>
      <c r="T183" s="122">
        <v>129050.266095275</v>
      </c>
      <c r="U183" s="122">
        <v>27874.613572665701</v>
      </c>
      <c r="V183" s="122">
        <v>124042.412913387</v>
      </c>
      <c r="W183" s="122">
        <v>258227.38157394499</v>
      </c>
    </row>
    <row r="184" spans="1:23" ht="12.75" x14ac:dyDescent="0.2">
      <c r="A184" s="122" t="s">
        <v>531</v>
      </c>
      <c r="B184" s="122">
        <v>11565</v>
      </c>
      <c r="C184" s="122">
        <v>11585.872518800899</v>
      </c>
      <c r="D184" s="140">
        <v>-7.3290687355825401</v>
      </c>
      <c r="E184" s="140">
        <v>-11.6047898786079</v>
      </c>
      <c r="F184" s="140">
        <v>-15.474621379481601</v>
      </c>
      <c r="G184" s="140">
        <v>13.219192396259199</v>
      </c>
      <c r="H184" s="122"/>
      <c r="I184" s="122">
        <v>18843</v>
      </c>
      <c r="J184" s="204">
        <v>1.2396762964232799</v>
      </c>
      <c r="K184" s="198">
        <v>9.8551186116860395E-2</v>
      </c>
      <c r="L184" s="198">
        <v>1.78846255904049E-2</v>
      </c>
      <c r="M184" s="198">
        <v>1.4859629570662799E-3</v>
      </c>
      <c r="N184" s="198">
        <v>6.5806930955792597E-2</v>
      </c>
      <c r="O184" s="198">
        <v>2.6800403332802598E-2</v>
      </c>
      <c r="P184" s="198">
        <v>9.4995489041023208E-3</v>
      </c>
      <c r="Q184" s="198"/>
      <c r="R184" s="122">
        <v>6947.7653716733703</v>
      </c>
      <c r="S184" s="122">
        <v>47953.913848939701</v>
      </c>
      <c r="T184" s="122">
        <v>129050.266095275</v>
      </c>
      <c r="U184" s="122">
        <v>27874.613572665701</v>
      </c>
      <c r="V184" s="122">
        <v>124042.412913387</v>
      </c>
      <c r="W184" s="122">
        <v>258227.38157394499</v>
      </c>
    </row>
    <row r="185" spans="1:23" ht="12.75" x14ac:dyDescent="0.2">
      <c r="A185" s="122" t="s">
        <v>532</v>
      </c>
      <c r="B185" s="122">
        <v>10095</v>
      </c>
      <c r="C185" s="122">
        <v>10179.1247713394</v>
      </c>
      <c r="D185" s="140">
        <v>-21.695879863859499</v>
      </c>
      <c r="E185" s="140">
        <v>-11.6047898786079</v>
      </c>
      <c r="F185" s="140">
        <v>-8.8390163134418103</v>
      </c>
      <c r="G185" s="140">
        <v>-42.4329534148237</v>
      </c>
      <c r="H185" s="122"/>
      <c r="I185" s="122">
        <v>54975</v>
      </c>
      <c r="J185" s="204">
        <v>1.2396762964232799</v>
      </c>
      <c r="K185" s="198">
        <v>8.2510231923601601E-2</v>
      </c>
      <c r="L185" s="198">
        <v>1.8790359254206499E-2</v>
      </c>
      <c r="M185" s="198">
        <v>1.8735788994997699E-3</v>
      </c>
      <c r="N185" s="198">
        <v>5.9317871759890901E-2</v>
      </c>
      <c r="O185" s="198">
        <v>2.4793087767166901E-2</v>
      </c>
      <c r="P185" s="198">
        <v>6.8394724874943202E-3</v>
      </c>
      <c r="Q185" s="198"/>
      <c r="R185" s="122">
        <v>6947.7653716733703</v>
      </c>
      <c r="S185" s="122">
        <v>47953.913848939701</v>
      </c>
      <c r="T185" s="122">
        <v>129050.266095275</v>
      </c>
      <c r="U185" s="122">
        <v>27874.613572665701</v>
      </c>
      <c r="V185" s="122">
        <v>124042.412913387</v>
      </c>
      <c r="W185" s="122">
        <v>258227.38157394499</v>
      </c>
    </row>
    <row r="186" spans="1:23" ht="12.75" x14ac:dyDescent="0.2">
      <c r="A186" s="122" t="s">
        <v>533</v>
      </c>
      <c r="B186" s="122">
        <v>16196</v>
      </c>
      <c r="C186" s="122">
        <v>16293.087664371</v>
      </c>
      <c r="D186" s="140">
        <v>44.223951412374902</v>
      </c>
      <c r="E186" s="140">
        <v>-11.6047898786079</v>
      </c>
      <c r="F186" s="140">
        <v>-23.082762166434399</v>
      </c>
      <c r="G186" s="140">
        <v>-107.072955162591</v>
      </c>
      <c r="H186" s="122"/>
      <c r="I186" s="122">
        <v>9073</v>
      </c>
      <c r="J186" s="204">
        <v>1.2396762964232799</v>
      </c>
      <c r="K186" s="198">
        <v>0.15617767000992</v>
      </c>
      <c r="L186" s="198">
        <v>2.6452110657996301E-2</v>
      </c>
      <c r="M186" s="198">
        <v>2.4247768103163201E-3</v>
      </c>
      <c r="N186" s="198">
        <v>8.6851096660420998E-2</v>
      </c>
      <c r="O186" s="198">
        <v>3.62614350270032E-2</v>
      </c>
      <c r="P186" s="198">
        <v>1.37771409677064E-2</v>
      </c>
      <c r="Q186" s="198"/>
      <c r="R186" s="122">
        <v>6947.7653716733703</v>
      </c>
      <c r="S186" s="122">
        <v>47953.913848939701</v>
      </c>
      <c r="T186" s="122">
        <v>129050.266095275</v>
      </c>
      <c r="U186" s="122">
        <v>27874.613572665701</v>
      </c>
      <c r="V186" s="122">
        <v>124042.412913387</v>
      </c>
      <c r="W186" s="122">
        <v>258227.38157394499</v>
      </c>
    </row>
    <row r="187" spans="1:23" ht="12.75" x14ac:dyDescent="0.2">
      <c r="A187" s="122" t="s">
        <v>534</v>
      </c>
      <c r="B187" s="122">
        <v>9131</v>
      </c>
      <c r="C187" s="122">
        <v>9214.40944106403</v>
      </c>
      <c r="D187" s="140">
        <v>-11.175278734440001</v>
      </c>
      <c r="E187" s="140">
        <v>-11.6047898786079</v>
      </c>
      <c r="F187" s="140">
        <v>-15.809120178661599</v>
      </c>
      <c r="G187" s="140">
        <v>-44.606425555257303</v>
      </c>
      <c r="H187" s="122"/>
      <c r="I187" s="122">
        <v>26224</v>
      </c>
      <c r="J187" s="204">
        <v>1.2396762964232799</v>
      </c>
      <c r="K187" s="198">
        <v>8.9841366687004307E-2</v>
      </c>
      <c r="L187" s="198">
        <v>1.8380109823062801E-2</v>
      </c>
      <c r="M187" s="198">
        <v>1.1821232458816399E-3</v>
      </c>
      <c r="N187" s="198">
        <v>5.7046979865771799E-2</v>
      </c>
      <c r="O187" s="198">
        <v>2.1430750457596098E-2</v>
      </c>
      <c r="P187" s="198">
        <v>5.9106162294081804E-3</v>
      </c>
      <c r="Q187" s="198"/>
      <c r="R187" s="122">
        <v>6947.7653716733703</v>
      </c>
      <c r="S187" s="122">
        <v>47953.913848939701</v>
      </c>
      <c r="T187" s="122">
        <v>129050.266095275</v>
      </c>
      <c r="U187" s="122">
        <v>27874.613572665701</v>
      </c>
      <c r="V187" s="122">
        <v>124042.412913387</v>
      </c>
      <c r="W187" s="122">
        <v>258227.38157394499</v>
      </c>
    </row>
    <row r="188" spans="1:23" ht="12.75" x14ac:dyDescent="0.2">
      <c r="A188" s="122" t="s">
        <v>535</v>
      </c>
      <c r="B188" s="122">
        <v>11557</v>
      </c>
      <c r="C188" s="122">
        <v>11403.3345040599</v>
      </c>
      <c r="D188" s="140">
        <v>168.868475333303</v>
      </c>
      <c r="E188" s="140">
        <v>-11.6047898786079</v>
      </c>
      <c r="F188" s="140">
        <v>-16.303393414886699</v>
      </c>
      <c r="G188" s="140">
        <v>13.175597760501701</v>
      </c>
      <c r="H188" s="122"/>
      <c r="I188" s="122">
        <v>13218</v>
      </c>
      <c r="J188" s="204">
        <v>1.2396762964232799</v>
      </c>
      <c r="K188" s="198">
        <v>9.6459373581479796E-2</v>
      </c>
      <c r="L188" s="198">
        <v>1.8989257073687399E-2</v>
      </c>
      <c r="M188" s="198">
        <v>2.5722499621727902E-3</v>
      </c>
      <c r="N188" s="198">
        <v>6.9375094568013301E-2</v>
      </c>
      <c r="O188" s="198">
        <v>2.5192918747163E-2</v>
      </c>
      <c r="P188" s="198">
        <v>8.6246028143440803E-3</v>
      </c>
      <c r="Q188" s="198"/>
      <c r="R188" s="122">
        <v>6947.7653716733703</v>
      </c>
      <c r="S188" s="122">
        <v>47953.913848939701</v>
      </c>
      <c r="T188" s="122">
        <v>129050.266095275</v>
      </c>
      <c r="U188" s="122">
        <v>27874.613572665701</v>
      </c>
      <c r="V188" s="122">
        <v>124042.412913387</v>
      </c>
      <c r="W188" s="122">
        <v>258227.38157394499</v>
      </c>
    </row>
    <row r="189" spans="1:23" ht="12.75" x14ac:dyDescent="0.2">
      <c r="A189" s="122" t="s">
        <v>536</v>
      </c>
      <c r="B189" s="122">
        <v>12046</v>
      </c>
      <c r="C189" s="122">
        <v>11784.0569686777</v>
      </c>
      <c r="D189" s="140">
        <v>200.35471272012799</v>
      </c>
      <c r="E189" s="140">
        <v>-11.6047898786079</v>
      </c>
      <c r="F189" s="140">
        <v>-6.1219746795497203</v>
      </c>
      <c r="G189" s="140">
        <v>79.602599914248501</v>
      </c>
      <c r="H189" s="122"/>
      <c r="I189" s="122">
        <v>10659</v>
      </c>
      <c r="J189" s="204">
        <v>1.2396762964232799</v>
      </c>
      <c r="K189" s="198">
        <v>0.11942959001782499</v>
      </c>
      <c r="L189" s="198">
        <v>1.9232573412139999E-2</v>
      </c>
      <c r="M189" s="198">
        <v>1.03199174406605E-3</v>
      </c>
      <c r="N189" s="198">
        <v>6.9706351440097597E-2</v>
      </c>
      <c r="O189" s="198">
        <v>2.9364855990243001E-2</v>
      </c>
      <c r="P189" s="198">
        <v>7.8806642274134499E-3</v>
      </c>
      <c r="Q189" s="198"/>
      <c r="R189" s="122">
        <v>6947.7653716733703</v>
      </c>
      <c r="S189" s="122">
        <v>47953.913848939701</v>
      </c>
      <c r="T189" s="122">
        <v>129050.266095275</v>
      </c>
      <c r="U189" s="122">
        <v>27874.613572665701</v>
      </c>
      <c r="V189" s="122">
        <v>124042.412913387</v>
      </c>
      <c r="W189" s="122">
        <v>258227.38157394499</v>
      </c>
    </row>
    <row r="190" spans="1:23" ht="12.75" x14ac:dyDescent="0.2">
      <c r="A190" s="122" t="s">
        <v>537</v>
      </c>
      <c r="B190" s="122">
        <v>14154</v>
      </c>
      <c r="C190" s="122">
        <v>13875.685122687601</v>
      </c>
      <c r="D190" s="140">
        <v>215.55677718036699</v>
      </c>
      <c r="E190" s="140">
        <v>92.784280099423697</v>
      </c>
      <c r="F190" s="140">
        <v>-25.556488944281899</v>
      </c>
      <c r="G190" s="140">
        <v>-4.6513607427559096</v>
      </c>
      <c r="H190" s="122"/>
      <c r="I190" s="122">
        <v>12763</v>
      </c>
      <c r="J190" s="204">
        <v>1.2396762964232799</v>
      </c>
      <c r="K190" s="198">
        <v>0.12896654391600701</v>
      </c>
      <c r="L190" s="198">
        <v>2.1625009793935598E-2</v>
      </c>
      <c r="M190" s="198">
        <v>2.11549008853718E-3</v>
      </c>
      <c r="N190" s="198">
        <v>8.2425761968189307E-2</v>
      </c>
      <c r="O190" s="198">
        <v>3.1418945389015102E-2</v>
      </c>
      <c r="P190" s="198">
        <v>1.0812504896967799E-2</v>
      </c>
      <c r="Q190" s="198"/>
      <c r="R190" s="122">
        <v>6947.7653716733703</v>
      </c>
      <c r="S190" s="122">
        <v>47953.913848939701</v>
      </c>
      <c r="T190" s="122">
        <v>129050.266095275</v>
      </c>
      <c r="U190" s="122">
        <v>27874.613572665701</v>
      </c>
      <c r="V190" s="122">
        <v>124042.412913387</v>
      </c>
      <c r="W190" s="122">
        <v>258227.38157394499</v>
      </c>
    </row>
    <row r="191" spans="1:23" ht="12.75" x14ac:dyDescent="0.2">
      <c r="A191" s="122" t="s">
        <v>538</v>
      </c>
      <c r="B191" s="122">
        <v>12811</v>
      </c>
      <c r="C191" s="122">
        <v>12939.263870332101</v>
      </c>
      <c r="D191" s="140">
        <v>-21.459963245737001</v>
      </c>
      <c r="E191" s="140">
        <v>-11.6047898786079</v>
      </c>
      <c r="F191" s="140">
        <v>-3.4778647505818898</v>
      </c>
      <c r="G191" s="140">
        <v>-91.367219982090305</v>
      </c>
      <c r="H191" s="122"/>
      <c r="I191" s="122">
        <v>11110</v>
      </c>
      <c r="J191" s="204">
        <v>1.2396762964232799</v>
      </c>
      <c r="K191" s="198">
        <v>0.106480648064806</v>
      </c>
      <c r="L191" s="198">
        <v>2.4572457245724599E-2</v>
      </c>
      <c r="M191" s="198">
        <v>2.1602160216021601E-3</v>
      </c>
      <c r="N191" s="198">
        <v>6.8496849684968497E-2</v>
      </c>
      <c r="O191" s="198">
        <v>3.0243024302430199E-2</v>
      </c>
      <c r="P191" s="198">
        <v>9.9909990999099904E-3</v>
      </c>
      <c r="Q191" s="198"/>
      <c r="R191" s="122">
        <v>6947.7653716733703</v>
      </c>
      <c r="S191" s="122">
        <v>47953.913848939701</v>
      </c>
      <c r="T191" s="122">
        <v>129050.266095275</v>
      </c>
      <c r="U191" s="122">
        <v>27874.613572665701</v>
      </c>
      <c r="V191" s="122">
        <v>124042.412913387</v>
      </c>
      <c r="W191" s="122">
        <v>258227.38157394499</v>
      </c>
    </row>
    <row r="192" spans="1:23" ht="12.75" x14ac:dyDescent="0.2">
      <c r="A192" s="122" t="s">
        <v>539</v>
      </c>
      <c r="B192" s="122">
        <v>12712</v>
      </c>
      <c r="C192" s="122">
        <v>12644.9180473789</v>
      </c>
      <c r="D192" s="140">
        <v>16.525684027287099</v>
      </c>
      <c r="E192" s="140">
        <v>-11.6047898786079</v>
      </c>
      <c r="F192" s="140">
        <v>-12.9074849154254</v>
      </c>
      <c r="G192" s="140">
        <v>74.605833969391</v>
      </c>
      <c r="H192" s="122"/>
      <c r="I192" s="122">
        <v>12827</v>
      </c>
      <c r="J192" s="204">
        <v>1.2396762964232799</v>
      </c>
      <c r="K192" s="198">
        <v>0.10025726982147</v>
      </c>
      <c r="L192" s="198">
        <v>2.1750993997037501E-2</v>
      </c>
      <c r="M192" s="198">
        <v>1.9490137990177E-3</v>
      </c>
      <c r="N192" s="198">
        <v>6.6110548062680297E-2</v>
      </c>
      <c r="O192" s="198">
        <v>3.2821392375458003E-2</v>
      </c>
      <c r="P192" s="198">
        <v>8.8875029235206994E-3</v>
      </c>
      <c r="Q192" s="198"/>
      <c r="R192" s="122">
        <v>6947.7653716733703</v>
      </c>
      <c r="S192" s="122">
        <v>47953.913848939701</v>
      </c>
      <c r="T192" s="122">
        <v>129050.266095275</v>
      </c>
      <c r="U192" s="122">
        <v>27874.613572665701</v>
      </c>
      <c r="V192" s="122">
        <v>124042.412913387</v>
      </c>
      <c r="W192" s="122">
        <v>258227.38157394499</v>
      </c>
    </row>
    <row r="193" spans="1:23" ht="12.75" x14ac:dyDescent="0.2">
      <c r="A193" s="122" t="s">
        <v>540</v>
      </c>
      <c r="B193" s="122">
        <v>11596</v>
      </c>
      <c r="C193" s="122">
        <v>11630.1925378782</v>
      </c>
      <c r="D193" s="140">
        <v>128.24306836843601</v>
      </c>
      <c r="E193" s="140">
        <v>-11.6047898786079</v>
      </c>
      <c r="F193" s="140">
        <v>-19.862214105824801</v>
      </c>
      <c r="G193" s="140">
        <v>-130.86506449586199</v>
      </c>
      <c r="H193" s="122"/>
      <c r="I193" s="122">
        <v>15790</v>
      </c>
      <c r="J193" s="204">
        <v>1.2396762964232799</v>
      </c>
      <c r="K193" s="198">
        <v>0.143065231158961</v>
      </c>
      <c r="L193" s="198">
        <v>2.3305889803673201E-2</v>
      </c>
      <c r="M193" s="198">
        <v>2.5965801139961999E-3</v>
      </c>
      <c r="N193" s="198">
        <v>6.5991133628878998E-2</v>
      </c>
      <c r="O193" s="198">
        <v>2.3939202026599101E-2</v>
      </c>
      <c r="P193" s="198">
        <v>8.2330588980367297E-3</v>
      </c>
      <c r="Q193" s="198"/>
      <c r="R193" s="122">
        <v>6947.7653716733703</v>
      </c>
      <c r="S193" s="122">
        <v>47953.913848939701</v>
      </c>
      <c r="T193" s="122">
        <v>129050.266095275</v>
      </c>
      <c r="U193" s="122">
        <v>27874.613572665701</v>
      </c>
      <c r="V193" s="122">
        <v>124042.412913387</v>
      </c>
      <c r="W193" s="122">
        <v>258227.38157394499</v>
      </c>
    </row>
    <row r="194" spans="1:23" ht="12.75" x14ac:dyDescent="0.2">
      <c r="A194" s="122" t="s">
        <v>541</v>
      </c>
      <c r="B194" s="122">
        <v>12743</v>
      </c>
      <c r="C194" s="122">
        <v>12772.9089709736</v>
      </c>
      <c r="D194" s="140">
        <v>132.509397530504</v>
      </c>
      <c r="E194" s="140">
        <v>-11.6047898786079</v>
      </c>
      <c r="F194" s="140">
        <v>-13.5246280514663</v>
      </c>
      <c r="G194" s="140">
        <v>-136.85445923948501</v>
      </c>
      <c r="H194" s="122"/>
      <c r="I194" s="122">
        <v>11841</v>
      </c>
      <c r="J194" s="204">
        <v>1.2396762964232799</v>
      </c>
      <c r="K194" s="198">
        <v>0.11553078287306801</v>
      </c>
      <c r="L194" s="198">
        <v>2.2379866565323901E-2</v>
      </c>
      <c r="M194" s="198">
        <v>1.52014187990879E-3</v>
      </c>
      <c r="N194" s="198">
        <v>6.3001435689553201E-2</v>
      </c>
      <c r="O194" s="198">
        <v>2.8291529431635799E-2</v>
      </c>
      <c r="P194" s="198">
        <v>1.1485516425977499E-2</v>
      </c>
      <c r="Q194" s="198"/>
      <c r="R194" s="122">
        <v>6947.7653716733703</v>
      </c>
      <c r="S194" s="122">
        <v>47953.913848939701</v>
      </c>
      <c r="T194" s="122">
        <v>129050.266095275</v>
      </c>
      <c r="U194" s="122">
        <v>27874.613572665701</v>
      </c>
      <c r="V194" s="122">
        <v>124042.412913387</v>
      </c>
      <c r="W194" s="122">
        <v>258227.38157394499</v>
      </c>
    </row>
    <row r="195" spans="1:23" ht="12.75" x14ac:dyDescent="0.2">
      <c r="A195" s="122" t="s">
        <v>542</v>
      </c>
      <c r="B195" s="122">
        <v>10173</v>
      </c>
      <c r="C195" s="122">
        <v>10236.931933497001</v>
      </c>
      <c r="D195" s="140">
        <v>-37.172714257337297</v>
      </c>
      <c r="E195" s="140">
        <v>-11.6047898786079</v>
      </c>
      <c r="F195" s="140">
        <v>-0.33691683474989298</v>
      </c>
      <c r="G195" s="140">
        <v>-14.9594099518826</v>
      </c>
      <c r="H195" s="122"/>
      <c r="I195" s="122">
        <v>58238</v>
      </c>
      <c r="J195" s="204">
        <v>1.2396762964232799</v>
      </c>
      <c r="K195" s="198">
        <v>8.1476012225694602E-2</v>
      </c>
      <c r="L195" s="198">
        <v>1.73769703629932E-2</v>
      </c>
      <c r="M195" s="198">
        <v>1.3221607884886201E-3</v>
      </c>
      <c r="N195" s="198">
        <v>5.6887255743672503E-2</v>
      </c>
      <c r="O195" s="198">
        <v>2.3901919708781201E-2</v>
      </c>
      <c r="P195" s="198">
        <v>8.2763831175521104E-3</v>
      </c>
      <c r="Q195" s="198"/>
      <c r="R195" s="122">
        <v>6947.7653716733703</v>
      </c>
      <c r="S195" s="122">
        <v>47953.913848939701</v>
      </c>
      <c r="T195" s="122">
        <v>129050.266095275</v>
      </c>
      <c r="U195" s="122">
        <v>27874.613572665701</v>
      </c>
      <c r="V195" s="122">
        <v>124042.412913387</v>
      </c>
      <c r="W195" s="122">
        <v>258227.38157394499</v>
      </c>
    </row>
    <row r="196" spans="1:23" ht="12.75" x14ac:dyDescent="0.2">
      <c r="A196" s="122" t="s">
        <v>543</v>
      </c>
      <c r="B196" s="122">
        <v>12879</v>
      </c>
      <c r="C196" s="122">
        <v>12712.431371177299</v>
      </c>
      <c r="D196" s="140">
        <v>124.42321138100399</v>
      </c>
      <c r="E196" s="140">
        <v>-11.6047898786079</v>
      </c>
      <c r="F196" s="140">
        <v>-19.508932576800799</v>
      </c>
      <c r="G196" s="140">
        <v>72.7689933666489</v>
      </c>
      <c r="H196" s="122"/>
      <c r="I196" s="122">
        <v>9414</v>
      </c>
      <c r="J196" s="204">
        <v>1.2396762964232799</v>
      </c>
      <c r="K196" s="198">
        <v>0.112385808370512</v>
      </c>
      <c r="L196" s="198">
        <v>1.9226683662630101E-2</v>
      </c>
      <c r="M196" s="198">
        <v>2.12449543233482E-3</v>
      </c>
      <c r="N196" s="198">
        <v>7.6906734650520503E-2</v>
      </c>
      <c r="O196" s="198">
        <v>2.9105587422986998E-2</v>
      </c>
      <c r="P196" s="198">
        <v>9.7726789887401695E-3</v>
      </c>
      <c r="Q196" s="198"/>
      <c r="R196" s="122">
        <v>6947.7653716733703</v>
      </c>
      <c r="S196" s="122">
        <v>47953.913848939701</v>
      </c>
      <c r="T196" s="122">
        <v>129050.266095275</v>
      </c>
      <c r="U196" s="122">
        <v>27874.613572665701</v>
      </c>
      <c r="V196" s="122">
        <v>124042.412913387</v>
      </c>
      <c r="W196" s="122">
        <v>258227.38157394499</v>
      </c>
    </row>
    <row r="197" spans="1:23" ht="12.75" x14ac:dyDescent="0.2">
      <c r="A197" s="122" t="s">
        <v>544</v>
      </c>
      <c r="B197" s="122">
        <v>11596</v>
      </c>
      <c r="C197" s="122">
        <v>11614.2506129581</v>
      </c>
      <c r="D197" s="140">
        <v>-20.907980245222099</v>
      </c>
      <c r="E197" s="140">
        <v>-11.6047898786079</v>
      </c>
      <c r="F197" s="140">
        <v>-14.002191688684899</v>
      </c>
      <c r="G197" s="140">
        <v>28.5934052113817</v>
      </c>
      <c r="H197" s="122"/>
      <c r="I197" s="122">
        <v>55763</v>
      </c>
      <c r="J197" s="204">
        <v>1.2396762964232799</v>
      </c>
      <c r="K197" s="198">
        <v>8.6239979914997406E-2</v>
      </c>
      <c r="L197" s="198">
        <v>1.98698061438588E-2</v>
      </c>
      <c r="M197" s="198">
        <v>1.56017430912971E-3</v>
      </c>
      <c r="N197" s="198">
        <v>6.2568369707512103E-2</v>
      </c>
      <c r="O197" s="198">
        <v>2.8405932248982298E-2</v>
      </c>
      <c r="P197" s="198">
        <v>9.0920502842386508E-3</v>
      </c>
      <c r="Q197" s="198"/>
      <c r="R197" s="122">
        <v>6947.7653716733703</v>
      </c>
      <c r="S197" s="122">
        <v>47953.913848939701</v>
      </c>
      <c r="T197" s="122">
        <v>129050.266095275</v>
      </c>
      <c r="U197" s="122">
        <v>27874.613572665701</v>
      </c>
      <c r="V197" s="122">
        <v>124042.412913387</v>
      </c>
      <c r="W197" s="122">
        <v>258227.38157394499</v>
      </c>
    </row>
    <row r="198" spans="1:23" ht="12.75" x14ac:dyDescent="0.2">
      <c r="A198" s="122" t="s">
        <v>545</v>
      </c>
      <c r="B198" s="122">
        <v>12319</v>
      </c>
      <c r="C198" s="122">
        <v>12401.3507624132</v>
      </c>
      <c r="D198" s="140">
        <v>49.084764332991902</v>
      </c>
      <c r="E198" s="140">
        <v>-11.6047898786079</v>
      </c>
      <c r="F198" s="140">
        <v>-13.0070670852323</v>
      </c>
      <c r="G198" s="140">
        <v>-107.085036430412</v>
      </c>
      <c r="H198" s="122"/>
      <c r="I198" s="122">
        <v>24296</v>
      </c>
      <c r="J198" s="204">
        <v>1.2396762964232799</v>
      </c>
      <c r="K198" s="198">
        <v>0.106519591702338</v>
      </c>
      <c r="L198" s="198">
        <v>1.9920974646032302E-2</v>
      </c>
      <c r="M198" s="198">
        <v>2.7164965426407601E-3</v>
      </c>
      <c r="N198" s="198">
        <v>6.4619690484030295E-2</v>
      </c>
      <c r="O198" s="198">
        <v>2.8811326967402E-2</v>
      </c>
      <c r="P198" s="198">
        <v>1.0001646361541E-2</v>
      </c>
      <c r="Q198" s="198"/>
      <c r="R198" s="122">
        <v>6947.7653716733703</v>
      </c>
      <c r="S198" s="122">
        <v>47953.913848939701</v>
      </c>
      <c r="T198" s="122">
        <v>129050.266095275</v>
      </c>
      <c r="U198" s="122">
        <v>27874.613572665701</v>
      </c>
      <c r="V198" s="122">
        <v>124042.412913387</v>
      </c>
      <c r="W198" s="122">
        <v>258227.38157394499</v>
      </c>
    </row>
    <row r="199" spans="1:23" ht="12.75" x14ac:dyDescent="0.2">
      <c r="A199" s="122" t="s">
        <v>546</v>
      </c>
      <c r="B199" s="122">
        <v>12720</v>
      </c>
      <c r="C199" s="122">
        <v>12482.1066141345</v>
      </c>
      <c r="D199" s="140">
        <v>47.353221420355901</v>
      </c>
      <c r="E199" s="140">
        <v>-11.6047898786079</v>
      </c>
      <c r="F199" s="140">
        <v>-22.532615674975901</v>
      </c>
      <c r="G199" s="140">
        <v>224.30640233047001</v>
      </c>
      <c r="H199" s="122"/>
      <c r="I199" s="122">
        <v>15942</v>
      </c>
      <c r="J199" s="204">
        <v>1.2396762964232799</v>
      </c>
      <c r="K199" s="198">
        <v>0.103061096474721</v>
      </c>
      <c r="L199" s="198">
        <v>1.8943670806674199E-2</v>
      </c>
      <c r="M199" s="198">
        <v>2.19545853719734E-3</v>
      </c>
      <c r="N199" s="198">
        <v>6.8811943294442401E-2</v>
      </c>
      <c r="O199" s="198">
        <v>3.0610964747208601E-2</v>
      </c>
      <c r="P199" s="198">
        <v>9.4718354033370995E-3</v>
      </c>
      <c r="Q199" s="198"/>
      <c r="R199" s="122">
        <v>6947.7653716733703</v>
      </c>
      <c r="S199" s="122">
        <v>47953.913848939701</v>
      </c>
      <c r="T199" s="122">
        <v>129050.266095275</v>
      </c>
      <c r="U199" s="122">
        <v>27874.613572665701</v>
      </c>
      <c r="V199" s="122">
        <v>124042.412913387</v>
      </c>
      <c r="W199" s="122">
        <v>258227.38157394499</v>
      </c>
    </row>
    <row r="200" spans="1:23" ht="12.75" x14ac:dyDescent="0.2">
      <c r="A200" s="122" t="s">
        <v>547</v>
      </c>
      <c r="B200" s="122">
        <v>9866</v>
      </c>
      <c r="C200" s="122">
        <v>9902.3374428772404</v>
      </c>
      <c r="D200" s="140">
        <v>88.292629871728806</v>
      </c>
      <c r="E200" s="140">
        <v>-11.6047898786079</v>
      </c>
      <c r="F200" s="140">
        <v>-25.766858401898599</v>
      </c>
      <c r="G200" s="140">
        <v>-87.263643080010198</v>
      </c>
      <c r="H200" s="122"/>
      <c r="I200" s="122">
        <v>11490</v>
      </c>
      <c r="J200" s="204">
        <v>1.2396762964232799</v>
      </c>
      <c r="K200" s="198">
        <v>0.100087032201915</v>
      </c>
      <c r="L200" s="198">
        <v>1.55787641427328E-2</v>
      </c>
      <c r="M200" s="198">
        <v>1.82767624020888E-3</v>
      </c>
      <c r="N200" s="198">
        <v>5.8572671888598798E-2</v>
      </c>
      <c r="O200" s="198">
        <v>2.3933855526544801E-2</v>
      </c>
      <c r="P200" s="198">
        <v>6.6144473455178399E-3</v>
      </c>
      <c r="Q200" s="198"/>
      <c r="R200" s="122">
        <v>6947.7653716733703</v>
      </c>
      <c r="S200" s="122">
        <v>47953.913848939701</v>
      </c>
      <c r="T200" s="122">
        <v>129050.266095275</v>
      </c>
      <c r="U200" s="122">
        <v>27874.613572665701</v>
      </c>
      <c r="V200" s="122">
        <v>124042.412913387</v>
      </c>
      <c r="W200" s="122">
        <v>258227.38157394499</v>
      </c>
    </row>
    <row r="201" spans="1:23" ht="12.75" x14ac:dyDescent="0.2">
      <c r="A201" s="122" t="s">
        <v>548</v>
      </c>
      <c r="B201" s="122">
        <v>11815</v>
      </c>
      <c r="C201" s="122">
        <v>11742.8677582536</v>
      </c>
      <c r="D201" s="140">
        <v>14.6635056239845</v>
      </c>
      <c r="E201" s="140">
        <v>-11.6047898786079</v>
      </c>
      <c r="F201" s="140">
        <v>-18.080455606559699</v>
      </c>
      <c r="G201" s="140">
        <v>87.263606902880397</v>
      </c>
      <c r="H201" s="122"/>
      <c r="I201" s="122">
        <v>39151</v>
      </c>
      <c r="J201" s="204">
        <v>1.2396762964232799</v>
      </c>
      <c r="K201" s="198">
        <v>9.4812393042323306E-2</v>
      </c>
      <c r="L201" s="198">
        <v>2.0178284079589302E-2</v>
      </c>
      <c r="M201" s="198">
        <v>1.8134913539884E-3</v>
      </c>
      <c r="N201" s="198">
        <v>6.7507854205512002E-2</v>
      </c>
      <c r="O201" s="198">
        <v>2.8862608873336599E-2</v>
      </c>
      <c r="P201" s="198">
        <v>8.3267349492988692E-3</v>
      </c>
      <c r="Q201" s="198"/>
      <c r="R201" s="122">
        <v>6947.7653716733703</v>
      </c>
      <c r="S201" s="122">
        <v>47953.913848939701</v>
      </c>
      <c r="T201" s="122">
        <v>129050.266095275</v>
      </c>
      <c r="U201" s="122">
        <v>27874.613572665701</v>
      </c>
      <c r="V201" s="122">
        <v>124042.412913387</v>
      </c>
      <c r="W201" s="122">
        <v>258227.38157394499</v>
      </c>
    </row>
    <row r="202" spans="1:23" ht="12.75" x14ac:dyDescent="0.2">
      <c r="A202" s="122" t="s">
        <v>549</v>
      </c>
      <c r="B202" s="122">
        <v>14529</v>
      </c>
      <c r="C202" s="122">
        <v>14532.6632858837</v>
      </c>
      <c r="D202" s="140">
        <v>24.053374488782001</v>
      </c>
      <c r="E202" s="140">
        <v>-11.6047898786079</v>
      </c>
      <c r="F202" s="140">
        <v>-15.7644361976896</v>
      </c>
      <c r="G202" s="140">
        <v>3.5951836159313202E-2</v>
      </c>
      <c r="H202" s="122"/>
      <c r="I202" s="122">
        <v>12711</v>
      </c>
      <c r="J202" s="204">
        <v>1.2396762964232799</v>
      </c>
      <c r="K202" s="198">
        <v>0.103847061600189</v>
      </c>
      <c r="L202" s="198">
        <v>2.4545669105499199E-2</v>
      </c>
      <c r="M202" s="198">
        <v>2.2028164581858198E-3</v>
      </c>
      <c r="N202" s="198">
        <v>8.1110848871056601E-2</v>
      </c>
      <c r="O202" s="198">
        <v>3.2806230823695999E-2</v>
      </c>
      <c r="P202" s="198">
        <v>1.2430178585477099E-2</v>
      </c>
      <c r="Q202" s="198"/>
      <c r="R202" s="122">
        <v>6947.7653716733703</v>
      </c>
      <c r="S202" s="122">
        <v>47953.913848939701</v>
      </c>
      <c r="T202" s="122">
        <v>129050.266095275</v>
      </c>
      <c r="U202" s="122">
        <v>27874.613572665701</v>
      </c>
      <c r="V202" s="122">
        <v>124042.412913387</v>
      </c>
      <c r="W202" s="122">
        <v>258227.38157394499</v>
      </c>
    </row>
    <row r="203" spans="1:23" ht="12.75" x14ac:dyDescent="0.2">
      <c r="A203" s="122" t="s">
        <v>550</v>
      </c>
      <c r="B203" s="122">
        <v>11226</v>
      </c>
      <c r="C203" s="122">
        <v>11329.7762493679</v>
      </c>
      <c r="D203" s="140">
        <v>1.3617106979134701</v>
      </c>
      <c r="E203" s="140">
        <v>-11.6047898786079</v>
      </c>
      <c r="F203" s="140">
        <v>-24.923089484931801</v>
      </c>
      <c r="G203" s="140">
        <v>-68.735337353345102</v>
      </c>
      <c r="H203" s="122"/>
      <c r="I203" s="122">
        <v>12923</v>
      </c>
      <c r="J203" s="204">
        <v>1.2396762964232799</v>
      </c>
      <c r="K203" s="198">
        <v>0.12675075446877701</v>
      </c>
      <c r="L203" s="198">
        <v>2.3756093786272501E-2</v>
      </c>
      <c r="M203" s="198">
        <v>1.7797724986458299E-3</v>
      </c>
      <c r="N203" s="198">
        <v>5.59467615878666E-2</v>
      </c>
      <c r="O203" s="198">
        <v>2.46072893291031E-2</v>
      </c>
      <c r="P203" s="198">
        <v>8.8214810802445306E-3</v>
      </c>
      <c r="Q203" s="198"/>
      <c r="R203" s="122">
        <v>6947.7653716733703</v>
      </c>
      <c r="S203" s="122">
        <v>47953.913848939701</v>
      </c>
      <c r="T203" s="122">
        <v>129050.266095275</v>
      </c>
      <c r="U203" s="122">
        <v>27874.613572665701</v>
      </c>
      <c r="V203" s="122">
        <v>124042.412913387</v>
      </c>
      <c r="W203" s="122">
        <v>258227.38157394499</v>
      </c>
    </row>
    <row r="204" spans="1:23" ht="14.25" customHeight="1" x14ac:dyDescent="0.2">
      <c r="A204" s="19" t="s">
        <v>551</v>
      </c>
      <c r="B204" s="122"/>
      <c r="C204" s="122"/>
      <c r="D204" s="140"/>
      <c r="E204" s="140"/>
      <c r="F204" s="140"/>
      <c r="G204" s="140"/>
      <c r="H204" s="122"/>
      <c r="I204" s="122"/>
      <c r="J204" s="204"/>
      <c r="K204" s="198"/>
      <c r="L204" s="198"/>
      <c r="M204" s="198"/>
      <c r="N204" s="198"/>
      <c r="O204" s="198"/>
      <c r="P204" s="198"/>
      <c r="Q204" s="198"/>
      <c r="R204" s="122"/>
      <c r="S204" s="122"/>
      <c r="T204" s="122"/>
      <c r="U204" s="122"/>
      <c r="V204" s="122"/>
      <c r="W204" s="122"/>
    </row>
    <row r="205" spans="1:23" ht="12.75" x14ac:dyDescent="0.2">
      <c r="A205" s="122" t="s">
        <v>552</v>
      </c>
      <c r="B205" s="122">
        <v>14703</v>
      </c>
      <c r="C205" s="122">
        <v>14573.6657989501</v>
      </c>
      <c r="D205" s="140">
        <v>63.470394450732897</v>
      </c>
      <c r="E205" s="140">
        <v>-11.6047898786079</v>
      </c>
      <c r="F205" s="140">
        <v>-21.917562991370001</v>
      </c>
      <c r="G205" s="140">
        <v>99.757946413607996</v>
      </c>
      <c r="H205" s="122"/>
      <c r="I205" s="122">
        <v>26060</v>
      </c>
      <c r="J205" s="204">
        <v>1.2396762964232799</v>
      </c>
      <c r="K205" s="198">
        <v>0.102187260168841</v>
      </c>
      <c r="L205" s="198">
        <v>2.19493476592479E-2</v>
      </c>
      <c r="M205" s="198">
        <v>1.8419033000767499E-3</v>
      </c>
      <c r="N205" s="198">
        <v>7.8587874136607797E-2</v>
      </c>
      <c r="O205" s="198">
        <v>3.7183422870299299E-2</v>
      </c>
      <c r="P205" s="198">
        <v>1.1435149654643101E-2</v>
      </c>
      <c r="Q205" s="198"/>
      <c r="R205" s="122">
        <v>6947.7653716733703</v>
      </c>
      <c r="S205" s="122">
        <v>47953.913848939701</v>
      </c>
      <c r="T205" s="122">
        <v>129050.266095275</v>
      </c>
      <c r="U205" s="122">
        <v>27874.613572665701</v>
      </c>
      <c r="V205" s="122">
        <v>124042.412913387</v>
      </c>
      <c r="W205" s="122">
        <v>258227.38157394499</v>
      </c>
    </row>
    <row r="206" spans="1:23" ht="12.75" x14ac:dyDescent="0.2">
      <c r="A206" s="122" t="s">
        <v>553</v>
      </c>
      <c r="B206" s="122">
        <v>13888</v>
      </c>
      <c r="C206" s="122">
        <v>13381.022041264499</v>
      </c>
      <c r="D206" s="140">
        <v>245.90900862737999</v>
      </c>
      <c r="E206" s="140">
        <v>-11.6047898786079</v>
      </c>
      <c r="F206" s="140">
        <v>-27.981923678149499</v>
      </c>
      <c r="G206" s="140">
        <v>300.66283806722402</v>
      </c>
      <c r="H206" s="122"/>
      <c r="I206" s="122">
        <v>8618</v>
      </c>
      <c r="J206" s="204">
        <v>1.2396762964232799</v>
      </c>
      <c r="K206" s="198">
        <v>9.6774193548387094E-2</v>
      </c>
      <c r="L206" s="198">
        <v>2.2278951032722202E-2</v>
      </c>
      <c r="M206" s="198">
        <v>2.78486887909028E-3</v>
      </c>
      <c r="N206" s="198">
        <v>7.5075423532141999E-2</v>
      </c>
      <c r="O206" s="198">
        <v>3.36504989556742E-2</v>
      </c>
      <c r="P206" s="198">
        <v>9.3989324669296794E-3</v>
      </c>
      <c r="Q206" s="198"/>
      <c r="R206" s="122">
        <v>6947.7653716733703</v>
      </c>
      <c r="S206" s="122">
        <v>47953.913848939701</v>
      </c>
      <c r="T206" s="122">
        <v>129050.266095275</v>
      </c>
      <c r="U206" s="122">
        <v>27874.613572665701</v>
      </c>
      <c r="V206" s="122">
        <v>124042.412913387</v>
      </c>
      <c r="W206" s="122">
        <v>258227.38157394499</v>
      </c>
    </row>
    <row r="207" spans="1:23" ht="12.75" x14ac:dyDescent="0.2">
      <c r="A207" s="122" t="s">
        <v>554</v>
      </c>
      <c r="B207" s="122">
        <v>16623</v>
      </c>
      <c r="C207" s="122">
        <v>16103.214757195101</v>
      </c>
      <c r="D207" s="140">
        <v>129.03851999834899</v>
      </c>
      <c r="E207" s="140">
        <v>-11.6047898786079</v>
      </c>
      <c r="F207" s="140">
        <v>-10.4192898508611</v>
      </c>
      <c r="G207" s="140">
        <v>412.72883414388599</v>
      </c>
      <c r="H207" s="122"/>
      <c r="I207" s="122">
        <v>10783</v>
      </c>
      <c r="J207" s="204">
        <v>1.2396762964232799</v>
      </c>
      <c r="K207" s="198">
        <v>0.101177779838635</v>
      </c>
      <c r="L207" s="198">
        <v>1.8269498284336501E-2</v>
      </c>
      <c r="M207" s="198">
        <v>1.4838171195400199E-3</v>
      </c>
      <c r="N207" s="198">
        <v>9.5335249930446106E-2</v>
      </c>
      <c r="O207" s="198">
        <v>4.2381526476861699E-2</v>
      </c>
      <c r="P207" s="198">
        <v>1.27979226560326E-2</v>
      </c>
      <c r="Q207" s="198"/>
      <c r="R207" s="122">
        <v>6947.7653716733703</v>
      </c>
      <c r="S207" s="122">
        <v>47953.913848939701</v>
      </c>
      <c r="T207" s="122">
        <v>129050.266095275</v>
      </c>
      <c r="U207" s="122">
        <v>27874.613572665701</v>
      </c>
      <c r="V207" s="122">
        <v>124042.412913387</v>
      </c>
      <c r="W207" s="122">
        <v>258227.38157394499</v>
      </c>
    </row>
    <row r="208" spans="1:23" ht="12.75" x14ac:dyDescent="0.2">
      <c r="A208" s="122" t="s">
        <v>555</v>
      </c>
      <c r="B208" s="122">
        <v>12054</v>
      </c>
      <c r="C208" s="122">
        <v>11839.5071519869</v>
      </c>
      <c r="D208" s="140">
        <v>-23.070421206695901</v>
      </c>
      <c r="E208" s="140">
        <v>-11.6047898786079</v>
      </c>
      <c r="F208" s="140">
        <v>-28.535001356268001</v>
      </c>
      <c r="G208" s="140">
        <v>277.81556373364901</v>
      </c>
      <c r="H208" s="122"/>
      <c r="I208" s="122">
        <v>11509</v>
      </c>
      <c r="J208" s="204">
        <v>1.2396762964232799</v>
      </c>
      <c r="K208" s="198">
        <v>0.106699105048223</v>
      </c>
      <c r="L208" s="198">
        <v>1.7290815883221799E-2</v>
      </c>
      <c r="M208" s="198">
        <v>1.3033278303936E-3</v>
      </c>
      <c r="N208" s="198">
        <v>6.69041619602051E-2</v>
      </c>
      <c r="O208" s="198">
        <v>3.0758536797289099E-2</v>
      </c>
      <c r="P208" s="198">
        <v>8.2544095924928299E-3</v>
      </c>
      <c r="Q208" s="198"/>
      <c r="R208" s="122">
        <v>6947.7653716733703</v>
      </c>
      <c r="S208" s="122">
        <v>47953.913848939701</v>
      </c>
      <c r="T208" s="122">
        <v>129050.266095275</v>
      </c>
      <c r="U208" s="122">
        <v>27874.613572665701</v>
      </c>
      <c r="V208" s="122">
        <v>124042.412913387</v>
      </c>
      <c r="W208" s="122">
        <v>258227.38157394499</v>
      </c>
    </row>
    <row r="209" spans="1:23" ht="12.75" x14ac:dyDescent="0.2">
      <c r="A209" s="122" t="s">
        <v>556</v>
      </c>
      <c r="B209" s="122">
        <v>13499</v>
      </c>
      <c r="C209" s="122">
        <v>13183.541087710501</v>
      </c>
      <c r="D209" s="140">
        <v>106.65419079802</v>
      </c>
      <c r="E209" s="140">
        <v>-11.6047898786079</v>
      </c>
      <c r="F209" s="140">
        <v>-21.7966356203777</v>
      </c>
      <c r="G209" s="140">
        <v>242.021583299936</v>
      </c>
      <c r="H209" s="122"/>
      <c r="I209" s="122">
        <v>9011</v>
      </c>
      <c r="J209" s="204">
        <v>1.2396762964232799</v>
      </c>
      <c r="K209" s="198">
        <v>0.107646210187549</v>
      </c>
      <c r="L209" s="198">
        <v>2.1418266563089601E-2</v>
      </c>
      <c r="M209" s="198">
        <v>1.5536566418821399E-3</v>
      </c>
      <c r="N209" s="198">
        <v>8.4119409610476106E-2</v>
      </c>
      <c r="O209" s="198">
        <v>3.1960936633004103E-2</v>
      </c>
      <c r="P209" s="198">
        <v>9.0999889024525604E-3</v>
      </c>
      <c r="Q209" s="198"/>
      <c r="R209" s="122">
        <v>6947.7653716733703</v>
      </c>
      <c r="S209" s="122">
        <v>47953.913848939701</v>
      </c>
      <c r="T209" s="122">
        <v>129050.266095275</v>
      </c>
      <c r="U209" s="122">
        <v>27874.613572665701</v>
      </c>
      <c r="V209" s="122">
        <v>124042.412913387</v>
      </c>
      <c r="W209" s="122">
        <v>258227.38157394499</v>
      </c>
    </row>
    <row r="210" spans="1:23" ht="12.75" x14ac:dyDescent="0.2">
      <c r="A210" s="122" t="s">
        <v>557</v>
      </c>
      <c r="B210" s="122">
        <v>16648</v>
      </c>
      <c r="C210" s="122">
        <v>16181.2875773208</v>
      </c>
      <c r="D210" s="140">
        <v>149.502461451421</v>
      </c>
      <c r="E210" s="140">
        <v>-11.6047898786079</v>
      </c>
      <c r="F210" s="140">
        <v>-6.68923109473862</v>
      </c>
      <c r="G210" s="140">
        <v>335.44000813893098</v>
      </c>
      <c r="H210" s="122"/>
      <c r="I210" s="122">
        <v>11782</v>
      </c>
      <c r="J210" s="204">
        <v>1.2396762964232799</v>
      </c>
      <c r="K210" s="198">
        <v>0.115939568833814</v>
      </c>
      <c r="L210" s="198">
        <v>2.8008827024274301E-2</v>
      </c>
      <c r="M210" s="198">
        <v>2.46138176879986E-3</v>
      </c>
      <c r="N210" s="198">
        <v>9.12408759124088E-2</v>
      </c>
      <c r="O210" s="198">
        <v>4.3286369037514899E-2</v>
      </c>
      <c r="P210" s="198">
        <v>1.03547784756408E-2</v>
      </c>
      <c r="Q210" s="198"/>
      <c r="R210" s="122">
        <v>6947.7653716733703</v>
      </c>
      <c r="S210" s="122">
        <v>47953.913848939701</v>
      </c>
      <c r="T210" s="122">
        <v>129050.266095275</v>
      </c>
      <c r="U210" s="122">
        <v>27874.613572665701</v>
      </c>
      <c r="V210" s="122">
        <v>124042.412913387</v>
      </c>
      <c r="W210" s="122">
        <v>258227.38157394499</v>
      </c>
    </row>
    <row r="211" spans="1:23" ht="12.75" x14ac:dyDescent="0.2">
      <c r="A211" s="122" t="s">
        <v>558</v>
      </c>
      <c r="B211" s="122">
        <v>8861</v>
      </c>
      <c r="C211" s="122">
        <v>8898.6342238100096</v>
      </c>
      <c r="D211" s="140">
        <v>-51.3684788443665</v>
      </c>
      <c r="E211" s="140">
        <v>-11.6047898786079</v>
      </c>
      <c r="F211" s="140">
        <v>-25.3897276907676</v>
      </c>
      <c r="G211" s="140">
        <v>50.697733202451701</v>
      </c>
      <c r="H211" s="122"/>
      <c r="I211" s="122">
        <v>16174</v>
      </c>
      <c r="J211" s="204">
        <v>1.2396762964232799</v>
      </c>
      <c r="K211" s="198">
        <v>9.1443056757759406E-2</v>
      </c>
      <c r="L211" s="198">
        <v>1.67552862619018E-2</v>
      </c>
      <c r="M211" s="198">
        <v>1.29838011623593E-3</v>
      </c>
      <c r="N211" s="198">
        <v>5.3419067639421301E-2</v>
      </c>
      <c r="O211" s="198">
        <v>2.1330530481018899E-2</v>
      </c>
      <c r="P211" s="198">
        <v>5.5644862124397199E-3</v>
      </c>
      <c r="Q211" s="198"/>
      <c r="R211" s="122">
        <v>6947.7653716733703</v>
      </c>
      <c r="S211" s="122">
        <v>47953.913848939701</v>
      </c>
      <c r="T211" s="122">
        <v>129050.266095275</v>
      </c>
      <c r="U211" s="122">
        <v>27874.613572665701</v>
      </c>
      <c r="V211" s="122">
        <v>124042.412913387</v>
      </c>
      <c r="W211" s="122">
        <v>258227.38157394499</v>
      </c>
    </row>
    <row r="212" spans="1:23" ht="12.75" x14ac:dyDescent="0.2">
      <c r="A212" s="122" t="s">
        <v>559</v>
      </c>
      <c r="B212" s="122">
        <v>11074</v>
      </c>
      <c r="C212" s="122">
        <v>11241.1755277789</v>
      </c>
      <c r="D212" s="140">
        <v>-25.4587604579817</v>
      </c>
      <c r="E212" s="140">
        <v>-11.6047898786079</v>
      </c>
      <c r="F212" s="140">
        <v>-18.909876794749501</v>
      </c>
      <c r="G212" s="140">
        <v>-111.600253593278</v>
      </c>
      <c r="H212" s="122"/>
      <c r="I212" s="122">
        <v>91120</v>
      </c>
      <c r="J212" s="204">
        <v>1.2396762964232799</v>
      </c>
      <c r="K212" s="198">
        <v>7.9773924495171206E-2</v>
      </c>
      <c r="L212" s="198">
        <v>1.8996927129060599E-2</v>
      </c>
      <c r="M212" s="198">
        <v>1.84372256365233E-3</v>
      </c>
      <c r="N212" s="198">
        <v>6.7186128182616295E-2</v>
      </c>
      <c r="O212" s="198">
        <v>2.6316944688323098E-2</v>
      </c>
      <c r="P212" s="198">
        <v>8.6259877085162404E-3</v>
      </c>
      <c r="Q212" s="198"/>
      <c r="R212" s="122">
        <v>6947.7653716733703</v>
      </c>
      <c r="S212" s="122">
        <v>47953.913848939701</v>
      </c>
      <c r="T212" s="122">
        <v>129050.266095275</v>
      </c>
      <c r="U212" s="122">
        <v>27874.613572665701</v>
      </c>
      <c r="V212" s="122">
        <v>124042.412913387</v>
      </c>
      <c r="W212" s="122">
        <v>258227.38157394499</v>
      </c>
    </row>
    <row r="213" spans="1:23" ht="12.75" x14ac:dyDescent="0.2">
      <c r="A213" s="122" t="s">
        <v>560</v>
      </c>
      <c r="B213" s="122">
        <v>11804</v>
      </c>
      <c r="C213" s="122">
        <v>11953.80610663</v>
      </c>
      <c r="D213" s="140">
        <v>5.4477636725825596</v>
      </c>
      <c r="E213" s="140">
        <v>-11.6047898786079</v>
      </c>
      <c r="F213" s="140">
        <v>-26.496770915545799</v>
      </c>
      <c r="G213" s="140">
        <v>-116.895102544106</v>
      </c>
      <c r="H213" s="122"/>
      <c r="I213" s="122">
        <v>11910</v>
      </c>
      <c r="J213" s="204">
        <v>1.2396762964232799</v>
      </c>
      <c r="K213" s="198">
        <v>0.112594458438287</v>
      </c>
      <c r="L213" s="198">
        <v>2.0654911838790899E-2</v>
      </c>
      <c r="M213" s="198">
        <v>2.1830394626364399E-3</v>
      </c>
      <c r="N213" s="198">
        <v>6.7254408060453394E-2</v>
      </c>
      <c r="O213" s="198">
        <v>2.77078085642317E-2</v>
      </c>
      <c r="P213" s="198">
        <v>8.8161209068010095E-3</v>
      </c>
      <c r="Q213" s="198"/>
      <c r="R213" s="122">
        <v>6947.7653716733703</v>
      </c>
      <c r="S213" s="122">
        <v>47953.913848939701</v>
      </c>
      <c r="T213" s="122">
        <v>129050.266095275</v>
      </c>
      <c r="U213" s="122">
        <v>27874.613572665701</v>
      </c>
      <c r="V213" s="122">
        <v>124042.412913387</v>
      </c>
      <c r="W213" s="122">
        <v>258227.38157394499</v>
      </c>
    </row>
    <row r="214" spans="1:23" ht="12.75" x14ac:dyDescent="0.2">
      <c r="A214" s="122" t="s">
        <v>561</v>
      </c>
      <c r="B214" s="122">
        <v>14269</v>
      </c>
      <c r="C214" s="122">
        <v>14031.056816320801</v>
      </c>
      <c r="D214" s="140">
        <v>23.713933095799099</v>
      </c>
      <c r="E214" s="140">
        <v>-11.6047898786079</v>
      </c>
      <c r="F214" s="140">
        <v>-20.124454488719302</v>
      </c>
      <c r="G214" s="140">
        <v>246.07046471318299</v>
      </c>
      <c r="H214" s="122"/>
      <c r="I214" s="122">
        <v>24650</v>
      </c>
      <c r="J214" s="204">
        <v>1.2396762964232799</v>
      </c>
      <c r="K214" s="198">
        <v>0.106369168356998</v>
      </c>
      <c r="L214" s="198">
        <v>2.1460446247464501E-2</v>
      </c>
      <c r="M214" s="198">
        <v>1.74442190669371E-3</v>
      </c>
      <c r="N214" s="198">
        <v>8.3691683569979705E-2</v>
      </c>
      <c r="O214" s="198">
        <v>3.4158215010141997E-2</v>
      </c>
      <c r="P214" s="198">
        <v>1.0669371196754599E-2</v>
      </c>
      <c r="Q214" s="198"/>
      <c r="R214" s="122">
        <v>6947.7653716733703</v>
      </c>
      <c r="S214" s="122">
        <v>47953.913848939701</v>
      </c>
      <c r="T214" s="122">
        <v>129050.266095275</v>
      </c>
      <c r="U214" s="122">
        <v>27874.613572665701</v>
      </c>
      <c r="V214" s="122">
        <v>124042.412913387</v>
      </c>
      <c r="W214" s="122">
        <v>258227.38157394499</v>
      </c>
    </row>
    <row r="215" spans="1:23" ht="12.75" x14ac:dyDescent="0.2">
      <c r="A215" s="122" t="s">
        <v>562</v>
      </c>
      <c r="B215" s="122">
        <v>18918</v>
      </c>
      <c r="C215" s="122">
        <v>18504.599177194599</v>
      </c>
      <c r="D215" s="140">
        <v>-23.400607667506801</v>
      </c>
      <c r="E215" s="140">
        <v>-11.6047898786079</v>
      </c>
      <c r="F215" s="140">
        <v>-5.9253097677687698</v>
      </c>
      <c r="G215" s="140">
        <v>454.18515809009</v>
      </c>
      <c r="H215" s="122"/>
      <c r="I215" s="122">
        <v>3763</v>
      </c>
      <c r="J215" s="204">
        <v>1.2396762964232799</v>
      </c>
      <c r="K215" s="198">
        <v>9.4605368057400996E-2</v>
      </c>
      <c r="L215" s="198">
        <v>2.4980069093808101E-2</v>
      </c>
      <c r="M215" s="198">
        <v>4.2519266542652102E-3</v>
      </c>
      <c r="N215" s="198">
        <v>9.3808131809726303E-2</v>
      </c>
      <c r="O215" s="198">
        <v>4.8897156524050002E-2</v>
      </c>
      <c r="P215" s="198">
        <v>1.4881743289928201E-2</v>
      </c>
      <c r="Q215" s="198"/>
      <c r="R215" s="122">
        <v>6947.7653716733703</v>
      </c>
      <c r="S215" s="122">
        <v>47953.913848939701</v>
      </c>
      <c r="T215" s="122">
        <v>129050.266095275</v>
      </c>
      <c r="U215" s="122">
        <v>27874.613572665701</v>
      </c>
      <c r="V215" s="122">
        <v>124042.412913387</v>
      </c>
      <c r="W215" s="122">
        <v>258227.38157394499</v>
      </c>
    </row>
    <row r="216" spans="1:23" ht="12.75" x14ac:dyDescent="0.2">
      <c r="A216" s="122" t="s">
        <v>563</v>
      </c>
      <c r="B216" s="122">
        <v>13389</v>
      </c>
      <c r="C216" s="122">
        <v>13009.565103422001</v>
      </c>
      <c r="D216" s="140">
        <v>68.469371586047899</v>
      </c>
      <c r="E216" s="140">
        <v>-11.6047898786079</v>
      </c>
      <c r="F216" s="140">
        <v>1.9420463953288399E-2</v>
      </c>
      <c r="G216" s="140">
        <v>322.82912494780197</v>
      </c>
      <c r="H216" s="122"/>
      <c r="I216" s="122">
        <v>4123</v>
      </c>
      <c r="J216" s="204">
        <v>1.2396762964232799</v>
      </c>
      <c r="K216" s="198">
        <v>0.125879214164443</v>
      </c>
      <c r="L216" s="198">
        <v>1.4309968469561E-2</v>
      </c>
      <c r="M216" s="198">
        <v>1.6977928692699499E-3</v>
      </c>
      <c r="N216" s="198">
        <v>8.3434392432694598E-2</v>
      </c>
      <c r="O216" s="198">
        <v>3.0802813485326201E-2</v>
      </c>
      <c r="P216" s="198">
        <v>9.9442153771525602E-3</v>
      </c>
      <c r="Q216" s="198"/>
      <c r="R216" s="122">
        <v>6947.7653716733703</v>
      </c>
      <c r="S216" s="122">
        <v>47953.913848939701</v>
      </c>
      <c r="T216" s="122">
        <v>129050.266095275</v>
      </c>
      <c r="U216" s="122">
        <v>27874.613572665701</v>
      </c>
      <c r="V216" s="122">
        <v>124042.412913387</v>
      </c>
      <c r="W216" s="122">
        <v>258227.38157394499</v>
      </c>
    </row>
    <row r="217" spans="1:23" ht="12.75" x14ac:dyDescent="0.2">
      <c r="A217" s="122" t="s">
        <v>564</v>
      </c>
      <c r="B217" s="122">
        <v>14359</v>
      </c>
      <c r="C217" s="122">
        <v>13815.119244158701</v>
      </c>
      <c r="D217" s="140">
        <v>228.34672085478499</v>
      </c>
      <c r="E217" s="140">
        <v>35.334903808755499</v>
      </c>
      <c r="F217" s="140">
        <v>-26.772651950772101</v>
      </c>
      <c r="G217" s="140">
        <v>306.98623338557701</v>
      </c>
      <c r="H217" s="122"/>
      <c r="I217" s="122">
        <v>13331</v>
      </c>
      <c r="J217" s="204">
        <v>1.2396762964232799</v>
      </c>
      <c r="K217" s="198">
        <v>9.1666041557272496E-2</v>
      </c>
      <c r="L217" s="198">
        <v>2.0628610006751199E-2</v>
      </c>
      <c r="M217" s="198">
        <v>1.6502888005400899E-3</v>
      </c>
      <c r="N217" s="198">
        <v>8.3339584427274793E-2</v>
      </c>
      <c r="O217" s="198">
        <v>3.4581051684044697E-2</v>
      </c>
      <c r="P217" s="198">
        <v>1.0426824694321501E-2</v>
      </c>
      <c r="Q217" s="198"/>
      <c r="R217" s="122">
        <v>6947.7653716733703</v>
      </c>
      <c r="S217" s="122">
        <v>47953.913848939701</v>
      </c>
      <c r="T217" s="122">
        <v>129050.266095275</v>
      </c>
      <c r="U217" s="122">
        <v>27874.613572665701</v>
      </c>
      <c r="V217" s="122">
        <v>124042.412913387</v>
      </c>
      <c r="W217" s="122">
        <v>258227.38157394499</v>
      </c>
    </row>
    <row r="218" spans="1:23" ht="12.75" x14ac:dyDescent="0.2">
      <c r="A218" s="122" t="s">
        <v>565</v>
      </c>
      <c r="B218" s="122">
        <v>15214</v>
      </c>
      <c r="C218" s="122">
        <v>15051.486353107901</v>
      </c>
      <c r="D218" s="140">
        <v>146.810932843247</v>
      </c>
      <c r="E218" s="140">
        <v>-11.6047898786079</v>
      </c>
      <c r="F218" s="140">
        <v>-21.454324630899499</v>
      </c>
      <c r="G218" s="140">
        <v>49.073839632838897</v>
      </c>
      <c r="H218" s="122"/>
      <c r="I218" s="122">
        <v>15727</v>
      </c>
      <c r="J218" s="204">
        <v>1.2396762964232799</v>
      </c>
      <c r="K218" s="198">
        <v>0.112863228842119</v>
      </c>
      <c r="L218" s="198">
        <v>2.6324155910218101E-2</v>
      </c>
      <c r="M218" s="198">
        <v>2.2890570356711398E-3</v>
      </c>
      <c r="N218" s="198">
        <v>7.5411712341832499E-2</v>
      </c>
      <c r="O218" s="198">
        <v>3.6243403064792998E-2</v>
      </c>
      <c r="P218" s="198">
        <v>1.23990589432187E-2</v>
      </c>
      <c r="Q218" s="198"/>
      <c r="R218" s="122">
        <v>6947.7653716733703</v>
      </c>
      <c r="S218" s="122">
        <v>47953.913848939701</v>
      </c>
      <c r="T218" s="122">
        <v>129050.266095275</v>
      </c>
      <c r="U218" s="122">
        <v>27874.613572665701</v>
      </c>
      <c r="V218" s="122">
        <v>124042.412913387</v>
      </c>
      <c r="W218" s="122">
        <v>258227.38157394499</v>
      </c>
    </row>
    <row r="219" spans="1:23" ht="12.75" x14ac:dyDescent="0.2">
      <c r="A219" s="122" t="s">
        <v>566</v>
      </c>
      <c r="B219" s="122">
        <v>18514</v>
      </c>
      <c r="C219" s="122">
        <v>16985.742664130299</v>
      </c>
      <c r="D219" s="140">
        <v>358.56147348428902</v>
      </c>
      <c r="E219" s="140">
        <v>736.80334493199996</v>
      </c>
      <c r="F219" s="140">
        <v>-21.8250585823398</v>
      </c>
      <c r="G219" s="140">
        <v>454.46390298415901</v>
      </c>
      <c r="H219" s="122"/>
      <c r="I219" s="122">
        <v>11890</v>
      </c>
      <c r="J219" s="204">
        <v>1.2396762964232799</v>
      </c>
      <c r="K219" s="198">
        <v>9.33557611438183E-2</v>
      </c>
      <c r="L219" s="198">
        <v>2.19512195121951E-2</v>
      </c>
      <c r="M219" s="198">
        <v>2.27081581160639E-3</v>
      </c>
      <c r="N219" s="198">
        <v>0.10689655172413801</v>
      </c>
      <c r="O219" s="198">
        <v>4.33978132884777E-2</v>
      </c>
      <c r="P219" s="198">
        <v>1.29520605550883E-2</v>
      </c>
      <c r="Q219" s="198"/>
      <c r="R219" s="122">
        <v>6947.7653716733703</v>
      </c>
      <c r="S219" s="122">
        <v>47953.913848939701</v>
      </c>
      <c r="T219" s="122">
        <v>129050.266095275</v>
      </c>
      <c r="U219" s="122">
        <v>27874.613572665701</v>
      </c>
      <c r="V219" s="122">
        <v>124042.412913387</v>
      </c>
      <c r="W219" s="122">
        <v>258227.38157394499</v>
      </c>
    </row>
    <row r="220" spans="1:23" ht="12.75" x14ac:dyDescent="0.2">
      <c r="A220" s="122" t="s">
        <v>567</v>
      </c>
      <c r="B220" s="122">
        <v>13963</v>
      </c>
      <c r="C220" s="122">
        <v>13188.820641358499</v>
      </c>
      <c r="D220" s="140">
        <v>234.99476504909501</v>
      </c>
      <c r="E220" s="140">
        <v>307.535403090665</v>
      </c>
      <c r="F220" s="140">
        <v>-23.000731948776298</v>
      </c>
      <c r="G220" s="140">
        <v>254.85829790570199</v>
      </c>
      <c r="H220" s="122"/>
      <c r="I220" s="122">
        <v>9948</v>
      </c>
      <c r="J220" s="204">
        <v>1.2396762964232799</v>
      </c>
      <c r="K220" s="198">
        <v>0.100723763570567</v>
      </c>
      <c r="L220" s="198">
        <v>2.1109770808202699E-2</v>
      </c>
      <c r="M220" s="198">
        <v>2.1109770808202702E-3</v>
      </c>
      <c r="N220" s="198">
        <v>7.8307197426618402E-2</v>
      </c>
      <c r="O220" s="198">
        <v>3.1664656212304E-2</v>
      </c>
      <c r="P220" s="198">
        <v>9.8512263771612409E-3</v>
      </c>
      <c r="Q220" s="198"/>
      <c r="R220" s="122">
        <v>6947.7653716733703</v>
      </c>
      <c r="S220" s="122">
        <v>47953.913848939701</v>
      </c>
      <c r="T220" s="122">
        <v>129050.266095275</v>
      </c>
      <c r="U220" s="122">
        <v>27874.613572665701</v>
      </c>
      <c r="V220" s="122">
        <v>124042.412913387</v>
      </c>
      <c r="W220" s="122">
        <v>258227.38157394499</v>
      </c>
    </row>
    <row r="221" spans="1:23" ht="14.25" customHeight="1" x14ac:dyDescent="0.2">
      <c r="A221" s="19" t="s">
        <v>568</v>
      </c>
      <c r="B221" s="122"/>
      <c r="C221" s="122"/>
      <c r="D221" s="140"/>
      <c r="E221" s="140"/>
      <c r="F221" s="140"/>
      <c r="G221" s="140"/>
      <c r="H221" s="122"/>
      <c r="I221" s="122"/>
      <c r="J221" s="204"/>
      <c r="K221" s="198"/>
      <c r="L221" s="198"/>
      <c r="M221" s="198"/>
      <c r="N221" s="198"/>
      <c r="O221" s="198"/>
      <c r="P221" s="198"/>
      <c r="Q221" s="198"/>
      <c r="R221" s="122"/>
      <c r="S221" s="122"/>
      <c r="T221" s="122"/>
      <c r="U221" s="122"/>
      <c r="V221" s="122"/>
      <c r="W221" s="122"/>
    </row>
    <row r="222" spans="1:23" ht="12.75" x14ac:dyDescent="0.2">
      <c r="A222" s="122" t="s">
        <v>569</v>
      </c>
      <c r="B222" s="122">
        <v>13188</v>
      </c>
      <c r="C222" s="122">
        <v>12981.0827648381</v>
      </c>
      <c r="D222" s="140">
        <v>120.89409786302301</v>
      </c>
      <c r="E222" s="140">
        <v>-11.6047898786079</v>
      </c>
      <c r="F222" s="140">
        <v>-18.765269282595298</v>
      </c>
      <c r="G222" s="140">
        <v>116.70175095476</v>
      </c>
      <c r="H222" s="122"/>
      <c r="I222" s="122">
        <v>11175</v>
      </c>
      <c r="J222" s="204">
        <v>1.2396762964232799</v>
      </c>
      <c r="K222" s="198">
        <v>0.128053691275168</v>
      </c>
      <c r="L222" s="198">
        <v>2.3355704697986601E-2</v>
      </c>
      <c r="M222" s="198">
        <v>1.7002237136465299E-3</v>
      </c>
      <c r="N222" s="198">
        <v>8.8680089485458594E-2</v>
      </c>
      <c r="O222" s="198">
        <v>2.8635346756152098E-2</v>
      </c>
      <c r="P222" s="198">
        <v>8.5906040268456402E-3</v>
      </c>
      <c r="Q222" s="198"/>
      <c r="R222" s="122">
        <v>6947.7653716733703</v>
      </c>
      <c r="S222" s="122">
        <v>47953.913848939701</v>
      </c>
      <c r="T222" s="122">
        <v>129050.266095275</v>
      </c>
      <c r="U222" s="122">
        <v>27874.613572665701</v>
      </c>
      <c r="V222" s="122">
        <v>124042.412913387</v>
      </c>
      <c r="W222" s="122">
        <v>258227.38157394499</v>
      </c>
    </row>
    <row r="223" spans="1:23" ht="12.75" x14ac:dyDescent="0.2">
      <c r="A223" s="122" t="s">
        <v>570</v>
      </c>
      <c r="B223" s="122">
        <v>14009</v>
      </c>
      <c r="C223" s="122">
        <v>13638.597081359399</v>
      </c>
      <c r="D223" s="140">
        <v>30.627972879563501</v>
      </c>
      <c r="E223" s="140">
        <v>-11.6047898786079</v>
      </c>
      <c r="F223" s="140">
        <v>-9.7073165946318305</v>
      </c>
      <c r="G223" s="140">
        <v>360.96616226757999</v>
      </c>
      <c r="H223" s="122"/>
      <c r="I223" s="122">
        <v>9668</v>
      </c>
      <c r="J223" s="204">
        <v>1.2396762964232799</v>
      </c>
      <c r="K223" s="198">
        <v>0.12308647083160899</v>
      </c>
      <c r="L223" s="198">
        <v>2.0169631774927602E-2</v>
      </c>
      <c r="M223" s="198">
        <v>1.75837815473728E-3</v>
      </c>
      <c r="N223" s="198">
        <v>8.0471659081505997E-2</v>
      </c>
      <c r="O223" s="198">
        <v>3.32023169218039E-2</v>
      </c>
      <c r="P223" s="198">
        <v>1.00330988829127E-2</v>
      </c>
      <c r="Q223" s="198"/>
      <c r="R223" s="122">
        <v>6947.7653716733703</v>
      </c>
      <c r="S223" s="122">
        <v>47953.913848939701</v>
      </c>
      <c r="T223" s="122">
        <v>129050.266095275</v>
      </c>
      <c r="U223" s="122">
        <v>27874.613572665701</v>
      </c>
      <c r="V223" s="122">
        <v>124042.412913387</v>
      </c>
      <c r="W223" s="122">
        <v>258227.38157394499</v>
      </c>
    </row>
    <row r="224" spans="1:23" ht="12.75" x14ac:dyDescent="0.2">
      <c r="A224" s="122" t="s">
        <v>571</v>
      </c>
      <c r="B224" s="122">
        <v>11554</v>
      </c>
      <c r="C224" s="122">
        <v>11350.9421831605</v>
      </c>
      <c r="D224" s="140">
        <v>1.1959245934395599</v>
      </c>
      <c r="E224" s="140">
        <v>-11.6047898786079</v>
      </c>
      <c r="F224" s="140">
        <v>-16.574183970128399</v>
      </c>
      <c r="G224" s="140">
        <v>230.44299743921599</v>
      </c>
      <c r="H224" s="122"/>
      <c r="I224" s="122">
        <v>15932</v>
      </c>
      <c r="J224" s="204">
        <v>1.2396762964232799</v>
      </c>
      <c r="K224" s="198">
        <v>0.10318855134320901</v>
      </c>
      <c r="L224" s="198">
        <v>1.6005523474767799E-2</v>
      </c>
      <c r="M224" s="198">
        <v>1.25533517449159E-3</v>
      </c>
      <c r="N224" s="198">
        <v>6.81646999748933E-2</v>
      </c>
      <c r="O224" s="198">
        <v>2.68014059753954E-2</v>
      </c>
      <c r="P224" s="198">
        <v>8.8501129801657006E-3</v>
      </c>
      <c r="Q224" s="198"/>
      <c r="R224" s="122">
        <v>6947.7653716733703</v>
      </c>
      <c r="S224" s="122">
        <v>47953.913848939701</v>
      </c>
      <c r="T224" s="122">
        <v>129050.266095275</v>
      </c>
      <c r="U224" s="122">
        <v>27874.613572665701</v>
      </c>
      <c r="V224" s="122">
        <v>124042.412913387</v>
      </c>
      <c r="W224" s="122">
        <v>258227.38157394499</v>
      </c>
    </row>
    <row r="225" spans="1:23" ht="12.75" x14ac:dyDescent="0.2">
      <c r="A225" s="122" t="s">
        <v>572</v>
      </c>
      <c r="B225" s="122">
        <v>16286</v>
      </c>
      <c r="C225" s="122">
        <v>15869.1068184097</v>
      </c>
      <c r="D225" s="140">
        <v>34.608700643333997</v>
      </c>
      <c r="E225" s="140">
        <v>-11.6047898786079</v>
      </c>
      <c r="F225" s="140">
        <v>-3.5446810814132701</v>
      </c>
      <c r="G225" s="140">
        <v>397.403256506096</v>
      </c>
      <c r="H225" s="122"/>
      <c r="I225" s="122">
        <v>7109</v>
      </c>
      <c r="J225" s="204">
        <v>1.2396762964232799</v>
      </c>
      <c r="K225" s="198">
        <v>0.105922070614714</v>
      </c>
      <c r="L225" s="198">
        <v>2.8696019130679401E-2</v>
      </c>
      <c r="M225" s="198">
        <v>2.1100014066676E-3</v>
      </c>
      <c r="N225" s="198">
        <v>0.101842734561823</v>
      </c>
      <c r="O225" s="198">
        <v>3.8542692361794903E-2</v>
      </c>
      <c r="P225" s="198">
        <v>1.0831340554226999E-2</v>
      </c>
      <c r="Q225" s="198"/>
      <c r="R225" s="122">
        <v>6947.7653716733703</v>
      </c>
      <c r="S225" s="122">
        <v>47953.913848939701</v>
      </c>
      <c r="T225" s="122">
        <v>129050.266095275</v>
      </c>
      <c r="U225" s="122">
        <v>27874.613572665701</v>
      </c>
      <c r="V225" s="122">
        <v>124042.412913387</v>
      </c>
      <c r="W225" s="122">
        <v>258227.38157394499</v>
      </c>
    </row>
    <row r="226" spans="1:23" ht="12.75" x14ac:dyDescent="0.2">
      <c r="A226" s="122" t="s">
        <v>573</v>
      </c>
      <c r="B226" s="122">
        <v>13481</v>
      </c>
      <c r="C226" s="122">
        <v>13336.6851231582</v>
      </c>
      <c r="D226" s="140">
        <v>-49.472117218588899</v>
      </c>
      <c r="E226" s="140">
        <v>-11.6047898786079</v>
      </c>
      <c r="F226" s="140">
        <v>-12.2449899710008</v>
      </c>
      <c r="G226" s="140">
        <v>217.358808853364</v>
      </c>
      <c r="H226" s="122"/>
      <c r="I226" s="122">
        <v>30413</v>
      </c>
      <c r="J226" s="204">
        <v>1.2396762964232799</v>
      </c>
      <c r="K226" s="198">
        <v>0.10248906717522099</v>
      </c>
      <c r="L226" s="198">
        <v>2.1273797389274301E-2</v>
      </c>
      <c r="M226" s="198">
        <v>1.38098839312136E-3</v>
      </c>
      <c r="N226" s="198">
        <v>7.6513333114128806E-2</v>
      </c>
      <c r="O226" s="198">
        <v>3.1203761549337499E-2</v>
      </c>
      <c r="P226" s="198">
        <v>1.10150264689442E-2</v>
      </c>
      <c r="Q226" s="198"/>
      <c r="R226" s="122">
        <v>6947.7653716733703</v>
      </c>
      <c r="S226" s="122">
        <v>47953.913848939701</v>
      </c>
      <c r="T226" s="122">
        <v>129050.266095275</v>
      </c>
      <c r="U226" s="122">
        <v>27874.613572665701</v>
      </c>
      <c r="V226" s="122">
        <v>124042.412913387</v>
      </c>
      <c r="W226" s="122">
        <v>258227.38157394499</v>
      </c>
    </row>
    <row r="227" spans="1:23" ht="12.75" x14ac:dyDescent="0.2">
      <c r="A227" s="122" t="s">
        <v>574</v>
      </c>
      <c r="B227" s="122">
        <v>9867</v>
      </c>
      <c r="C227" s="122">
        <v>9948.5759734169496</v>
      </c>
      <c r="D227" s="140">
        <v>-41.345564034850803</v>
      </c>
      <c r="E227" s="140">
        <v>-11.6047898786079</v>
      </c>
      <c r="F227" s="140">
        <v>-14.252555594231699</v>
      </c>
      <c r="G227" s="140">
        <v>-14.5149415329024</v>
      </c>
      <c r="H227" s="122"/>
      <c r="I227" s="122">
        <v>21506</v>
      </c>
      <c r="J227" s="204">
        <v>1.2396762964232799</v>
      </c>
      <c r="K227" s="198">
        <v>8.6208499953501397E-2</v>
      </c>
      <c r="L227" s="198">
        <v>1.39030968101925E-2</v>
      </c>
      <c r="M227" s="198">
        <v>1.5344555007904799E-3</v>
      </c>
      <c r="N227" s="198">
        <v>6.3563656653956996E-2</v>
      </c>
      <c r="O227" s="198">
        <v>2.2737840602622499E-2</v>
      </c>
      <c r="P227" s="198">
        <v>7.6257788524132803E-3</v>
      </c>
      <c r="Q227" s="198"/>
      <c r="R227" s="122">
        <v>6947.7653716733703</v>
      </c>
      <c r="S227" s="122">
        <v>47953.913848939701</v>
      </c>
      <c r="T227" s="122">
        <v>129050.266095275</v>
      </c>
      <c r="U227" s="122">
        <v>27874.613572665701</v>
      </c>
      <c r="V227" s="122">
        <v>124042.412913387</v>
      </c>
      <c r="W227" s="122">
        <v>258227.38157394499</v>
      </c>
    </row>
    <row r="228" spans="1:23" ht="12.75" x14ac:dyDescent="0.2">
      <c r="A228" s="122" t="s">
        <v>575</v>
      </c>
      <c r="B228" s="122">
        <v>16517</v>
      </c>
      <c r="C228" s="122">
        <v>16330.1962062985</v>
      </c>
      <c r="D228" s="140">
        <v>62.623396107525899</v>
      </c>
      <c r="E228" s="140">
        <v>-11.6047898786079</v>
      </c>
      <c r="F228" s="140">
        <v>-1.0187487972268601</v>
      </c>
      <c r="G228" s="140">
        <v>137.19254247068201</v>
      </c>
      <c r="H228" s="122"/>
      <c r="I228" s="122">
        <v>5643</v>
      </c>
      <c r="J228" s="204">
        <v>1.2396762964232799</v>
      </c>
      <c r="K228" s="198">
        <v>0.118376749955697</v>
      </c>
      <c r="L228" s="198">
        <v>2.4632287790182499E-2</v>
      </c>
      <c r="M228" s="198">
        <v>2.4809498493709001E-3</v>
      </c>
      <c r="N228" s="198">
        <v>8.8073719652666999E-2</v>
      </c>
      <c r="O228" s="198">
        <v>3.6682615629984101E-2</v>
      </c>
      <c r="P228" s="198">
        <v>1.48856990962254E-2</v>
      </c>
      <c r="Q228" s="198"/>
      <c r="R228" s="122">
        <v>6947.7653716733703</v>
      </c>
      <c r="S228" s="122">
        <v>47953.913848939701</v>
      </c>
      <c r="T228" s="122">
        <v>129050.266095275</v>
      </c>
      <c r="U228" s="122">
        <v>27874.613572665701</v>
      </c>
      <c r="V228" s="122">
        <v>124042.412913387</v>
      </c>
      <c r="W228" s="122">
        <v>258227.38157394499</v>
      </c>
    </row>
    <row r="229" spans="1:23" ht="12.75" x14ac:dyDescent="0.2">
      <c r="A229" s="122" t="s">
        <v>576</v>
      </c>
      <c r="B229" s="122">
        <v>11107</v>
      </c>
      <c r="C229" s="122">
        <v>10891.3869948437</v>
      </c>
      <c r="D229" s="140">
        <v>93.530511410362905</v>
      </c>
      <c r="E229" s="140">
        <v>-11.6047898786079</v>
      </c>
      <c r="F229" s="140">
        <v>-32.838839738049799</v>
      </c>
      <c r="G229" s="140">
        <v>166.62380147875299</v>
      </c>
      <c r="H229" s="122"/>
      <c r="I229" s="122">
        <v>7868</v>
      </c>
      <c r="J229" s="204">
        <v>1.2396762964232799</v>
      </c>
      <c r="K229" s="198">
        <v>9.6466700559227306E-2</v>
      </c>
      <c r="L229" s="198">
        <v>1.52516522623284E-2</v>
      </c>
      <c r="M229" s="198">
        <v>1.14387391967463E-3</v>
      </c>
      <c r="N229" s="198">
        <v>6.6853075749872898E-2</v>
      </c>
      <c r="O229" s="198">
        <v>2.4529740721911501E-2</v>
      </c>
      <c r="P229" s="198">
        <v>9.0238942552109801E-3</v>
      </c>
      <c r="Q229" s="198"/>
      <c r="R229" s="122">
        <v>6947.7653716733703</v>
      </c>
      <c r="S229" s="122">
        <v>47953.913848939701</v>
      </c>
      <c r="T229" s="122">
        <v>129050.266095275</v>
      </c>
      <c r="U229" s="122">
        <v>27874.613572665701</v>
      </c>
      <c r="V229" s="122">
        <v>124042.412913387</v>
      </c>
      <c r="W229" s="122">
        <v>258227.38157394499</v>
      </c>
    </row>
    <row r="230" spans="1:23" ht="12.75" x14ac:dyDescent="0.2">
      <c r="A230" s="122" t="s">
        <v>577</v>
      </c>
      <c r="B230" s="122">
        <v>12454</v>
      </c>
      <c r="C230" s="122">
        <v>12341.9229898924</v>
      </c>
      <c r="D230" s="140">
        <v>20.487443628606002</v>
      </c>
      <c r="E230" s="140">
        <v>-11.6047898786079</v>
      </c>
      <c r="F230" s="140">
        <v>-20.0231363833133</v>
      </c>
      <c r="G230" s="140">
        <v>123.59614872766601</v>
      </c>
      <c r="H230" s="122"/>
      <c r="I230" s="122">
        <v>23613</v>
      </c>
      <c r="J230" s="204">
        <v>1.2396762964232799</v>
      </c>
      <c r="K230" s="198">
        <v>0.106636174988354</v>
      </c>
      <c r="L230" s="198">
        <v>1.9438444924405999E-2</v>
      </c>
      <c r="M230" s="198">
        <v>1.5669334688519E-3</v>
      </c>
      <c r="N230" s="198">
        <v>7.7753779697624203E-2</v>
      </c>
      <c r="O230" s="198">
        <v>2.7569559141151102E-2</v>
      </c>
      <c r="P230" s="198">
        <v>9.6556981323846994E-3</v>
      </c>
      <c r="Q230" s="198"/>
      <c r="R230" s="122">
        <v>6947.7653716733703</v>
      </c>
      <c r="S230" s="122">
        <v>47953.913848939701</v>
      </c>
      <c r="T230" s="122">
        <v>129050.266095275</v>
      </c>
      <c r="U230" s="122">
        <v>27874.613572665701</v>
      </c>
      <c r="V230" s="122">
        <v>124042.412913387</v>
      </c>
      <c r="W230" s="122">
        <v>258227.38157394499</v>
      </c>
    </row>
    <row r="231" spans="1:23" ht="12.75" x14ac:dyDescent="0.2">
      <c r="A231" s="122" t="s">
        <v>578</v>
      </c>
      <c r="B231" s="122">
        <v>15268</v>
      </c>
      <c r="C231" s="122">
        <v>14044.407290397699</v>
      </c>
      <c r="D231" s="140">
        <v>100.218682591529</v>
      </c>
      <c r="E231" s="140">
        <v>-11.6047898786079</v>
      </c>
      <c r="F231" s="140">
        <v>-3.4500610877831499</v>
      </c>
      <c r="G231" s="140">
        <v>1138.01444316167</v>
      </c>
      <c r="H231" s="122"/>
      <c r="I231" s="122">
        <v>4942</v>
      </c>
      <c r="J231" s="204">
        <v>1.2396762964232799</v>
      </c>
      <c r="K231" s="198">
        <v>0.113516794819911</v>
      </c>
      <c r="L231" s="198">
        <v>2.12464589235127E-2</v>
      </c>
      <c r="M231" s="198">
        <v>1.2140833670578699E-3</v>
      </c>
      <c r="N231" s="198">
        <v>0.10866046135167901</v>
      </c>
      <c r="O231" s="198">
        <v>3.3387292594091497E-2</v>
      </c>
      <c r="P231" s="198">
        <v>8.4985835694051E-3</v>
      </c>
      <c r="Q231" s="198"/>
      <c r="R231" s="122">
        <v>6947.7653716733703</v>
      </c>
      <c r="S231" s="122">
        <v>47953.913848939701</v>
      </c>
      <c r="T231" s="122">
        <v>129050.266095275</v>
      </c>
      <c r="U231" s="122">
        <v>27874.613572665701</v>
      </c>
      <c r="V231" s="122">
        <v>124042.412913387</v>
      </c>
      <c r="W231" s="122">
        <v>258227.38157394499</v>
      </c>
    </row>
    <row r="232" spans="1:23" ht="12.75" x14ac:dyDescent="0.2">
      <c r="A232" s="122" t="s">
        <v>579</v>
      </c>
      <c r="B232" s="122">
        <v>13067</v>
      </c>
      <c r="C232" s="122">
        <v>13039.226986600799</v>
      </c>
      <c r="D232" s="140">
        <v>19.9092099081303</v>
      </c>
      <c r="E232" s="140">
        <v>-11.6047898786079</v>
      </c>
      <c r="F232" s="140">
        <v>-22.564953653308802</v>
      </c>
      <c r="G232" s="140">
        <v>42.446580822144</v>
      </c>
      <c r="H232" s="122"/>
      <c r="I232" s="122">
        <v>10747</v>
      </c>
      <c r="J232" s="204">
        <v>1.2396762964232799</v>
      </c>
      <c r="K232" s="198">
        <v>0.120312645389411</v>
      </c>
      <c r="L232" s="198">
        <v>1.8516795384758498E-2</v>
      </c>
      <c r="M232" s="198">
        <v>1.11659067646785E-3</v>
      </c>
      <c r="N232" s="198">
        <v>8.1418070159114203E-2</v>
      </c>
      <c r="O232" s="198">
        <v>3.0520145156787901E-2</v>
      </c>
      <c r="P232" s="198">
        <v>1.00493160882107E-2</v>
      </c>
      <c r="Q232" s="198"/>
      <c r="R232" s="122">
        <v>6947.7653716733703</v>
      </c>
      <c r="S232" s="122">
        <v>47953.913848939701</v>
      </c>
      <c r="T232" s="122">
        <v>129050.266095275</v>
      </c>
      <c r="U232" s="122">
        <v>27874.613572665701</v>
      </c>
      <c r="V232" s="122">
        <v>124042.412913387</v>
      </c>
      <c r="W232" s="122">
        <v>258227.38157394499</v>
      </c>
    </row>
    <row r="233" spans="1:23" ht="12.75" x14ac:dyDescent="0.2">
      <c r="A233" s="122" t="s">
        <v>568</v>
      </c>
      <c r="B233" s="122">
        <v>9447</v>
      </c>
      <c r="C233" s="122">
        <v>9548.5273061765802</v>
      </c>
      <c r="D233" s="140">
        <v>-22.8526263507033</v>
      </c>
      <c r="E233" s="140">
        <v>-11.6047898786079</v>
      </c>
      <c r="F233" s="140">
        <v>-4.2969273731701598</v>
      </c>
      <c r="G233" s="140">
        <v>-62.645241304280702</v>
      </c>
      <c r="H233" s="122"/>
      <c r="I233" s="122">
        <v>150291</v>
      </c>
      <c r="J233" s="204">
        <v>1.2396762964232799</v>
      </c>
      <c r="K233" s="198">
        <v>7.61921871569156E-2</v>
      </c>
      <c r="L233" s="198">
        <v>1.43588105741528E-2</v>
      </c>
      <c r="M233" s="198">
        <v>1.57028697659873E-3</v>
      </c>
      <c r="N233" s="198">
        <v>5.8985567998083702E-2</v>
      </c>
      <c r="O233" s="198">
        <v>2.0779687406431501E-2</v>
      </c>
      <c r="P233" s="198">
        <v>7.9778562921266095E-3</v>
      </c>
      <c r="Q233" s="198"/>
      <c r="R233" s="122">
        <v>6947.7653716733703</v>
      </c>
      <c r="S233" s="122">
        <v>47953.913848939701</v>
      </c>
      <c r="T233" s="122">
        <v>129050.266095275</v>
      </c>
      <c r="U233" s="122">
        <v>27874.613572665701</v>
      </c>
      <c r="V233" s="122">
        <v>124042.412913387</v>
      </c>
      <c r="W233" s="122">
        <v>258227.38157394499</v>
      </c>
    </row>
    <row r="234" spans="1:23" ht="14.25" customHeight="1" x14ac:dyDescent="0.2">
      <c r="A234" s="19" t="s">
        <v>580</v>
      </c>
      <c r="B234" s="122"/>
      <c r="C234" s="122"/>
      <c r="D234" s="140"/>
      <c r="E234" s="140"/>
      <c r="F234" s="140"/>
      <c r="G234" s="140"/>
      <c r="H234" s="122"/>
      <c r="I234" s="122"/>
      <c r="J234" s="204"/>
      <c r="K234" s="198"/>
      <c r="L234" s="198"/>
      <c r="M234" s="198"/>
      <c r="N234" s="198"/>
      <c r="O234" s="198"/>
      <c r="P234" s="198"/>
      <c r="Q234" s="198"/>
      <c r="R234" s="122"/>
      <c r="S234" s="122"/>
      <c r="T234" s="122"/>
      <c r="U234" s="122"/>
      <c r="V234" s="122"/>
      <c r="W234" s="122"/>
    </row>
    <row r="235" spans="1:23" ht="12.75" x14ac:dyDescent="0.2">
      <c r="A235" s="122" t="s">
        <v>581</v>
      </c>
      <c r="B235" s="122">
        <v>13068</v>
      </c>
      <c r="C235" s="122">
        <v>12997.174186784699</v>
      </c>
      <c r="D235" s="140">
        <v>5.0965546859060602</v>
      </c>
      <c r="E235" s="140">
        <v>-11.6047898786079</v>
      </c>
      <c r="F235" s="140">
        <v>-16.3978826014765</v>
      </c>
      <c r="G235" s="140">
        <v>94.123662538305396</v>
      </c>
      <c r="H235" s="122"/>
      <c r="I235" s="122">
        <v>13934</v>
      </c>
      <c r="J235" s="204">
        <v>1.2396762964232799</v>
      </c>
      <c r="K235" s="198">
        <v>0.115185876273862</v>
      </c>
      <c r="L235" s="198">
        <v>2.2032438639299601E-2</v>
      </c>
      <c r="M235" s="198">
        <v>1.5788718243146299E-3</v>
      </c>
      <c r="N235" s="198">
        <v>7.5714080665996802E-2</v>
      </c>
      <c r="O235" s="198">
        <v>2.8634993540978902E-2</v>
      </c>
      <c r="P235" s="198">
        <v>1.0693268264676301E-2</v>
      </c>
      <c r="Q235" s="198"/>
      <c r="R235" s="122">
        <v>6947.7653716733703</v>
      </c>
      <c r="S235" s="122">
        <v>47953.913848939701</v>
      </c>
      <c r="T235" s="122">
        <v>129050.266095275</v>
      </c>
      <c r="U235" s="122">
        <v>27874.613572665701</v>
      </c>
      <c r="V235" s="122">
        <v>124042.412913387</v>
      </c>
      <c r="W235" s="122">
        <v>258227.38157394499</v>
      </c>
    </row>
    <row r="236" spans="1:23" ht="12.75" x14ac:dyDescent="0.2">
      <c r="A236" s="122" t="s">
        <v>582</v>
      </c>
      <c r="B236" s="122">
        <v>13431</v>
      </c>
      <c r="C236" s="122">
        <v>13349.0788535057</v>
      </c>
      <c r="D236" s="140">
        <v>-37.197768917986998</v>
      </c>
      <c r="E236" s="140">
        <v>-11.6047898786079</v>
      </c>
      <c r="F236" s="140">
        <v>-10.572076248098099</v>
      </c>
      <c r="G236" s="140">
        <v>140.83211205717899</v>
      </c>
      <c r="H236" s="122"/>
      <c r="I236" s="122">
        <v>13415</v>
      </c>
      <c r="J236" s="204">
        <v>1.2396762964232799</v>
      </c>
      <c r="K236" s="198">
        <v>8.9228475587029399E-2</v>
      </c>
      <c r="L236" s="198">
        <v>2.0350354081252301E-2</v>
      </c>
      <c r="M236" s="198">
        <v>1.8635855385762199E-3</v>
      </c>
      <c r="N236" s="198">
        <v>7.7077897875512502E-2</v>
      </c>
      <c r="O236" s="198">
        <v>3.2650018635855399E-2</v>
      </c>
      <c r="P236" s="198">
        <v>1.0585165859112899E-2</v>
      </c>
      <c r="Q236" s="198"/>
      <c r="R236" s="122">
        <v>6947.7653716733703</v>
      </c>
      <c r="S236" s="122">
        <v>47953.913848939701</v>
      </c>
      <c r="T236" s="122">
        <v>129050.266095275</v>
      </c>
      <c r="U236" s="122">
        <v>27874.613572665701</v>
      </c>
      <c r="V236" s="122">
        <v>124042.412913387</v>
      </c>
      <c r="W236" s="122">
        <v>258227.38157394499</v>
      </c>
    </row>
    <row r="237" spans="1:23" ht="12.75" x14ac:dyDescent="0.2">
      <c r="A237" s="122" t="s">
        <v>583</v>
      </c>
      <c r="B237" s="122">
        <v>13091</v>
      </c>
      <c r="C237" s="122">
        <v>13190.544047922</v>
      </c>
      <c r="D237" s="140">
        <v>-52.170223444193603</v>
      </c>
      <c r="E237" s="140">
        <v>-11.6047898786079</v>
      </c>
      <c r="F237" s="140">
        <v>0.93225461552695099</v>
      </c>
      <c r="G237" s="140">
        <v>-36.909658401355003</v>
      </c>
      <c r="H237" s="122"/>
      <c r="I237" s="122">
        <v>15998</v>
      </c>
      <c r="J237" s="204">
        <v>1.2396762964232799</v>
      </c>
      <c r="K237" s="198">
        <v>0.10251281410176299</v>
      </c>
      <c r="L237" s="198">
        <v>2.0627578447305901E-2</v>
      </c>
      <c r="M237" s="198">
        <v>2.6253281660207498E-3</v>
      </c>
      <c r="N237" s="198">
        <v>7.4759344918114798E-2</v>
      </c>
      <c r="O237" s="198">
        <v>3.1191398924865599E-2</v>
      </c>
      <c r="P237" s="198">
        <v>1.02512814101763E-2</v>
      </c>
      <c r="Q237" s="198"/>
      <c r="R237" s="122">
        <v>6947.7653716733703</v>
      </c>
      <c r="S237" s="122">
        <v>47953.913848939701</v>
      </c>
      <c r="T237" s="122">
        <v>129050.266095275</v>
      </c>
      <c r="U237" s="122">
        <v>27874.613572665701</v>
      </c>
      <c r="V237" s="122">
        <v>124042.412913387</v>
      </c>
      <c r="W237" s="122">
        <v>258227.38157394499</v>
      </c>
    </row>
    <row r="238" spans="1:23" ht="12.75" x14ac:dyDescent="0.2">
      <c r="A238" s="122" t="s">
        <v>584</v>
      </c>
      <c r="B238" s="122">
        <v>11128</v>
      </c>
      <c r="C238" s="122">
        <v>11153.2224325798</v>
      </c>
      <c r="D238" s="140">
        <v>-15.8398545253213</v>
      </c>
      <c r="E238" s="140">
        <v>-11.6047898786079</v>
      </c>
      <c r="F238" s="140">
        <v>-13.8872332176645</v>
      </c>
      <c r="G238" s="140">
        <v>16.202003662628201</v>
      </c>
      <c r="H238" s="122"/>
      <c r="I238" s="122">
        <v>8603</v>
      </c>
      <c r="J238" s="204">
        <v>1.2396762964232799</v>
      </c>
      <c r="K238" s="198">
        <v>0.117517145181913</v>
      </c>
      <c r="L238" s="198">
        <v>2.0574218295943299E-2</v>
      </c>
      <c r="M238" s="198">
        <v>2.2085319074741398E-3</v>
      </c>
      <c r="N238" s="198">
        <v>6.6604672788562094E-2</v>
      </c>
      <c r="O238" s="198">
        <v>2.47588050679995E-2</v>
      </c>
      <c r="P238" s="198">
        <v>7.67174241543648E-3</v>
      </c>
      <c r="Q238" s="198"/>
      <c r="R238" s="122">
        <v>6947.7653716733703</v>
      </c>
      <c r="S238" s="122">
        <v>47953.913848939701</v>
      </c>
      <c r="T238" s="122">
        <v>129050.266095275</v>
      </c>
      <c r="U238" s="122">
        <v>27874.613572665701</v>
      </c>
      <c r="V238" s="122">
        <v>124042.412913387</v>
      </c>
      <c r="W238" s="122">
        <v>258227.38157394499</v>
      </c>
    </row>
    <row r="239" spans="1:23" ht="12.75" x14ac:dyDescent="0.2">
      <c r="A239" s="122" t="s">
        <v>585</v>
      </c>
      <c r="B239" s="122">
        <v>12988</v>
      </c>
      <c r="C239" s="122">
        <v>13121.4408465833</v>
      </c>
      <c r="D239" s="140">
        <v>-19.480325999803799</v>
      </c>
      <c r="E239" s="140">
        <v>-11.6047898786079</v>
      </c>
      <c r="F239" s="140">
        <v>-3.2112588933853599</v>
      </c>
      <c r="G239" s="140">
        <v>-99.076817238146702</v>
      </c>
      <c r="H239" s="122"/>
      <c r="I239" s="122">
        <v>26116</v>
      </c>
      <c r="J239" s="204">
        <v>1.2396762964232799</v>
      </c>
      <c r="K239" s="198">
        <v>9.8598560269566607E-2</v>
      </c>
      <c r="L239" s="198">
        <v>2.1021595956501798E-2</v>
      </c>
      <c r="M239" s="198">
        <v>1.8762444478480601E-3</v>
      </c>
      <c r="N239" s="198">
        <v>7.1986521672537898E-2</v>
      </c>
      <c r="O239" s="198">
        <v>3.1551539286261303E-2</v>
      </c>
      <c r="P239" s="198">
        <v>1.05682340327768E-2</v>
      </c>
      <c r="Q239" s="198"/>
      <c r="R239" s="122">
        <v>6947.7653716733703</v>
      </c>
      <c r="S239" s="122">
        <v>47953.913848939701</v>
      </c>
      <c r="T239" s="122">
        <v>129050.266095275</v>
      </c>
      <c r="U239" s="122">
        <v>27874.613572665701</v>
      </c>
      <c r="V239" s="122">
        <v>124042.412913387</v>
      </c>
      <c r="W239" s="122">
        <v>258227.38157394499</v>
      </c>
    </row>
    <row r="240" spans="1:23" ht="12.75" x14ac:dyDescent="0.2">
      <c r="A240" s="122" t="s">
        <v>586</v>
      </c>
      <c r="B240" s="122">
        <v>13393</v>
      </c>
      <c r="C240" s="122">
        <v>13412.5086112835</v>
      </c>
      <c r="D240" s="140">
        <v>-18.7956896799767</v>
      </c>
      <c r="E240" s="140">
        <v>-11.6047898786079</v>
      </c>
      <c r="F240" s="140">
        <v>-26.575010770628602</v>
      </c>
      <c r="G240" s="140">
        <v>37.134796240362498</v>
      </c>
      <c r="H240" s="122"/>
      <c r="I240" s="122">
        <v>5796</v>
      </c>
      <c r="J240" s="204">
        <v>1.2396762964232799</v>
      </c>
      <c r="K240" s="198">
        <v>0.11249137336093901</v>
      </c>
      <c r="L240" s="198">
        <v>2.0358868184955099E-2</v>
      </c>
      <c r="M240" s="198">
        <v>1.8978605935127701E-3</v>
      </c>
      <c r="N240" s="198">
        <v>9.0062111801242198E-2</v>
      </c>
      <c r="O240" s="198">
        <v>3.0365769496204301E-2</v>
      </c>
      <c r="P240" s="198">
        <v>9.8343685300207005E-3</v>
      </c>
      <c r="Q240" s="198"/>
      <c r="R240" s="122">
        <v>6947.7653716733703</v>
      </c>
      <c r="S240" s="122">
        <v>47953.913848939701</v>
      </c>
      <c r="T240" s="122">
        <v>129050.266095275</v>
      </c>
      <c r="U240" s="122">
        <v>27874.613572665701</v>
      </c>
      <c r="V240" s="122">
        <v>124042.412913387</v>
      </c>
      <c r="W240" s="122">
        <v>258227.38157394499</v>
      </c>
    </row>
    <row r="241" spans="1:23" ht="12.75" x14ac:dyDescent="0.2">
      <c r="A241" s="122" t="s">
        <v>587</v>
      </c>
      <c r="B241" s="122">
        <v>12739</v>
      </c>
      <c r="C241" s="122">
        <v>12786.665099543799</v>
      </c>
      <c r="D241" s="140">
        <v>37.156147821779697</v>
      </c>
      <c r="E241" s="140">
        <v>-11.6047898786079</v>
      </c>
      <c r="F241" s="140">
        <v>-17.5194696291884</v>
      </c>
      <c r="G241" s="140">
        <v>-55.407662898443903</v>
      </c>
      <c r="H241" s="122"/>
      <c r="I241" s="122">
        <v>22631</v>
      </c>
      <c r="J241" s="204">
        <v>1.2396762964232799</v>
      </c>
      <c r="K241" s="198">
        <v>0.103795678494101</v>
      </c>
      <c r="L241" s="198">
        <v>2.0591224426671401E-2</v>
      </c>
      <c r="M241" s="198">
        <v>2.0326101365383798E-3</v>
      </c>
      <c r="N241" s="198">
        <v>7.9757854270690598E-2</v>
      </c>
      <c r="O241" s="198">
        <v>2.8368167557774701E-2</v>
      </c>
      <c r="P241" s="198">
        <v>1.00746763289293E-2</v>
      </c>
      <c r="Q241" s="198"/>
      <c r="R241" s="122">
        <v>6947.7653716733703</v>
      </c>
      <c r="S241" s="122">
        <v>47953.913848939701</v>
      </c>
      <c r="T241" s="122">
        <v>129050.266095275</v>
      </c>
      <c r="U241" s="122">
        <v>27874.613572665701</v>
      </c>
      <c r="V241" s="122">
        <v>124042.412913387</v>
      </c>
      <c r="W241" s="122">
        <v>258227.38157394499</v>
      </c>
    </row>
    <row r="242" spans="1:23" ht="12.75" x14ac:dyDescent="0.2">
      <c r="A242" s="122" t="s">
        <v>588</v>
      </c>
      <c r="B242" s="122">
        <v>14538</v>
      </c>
      <c r="C242" s="122">
        <v>13883.0018357558</v>
      </c>
      <c r="D242" s="140">
        <v>133.44945125252701</v>
      </c>
      <c r="E242" s="140">
        <v>-11.6047898786079</v>
      </c>
      <c r="F242" s="140">
        <v>-22.9722498707646</v>
      </c>
      <c r="G242" s="140">
        <v>556.58350005622299</v>
      </c>
      <c r="H242" s="122"/>
      <c r="I242" s="122">
        <v>4431</v>
      </c>
      <c r="J242" s="204">
        <v>1.2396762964232799</v>
      </c>
      <c r="K242" s="198">
        <v>0.127059354547506</v>
      </c>
      <c r="L242" s="198">
        <v>2.0085759422252301E-2</v>
      </c>
      <c r="M242" s="198">
        <v>1.3540961408259999E-3</v>
      </c>
      <c r="N242" s="198">
        <v>9.8171970209884898E-2</v>
      </c>
      <c r="O242" s="198">
        <v>3.4078086210787603E-2</v>
      </c>
      <c r="P242" s="198">
        <v>8.5759422252313193E-3</v>
      </c>
      <c r="Q242" s="198"/>
      <c r="R242" s="122">
        <v>6947.7653716733703</v>
      </c>
      <c r="S242" s="122">
        <v>47953.913848939701</v>
      </c>
      <c r="T242" s="122">
        <v>129050.266095275</v>
      </c>
      <c r="U242" s="122">
        <v>27874.613572665701</v>
      </c>
      <c r="V242" s="122">
        <v>124042.412913387</v>
      </c>
      <c r="W242" s="122">
        <v>258227.38157394499</v>
      </c>
    </row>
    <row r="243" spans="1:23" ht="12.75" x14ac:dyDescent="0.2">
      <c r="A243" s="122" t="s">
        <v>589</v>
      </c>
      <c r="B243" s="122">
        <v>11836</v>
      </c>
      <c r="C243" s="122">
        <v>11675.535889377899</v>
      </c>
      <c r="D243" s="140">
        <v>28.723282295387602</v>
      </c>
      <c r="E243" s="140">
        <v>-11.6047898786079</v>
      </c>
      <c r="F243" s="140">
        <v>-6.37033188023966</v>
      </c>
      <c r="G243" s="140">
        <v>149.75970258598201</v>
      </c>
      <c r="H243" s="122"/>
      <c r="I243" s="122">
        <v>10037</v>
      </c>
      <c r="J243" s="204">
        <v>1.2396762964232799</v>
      </c>
      <c r="K243" s="198">
        <v>0.121849158114975</v>
      </c>
      <c r="L243" s="198">
        <v>2.2118162797648701E-2</v>
      </c>
      <c r="M243" s="198">
        <v>1.4944704593005901E-3</v>
      </c>
      <c r="N243" s="198">
        <v>7.1236425226661307E-2</v>
      </c>
      <c r="O243" s="198">
        <v>2.9092358274384798E-2</v>
      </c>
      <c r="P243" s="198">
        <v>6.6753013848759599E-3</v>
      </c>
      <c r="Q243" s="198"/>
      <c r="R243" s="122">
        <v>6947.7653716733703</v>
      </c>
      <c r="S243" s="122">
        <v>47953.913848939701</v>
      </c>
      <c r="T243" s="122">
        <v>129050.266095275</v>
      </c>
      <c r="U243" s="122">
        <v>27874.613572665701</v>
      </c>
      <c r="V243" s="122">
        <v>124042.412913387</v>
      </c>
      <c r="W243" s="122">
        <v>258227.38157394499</v>
      </c>
    </row>
    <row r="244" spans="1:23" ht="12.75" x14ac:dyDescent="0.2">
      <c r="A244" s="122" t="s">
        <v>590</v>
      </c>
      <c r="B244" s="122">
        <v>10250</v>
      </c>
      <c r="C244" s="122">
        <v>10408.9116930362</v>
      </c>
      <c r="D244" s="140">
        <v>-42.528620105813097</v>
      </c>
      <c r="E244" s="140">
        <v>-11.6047898786079</v>
      </c>
      <c r="F244" s="140">
        <v>10.642140008308999</v>
      </c>
      <c r="G244" s="140">
        <v>-115.90883763139</v>
      </c>
      <c r="H244" s="122"/>
      <c r="I244" s="122">
        <v>150134</v>
      </c>
      <c r="J244" s="204">
        <v>1.2396762964232799</v>
      </c>
      <c r="K244" s="198">
        <v>8.3878401960914895E-2</v>
      </c>
      <c r="L244" s="198">
        <v>1.8030559366965501E-2</v>
      </c>
      <c r="M244" s="198">
        <v>1.71180412165132E-3</v>
      </c>
      <c r="N244" s="198">
        <v>6.0112965750596097E-2</v>
      </c>
      <c r="O244" s="198">
        <v>2.3552293284665699E-2</v>
      </c>
      <c r="P244" s="198">
        <v>8.2526276526303198E-3</v>
      </c>
      <c r="Q244" s="198"/>
      <c r="R244" s="122">
        <v>6947.7653716733703</v>
      </c>
      <c r="S244" s="122">
        <v>47953.913848939701</v>
      </c>
      <c r="T244" s="122">
        <v>129050.266095275</v>
      </c>
      <c r="U244" s="122">
        <v>27874.613572665701</v>
      </c>
      <c r="V244" s="122">
        <v>124042.412913387</v>
      </c>
      <c r="W244" s="122">
        <v>258227.38157394499</v>
      </c>
    </row>
    <row r="245" spans="1:23" ht="14.25" customHeight="1" x14ac:dyDescent="0.2">
      <c r="A245" s="19" t="s">
        <v>591</v>
      </c>
      <c r="B245" s="122"/>
      <c r="C245" s="122"/>
      <c r="D245" s="140"/>
      <c r="E245" s="140"/>
      <c r="F245" s="140"/>
      <c r="G245" s="140"/>
      <c r="H245" s="122"/>
      <c r="I245" s="122"/>
      <c r="J245" s="204"/>
      <c r="K245" s="198"/>
      <c r="L245" s="198"/>
      <c r="M245" s="198"/>
      <c r="N245" s="198"/>
      <c r="O245" s="198"/>
      <c r="P245" s="198"/>
      <c r="Q245" s="198"/>
      <c r="R245" s="122"/>
      <c r="S245" s="122"/>
      <c r="T245" s="122"/>
      <c r="U245" s="122"/>
      <c r="V245" s="122"/>
      <c r="W245" s="122"/>
    </row>
    <row r="246" spans="1:23" ht="12.75" x14ac:dyDescent="0.2">
      <c r="A246" s="122" t="s">
        <v>592</v>
      </c>
      <c r="B246" s="122">
        <v>13272</v>
      </c>
      <c r="C246" s="122">
        <v>13232.9732162563</v>
      </c>
      <c r="D246" s="140">
        <v>34.327132897059698</v>
      </c>
      <c r="E246" s="140">
        <v>-11.6047898786079</v>
      </c>
      <c r="F246" s="140">
        <v>-23.108720509620401</v>
      </c>
      <c r="G246" s="140">
        <v>39.429441372181003</v>
      </c>
      <c r="H246" s="122"/>
      <c r="I246" s="122">
        <v>23256</v>
      </c>
      <c r="J246" s="204">
        <v>1.2396762964232799</v>
      </c>
      <c r="K246" s="198">
        <v>9.7050223598211194E-2</v>
      </c>
      <c r="L246" s="198">
        <v>2.218782249742E-2</v>
      </c>
      <c r="M246" s="198">
        <v>1.54798761609907E-3</v>
      </c>
      <c r="N246" s="198">
        <v>8.1656346749226005E-2</v>
      </c>
      <c r="O246" s="198">
        <v>3.1045751633986901E-2</v>
      </c>
      <c r="P246" s="198">
        <v>1.0104919160646699E-2</v>
      </c>
      <c r="Q246" s="198"/>
      <c r="R246" s="122">
        <v>6947.7653716733703</v>
      </c>
      <c r="S246" s="122">
        <v>47953.913848939701</v>
      </c>
      <c r="T246" s="122">
        <v>129050.266095275</v>
      </c>
      <c r="U246" s="122">
        <v>27874.613572665701</v>
      </c>
      <c r="V246" s="122">
        <v>124042.412913387</v>
      </c>
      <c r="W246" s="122">
        <v>258227.38157394499</v>
      </c>
    </row>
    <row r="247" spans="1:23" ht="12.75" x14ac:dyDescent="0.2">
      <c r="A247" s="122" t="s">
        <v>593</v>
      </c>
      <c r="B247" s="122">
        <v>10453</v>
      </c>
      <c r="C247" s="122">
        <v>10477.5509432902</v>
      </c>
      <c r="D247" s="140">
        <v>-38.782575121053704</v>
      </c>
      <c r="E247" s="140">
        <v>-11.6047898786079</v>
      </c>
      <c r="F247" s="140">
        <v>-24.344582887799799</v>
      </c>
      <c r="G247" s="140">
        <v>49.966478423791202</v>
      </c>
      <c r="H247" s="122"/>
      <c r="I247" s="122">
        <v>51964</v>
      </c>
      <c r="J247" s="204">
        <v>1.2396762964232799</v>
      </c>
      <c r="K247" s="198">
        <v>7.9478100223231499E-2</v>
      </c>
      <c r="L247" s="198">
        <v>1.6665383727195799E-2</v>
      </c>
      <c r="M247" s="198">
        <v>1.2701100762065999E-3</v>
      </c>
      <c r="N247" s="198">
        <v>6.5911015318297295E-2</v>
      </c>
      <c r="O247" s="198">
        <v>2.5325225155877099E-2</v>
      </c>
      <c r="P247" s="198">
        <v>7.58217227311215E-3</v>
      </c>
      <c r="Q247" s="198"/>
      <c r="R247" s="122">
        <v>6947.7653716733703</v>
      </c>
      <c r="S247" s="122">
        <v>47953.913848939701</v>
      </c>
      <c r="T247" s="122">
        <v>129050.266095275</v>
      </c>
      <c r="U247" s="122">
        <v>27874.613572665701</v>
      </c>
      <c r="V247" s="122">
        <v>124042.412913387</v>
      </c>
      <c r="W247" s="122">
        <v>258227.38157394499</v>
      </c>
    </row>
    <row r="248" spans="1:23" ht="12.75" x14ac:dyDescent="0.2">
      <c r="A248" s="122" t="s">
        <v>594</v>
      </c>
      <c r="B248" s="122">
        <v>11136</v>
      </c>
      <c r="C248" s="122">
        <v>11204.4369513499</v>
      </c>
      <c r="D248" s="140">
        <v>10.825250800954</v>
      </c>
      <c r="E248" s="140">
        <v>-11.6047898786079</v>
      </c>
      <c r="F248" s="140">
        <v>-23.280095234498202</v>
      </c>
      <c r="G248" s="140">
        <v>-44.0705072275859</v>
      </c>
      <c r="H248" s="122"/>
      <c r="I248" s="122">
        <v>58340</v>
      </c>
      <c r="J248" s="204">
        <v>1.2396762964232799</v>
      </c>
      <c r="K248" s="198">
        <v>9.3932122043195093E-2</v>
      </c>
      <c r="L248" s="198">
        <v>1.86150154268084E-2</v>
      </c>
      <c r="M248" s="198">
        <v>1.5598217346589E-3</v>
      </c>
      <c r="N248" s="198">
        <v>6.8957833390469694E-2</v>
      </c>
      <c r="O248" s="198">
        <v>2.5231402125471401E-2</v>
      </c>
      <c r="P248" s="198">
        <v>8.6732944806307902E-3</v>
      </c>
      <c r="Q248" s="198"/>
      <c r="R248" s="122">
        <v>6947.7653716733703</v>
      </c>
      <c r="S248" s="122">
        <v>47953.913848939701</v>
      </c>
      <c r="T248" s="122">
        <v>129050.266095275</v>
      </c>
      <c r="U248" s="122">
        <v>27874.613572665701</v>
      </c>
      <c r="V248" s="122">
        <v>124042.412913387</v>
      </c>
      <c r="W248" s="122">
        <v>258227.38157394499</v>
      </c>
    </row>
    <row r="249" spans="1:23" ht="12.75" x14ac:dyDescent="0.2">
      <c r="A249" s="122" t="s">
        <v>595</v>
      </c>
      <c r="B249" s="122">
        <v>11466</v>
      </c>
      <c r="C249" s="122">
        <v>11441.215139507</v>
      </c>
      <c r="D249" s="140">
        <v>98.169588312246802</v>
      </c>
      <c r="E249" s="140">
        <v>-11.6047898786079</v>
      </c>
      <c r="F249" s="140">
        <v>-25.8058459399379</v>
      </c>
      <c r="G249" s="140">
        <v>-35.856636799900997</v>
      </c>
      <c r="H249" s="122"/>
      <c r="I249" s="122">
        <v>10241</v>
      </c>
      <c r="J249" s="204">
        <v>1.2396762964232799</v>
      </c>
      <c r="K249" s="198">
        <v>0.11727370373986901</v>
      </c>
      <c r="L249" s="198">
        <v>2.19705106923152E-2</v>
      </c>
      <c r="M249" s="198">
        <v>1.7576408553852201E-3</v>
      </c>
      <c r="N249" s="198">
        <v>6.8450346645835394E-2</v>
      </c>
      <c r="O249" s="198">
        <v>2.6071672688214E-2</v>
      </c>
      <c r="P249" s="198">
        <v>7.7140904208573401E-3</v>
      </c>
      <c r="Q249" s="198"/>
      <c r="R249" s="122">
        <v>6947.7653716733703</v>
      </c>
      <c r="S249" s="122">
        <v>47953.913848939701</v>
      </c>
      <c r="T249" s="122">
        <v>129050.266095275</v>
      </c>
      <c r="U249" s="122">
        <v>27874.613572665701</v>
      </c>
      <c r="V249" s="122">
        <v>124042.412913387</v>
      </c>
      <c r="W249" s="122">
        <v>258227.38157394499</v>
      </c>
    </row>
    <row r="250" spans="1:23" ht="12.75" x14ac:dyDescent="0.2">
      <c r="A250" s="122" t="s">
        <v>596</v>
      </c>
      <c r="B250" s="122">
        <v>13304</v>
      </c>
      <c r="C250" s="122">
        <v>13115.7969552339</v>
      </c>
      <c r="D250" s="140">
        <v>41.744737644387897</v>
      </c>
      <c r="E250" s="140">
        <v>-11.6047898786079</v>
      </c>
      <c r="F250" s="140">
        <v>-22.951338013711101</v>
      </c>
      <c r="G250" s="140">
        <v>180.58712787684601</v>
      </c>
      <c r="H250" s="122"/>
      <c r="I250" s="122">
        <v>15566</v>
      </c>
      <c r="J250" s="204">
        <v>1.2396762964232799</v>
      </c>
      <c r="K250" s="198">
        <v>0.101952974431453</v>
      </c>
      <c r="L250" s="198">
        <v>1.9722472054477701E-2</v>
      </c>
      <c r="M250" s="198">
        <v>1.41333675960427E-3</v>
      </c>
      <c r="N250" s="198">
        <v>8.4671720416291896E-2</v>
      </c>
      <c r="O250" s="198">
        <v>3.3406141590646303E-2</v>
      </c>
      <c r="P250" s="198">
        <v>8.6727482975716298E-3</v>
      </c>
      <c r="Q250" s="198"/>
      <c r="R250" s="122">
        <v>6947.7653716733703</v>
      </c>
      <c r="S250" s="122">
        <v>47953.913848939701</v>
      </c>
      <c r="T250" s="122">
        <v>129050.266095275</v>
      </c>
      <c r="U250" s="122">
        <v>27874.613572665701</v>
      </c>
      <c r="V250" s="122">
        <v>124042.412913387</v>
      </c>
      <c r="W250" s="122">
        <v>258227.38157394499</v>
      </c>
    </row>
    <row r="251" spans="1:23" ht="12.75" x14ac:dyDescent="0.2">
      <c r="A251" s="122" t="s">
        <v>597</v>
      </c>
      <c r="B251" s="122">
        <v>14139</v>
      </c>
      <c r="C251" s="122">
        <v>14226.3108759184</v>
      </c>
      <c r="D251" s="140">
        <v>12.424045594186801</v>
      </c>
      <c r="E251" s="140">
        <v>-11.6047898786079</v>
      </c>
      <c r="F251" s="140">
        <v>-27.0718621104138</v>
      </c>
      <c r="G251" s="140">
        <v>-60.6107277796891</v>
      </c>
      <c r="H251" s="122"/>
      <c r="I251" s="122">
        <v>15640</v>
      </c>
      <c r="J251" s="204">
        <v>1.2396762964232799</v>
      </c>
      <c r="K251" s="198">
        <v>0.12480818414322301</v>
      </c>
      <c r="L251" s="198">
        <v>2.10358056265985E-2</v>
      </c>
      <c r="M251" s="198">
        <v>2.30179028132992E-3</v>
      </c>
      <c r="N251" s="198">
        <v>8.6253196930946296E-2</v>
      </c>
      <c r="O251" s="198">
        <v>3.3120204603580602E-2</v>
      </c>
      <c r="P251" s="198">
        <v>1.08056265984655E-2</v>
      </c>
      <c r="Q251" s="198"/>
      <c r="R251" s="122">
        <v>6947.7653716733703</v>
      </c>
      <c r="S251" s="122">
        <v>47953.913848939701</v>
      </c>
      <c r="T251" s="122">
        <v>129050.266095275</v>
      </c>
      <c r="U251" s="122">
        <v>27874.613572665701</v>
      </c>
      <c r="V251" s="122">
        <v>124042.412913387</v>
      </c>
      <c r="W251" s="122">
        <v>258227.38157394499</v>
      </c>
    </row>
    <row r="252" spans="1:23" ht="12.75" x14ac:dyDescent="0.2">
      <c r="A252" s="122" t="s">
        <v>598</v>
      </c>
      <c r="B252" s="122">
        <v>13920</v>
      </c>
      <c r="C252" s="122">
        <v>13767.3574011128</v>
      </c>
      <c r="D252" s="140">
        <v>13.105021055559</v>
      </c>
      <c r="E252" s="140">
        <v>-11.6047898786079</v>
      </c>
      <c r="F252" s="140">
        <v>-17.5756902914788</v>
      </c>
      <c r="G252" s="140">
        <v>168.860176932039</v>
      </c>
      <c r="H252" s="122"/>
      <c r="I252" s="122">
        <v>26992</v>
      </c>
      <c r="J252" s="204">
        <v>1.2396762964232799</v>
      </c>
      <c r="K252" s="198">
        <v>9.5954356846472993E-2</v>
      </c>
      <c r="L252" s="198">
        <v>1.9227919383520999E-2</v>
      </c>
      <c r="M252" s="198">
        <v>2.14878482513337E-3</v>
      </c>
      <c r="N252" s="198">
        <v>8.0764671013633701E-2</v>
      </c>
      <c r="O252" s="198">
        <v>3.2120628334321298E-2</v>
      </c>
      <c r="P252" s="198">
        <v>1.16330764671014E-2</v>
      </c>
      <c r="Q252" s="198"/>
      <c r="R252" s="122">
        <v>6947.7653716733703</v>
      </c>
      <c r="S252" s="122">
        <v>47953.913848939701</v>
      </c>
      <c r="T252" s="122">
        <v>129050.266095275</v>
      </c>
      <c r="U252" s="122">
        <v>27874.613572665701</v>
      </c>
      <c r="V252" s="122">
        <v>124042.412913387</v>
      </c>
      <c r="W252" s="122">
        <v>258227.38157394499</v>
      </c>
    </row>
    <row r="253" spans="1:23" ht="12.75" x14ac:dyDescent="0.2">
      <c r="A253" s="122" t="s">
        <v>599</v>
      </c>
      <c r="B253" s="122">
        <v>14970</v>
      </c>
      <c r="C253" s="122">
        <v>14266.6437485715</v>
      </c>
      <c r="D253" s="140">
        <v>354.84437163009102</v>
      </c>
      <c r="E253" s="140">
        <v>30.737437486199699</v>
      </c>
      <c r="F253" s="140">
        <v>-27.707011721281901</v>
      </c>
      <c r="G253" s="140">
        <v>345.39773560625099</v>
      </c>
      <c r="H253" s="122"/>
      <c r="I253" s="122">
        <v>10114</v>
      </c>
      <c r="J253" s="204">
        <v>1.2396762964232799</v>
      </c>
      <c r="K253" s="198">
        <v>9.7982993869883295E-2</v>
      </c>
      <c r="L253" s="198">
        <v>2.1653154043899499E-2</v>
      </c>
      <c r="M253" s="198">
        <v>6.9210994660866103E-4</v>
      </c>
      <c r="N253" s="198">
        <v>9.16551315008899E-2</v>
      </c>
      <c r="O253" s="198">
        <v>3.5989717223650401E-2</v>
      </c>
      <c r="P253" s="198">
        <v>1.03816491991299E-2</v>
      </c>
      <c r="Q253" s="198"/>
      <c r="R253" s="122">
        <v>6947.7653716733703</v>
      </c>
      <c r="S253" s="122">
        <v>47953.913848939701</v>
      </c>
      <c r="T253" s="122">
        <v>129050.266095275</v>
      </c>
      <c r="U253" s="122">
        <v>27874.613572665701</v>
      </c>
      <c r="V253" s="122">
        <v>124042.412913387</v>
      </c>
      <c r="W253" s="122">
        <v>258227.38157394499</v>
      </c>
    </row>
    <row r="254" spans="1:23" ht="12.75" x14ac:dyDescent="0.2">
      <c r="A254" s="122" t="s">
        <v>600</v>
      </c>
      <c r="B254" s="122">
        <v>13825</v>
      </c>
      <c r="C254" s="122">
        <v>13822.6708520461</v>
      </c>
      <c r="D254" s="140">
        <v>63.300630897087899</v>
      </c>
      <c r="E254" s="140">
        <v>-11.6047898786079</v>
      </c>
      <c r="F254" s="140">
        <v>-27.9226977716169</v>
      </c>
      <c r="G254" s="140">
        <v>-21.917065272115799</v>
      </c>
      <c r="H254" s="122"/>
      <c r="I254" s="122">
        <v>20369</v>
      </c>
      <c r="J254" s="204">
        <v>1.2396762964232799</v>
      </c>
      <c r="K254" s="198">
        <v>0.108350925425892</v>
      </c>
      <c r="L254" s="198">
        <v>1.99813441995189E-2</v>
      </c>
      <c r="M254" s="198">
        <v>1.3255437183955999E-3</v>
      </c>
      <c r="N254" s="198">
        <v>9.2198929746182906E-2</v>
      </c>
      <c r="O254" s="198">
        <v>3.1616672394324703E-2</v>
      </c>
      <c r="P254" s="198">
        <v>1.0751632382542099E-2</v>
      </c>
      <c r="Q254" s="198"/>
      <c r="R254" s="122">
        <v>6947.7653716733703</v>
      </c>
      <c r="S254" s="122">
        <v>47953.913848939701</v>
      </c>
      <c r="T254" s="122">
        <v>129050.266095275</v>
      </c>
      <c r="U254" s="122">
        <v>27874.613572665701</v>
      </c>
      <c r="V254" s="122">
        <v>124042.412913387</v>
      </c>
      <c r="W254" s="122">
        <v>258227.38157394499</v>
      </c>
    </row>
    <row r="255" spans="1:23" ht="12.75" x14ac:dyDescent="0.2">
      <c r="A255" s="122" t="s">
        <v>601</v>
      </c>
      <c r="B255" s="122">
        <v>15083</v>
      </c>
      <c r="C255" s="122">
        <v>14785.3860352625</v>
      </c>
      <c r="D255" s="140">
        <v>60.814254490715904</v>
      </c>
      <c r="E255" s="140">
        <v>-11.6047898786079</v>
      </c>
      <c r="F255" s="140">
        <v>-18.032282457833698</v>
      </c>
      <c r="G255" s="140">
        <v>266.65290932022202</v>
      </c>
      <c r="H255" s="122"/>
      <c r="I255" s="122">
        <v>6887</v>
      </c>
      <c r="J255" s="204">
        <v>1.2396762964232799</v>
      </c>
      <c r="K255" s="198">
        <v>0.10149557136634201</v>
      </c>
      <c r="L255" s="198">
        <v>2.0908958908087701E-2</v>
      </c>
      <c r="M255" s="198">
        <v>1.30680993175548E-3</v>
      </c>
      <c r="N255" s="198">
        <v>9.0315086394656602E-2</v>
      </c>
      <c r="O255" s="198">
        <v>4.1382314505590198E-2</v>
      </c>
      <c r="P255" s="198">
        <v>9.2928706258167595E-3</v>
      </c>
      <c r="Q255" s="198"/>
      <c r="R255" s="122">
        <v>6947.7653716733703</v>
      </c>
      <c r="S255" s="122">
        <v>47953.913848939701</v>
      </c>
      <c r="T255" s="122">
        <v>129050.266095275</v>
      </c>
      <c r="U255" s="122">
        <v>27874.613572665701</v>
      </c>
      <c r="V255" s="122">
        <v>124042.412913387</v>
      </c>
      <c r="W255" s="122">
        <v>258227.38157394499</v>
      </c>
    </row>
    <row r="256" spans="1:23" ht="12.75" x14ac:dyDescent="0.2">
      <c r="A256" s="122" t="s">
        <v>602</v>
      </c>
      <c r="B256" s="122">
        <v>18239</v>
      </c>
      <c r="C256" s="122">
        <v>18321.955127442699</v>
      </c>
      <c r="D256" s="140">
        <v>127.17959853999101</v>
      </c>
      <c r="E256" s="140">
        <v>-11.6047898786079</v>
      </c>
      <c r="F256" s="140">
        <v>-23.925768966285201</v>
      </c>
      <c r="G256" s="140">
        <v>-174.81468324730599</v>
      </c>
      <c r="H256" s="122"/>
      <c r="I256" s="122">
        <v>10837</v>
      </c>
      <c r="J256" s="204">
        <v>1.2396762964232799</v>
      </c>
      <c r="K256" s="198">
        <v>0.12946387376580201</v>
      </c>
      <c r="L256" s="198">
        <v>2.4545538433145699E-2</v>
      </c>
      <c r="M256" s="198">
        <v>3.2296761096244301E-3</v>
      </c>
      <c r="N256" s="198">
        <v>0.110547199409431</v>
      </c>
      <c r="O256" s="198">
        <v>4.5584571375842001E-2</v>
      </c>
      <c r="P256" s="198">
        <v>1.37491925809726E-2</v>
      </c>
      <c r="Q256" s="198"/>
      <c r="R256" s="122">
        <v>6947.7653716733703</v>
      </c>
      <c r="S256" s="122">
        <v>47953.913848939701</v>
      </c>
      <c r="T256" s="122">
        <v>129050.266095275</v>
      </c>
      <c r="U256" s="122">
        <v>27874.613572665701</v>
      </c>
      <c r="V256" s="122">
        <v>124042.412913387</v>
      </c>
      <c r="W256" s="122">
        <v>258227.38157394499</v>
      </c>
    </row>
    <row r="257" spans="1:23" ht="12.75" x14ac:dyDescent="0.2">
      <c r="A257" s="122" t="s">
        <v>603</v>
      </c>
      <c r="B257" s="122">
        <v>12975</v>
      </c>
      <c r="C257" s="122">
        <v>12781.0105699706</v>
      </c>
      <c r="D257" s="140">
        <v>85.763447511485893</v>
      </c>
      <c r="E257" s="140">
        <v>-11.6047898786079</v>
      </c>
      <c r="F257" s="140">
        <v>-19.178838478625501</v>
      </c>
      <c r="G257" s="140">
        <v>139.43343860717999</v>
      </c>
      <c r="H257" s="122"/>
      <c r="I257" s="122">
        <v>10894</v>
      </c>
      <c r="J257" s="204">
        <v>1.2396762964232799</v>
      </c>
      <c r="K257" s="198">
        <v>0.130622360932623</v>
      </c>
      <c r="L257" s="198">
        <v>2.2305856434734699E-2</v>
      </c>
      <c r="M257" s="198">
        <v>1.7440793097117701E-3</v>
      </c>
      <c r="N257" s="198">
        <v>8.3715806866164894E-2</v>
      </c>
      <c r="O257" s="198">
        <v>2.9924729208738801E-2</v>
      </c>
      <c r="P257" s="198">
        <v>7.9860473655223099E-3</v>
      </c>
      <c r="Q257" s="198"/>
      <c r="R257" s="122">
        <v>6947.7653716733703</v>
      </c>
      <c r="S257" s="122">
        <v>47953.913848939701</v>
      </c>
      <c r="T257" s="122">
        <v>129050.266095275</v>
      </c>
      <c r="U257" s="122">
        <v>27874.613572665701</v>
      </c>
      <c r="V257" s="122">
        <v>124042.412913387</v>
      </c>
      <c r="W257" s="122">
        <v>258227.38157394499</v>
      </c>
    </row>
    <row r="258" spans="1:23" ht="12.75" x14ac:dyDescent="0.2">
      <c r="A258" s="122" t="s">
        <v>604</v>
      </c>
      <c r="B258" s="122">
        <v>12337</v>
      </c>
      <c r="C258" s="122">
        <v>12325.8360746698</v>
      </c>
      <c r="D258" s="140">
        <v>88.027585213149806</v>
      </c>
      <c r="E258" s="140">
        <v>-11.6047898786079</v>
      </c>
      <c r="F258" s="140">
        <v>-26.283500523924999</v>
      </c>
      <c r="G258" s="140">
        <v>-39.322538622840497</v>
      </c>
      <c r="H258" s="122"/>
      <c r="I258" s="122">
        <v>11160</v>
      </c>
      <c r="J258" s="204">
        <v>1.2396762964232799</v>
      </c>
      <c r="K258" s="198">
        <v>0.108602150537634</v>
      </c>
      <c r="L258" s="198">
        <v>1.9175627240143399E-2</v>
      </c>
      <c r="M258" s="198">
        <v>1.88172043010753E-3</v>
      </c>
      <c r="N258" s="198">
        <v>8.1810035842293904E-2</v>
      </c>
      <c r="O258" s="198">
        <v>2.5985663082437299E-2</v>
      </c>
      <c r="P258" s="198">
        <v>9.7670250896057294E-3</v>
      </c>
      <c r="Q258" s="198"/>
      <c r="R258" s="122">
        <v>6947.7653716733703</v>
      </c>
      <c r="S258" s="122">
        <v>47953.913848939701</v>
      </c>
      <c r="T258" s="122">
        <v>129050.266095275</v>
      </c>
      <c r="U258" s="122">
        <v>27874.613572665701</v>
      </c>
      <c r="V258" s="122">
        <v>124042.412913387</v>
      </c>
      <c r="W258" s="122">
        <v>258227.38157394499</v>
      </c>
    </row>
    <row r="259" spans="1:23" ht="12.75" x14ac:dyDescent="0.2">
      <c r="A259" s="122" t="s">
        <v>605</v>
      </c>
      <c r="B259" s="122">
        <v>15485</v>
      </c>
      <c r="C259" s="122">
        <v>14893.4569755593</v>
      </c>
      <c r="D259" s="140">
        <v>220.537294613217</v>
      </c>
      <c r="E259" s="140">
        <v>-11.6047898786079</v>
      </c>
      <c r="F259" s="140">
        <v>-27.494392158194099</v>
      </c>
      <c r="G259" s="140">
        <v>410.25784769204898</v>
      </c>
      <c r="H259" s="122"/>
      <c r="I259" s="122">
        <v>6837</v>
      </c>
      <c r="J259" s="204">
        <v>1.2396762964232799</v>
      </c>
      <c r="K259" s="198">
        <v>0.104578031300278</v>
      </c>
      <c r="L259" s="198">
        <v>1.95992394324996E-2</v>
      </c>
      <c r="M259" s="198">
        <v>5.8505192335819801E-4</v>
      </c>
      <c r="N259" s="198">
        <v>9.3754570718151201E-2</v>
      </c>
      <c r="O259" s="198">
        <v>3.8905952903320197E-2</v>
      </c>
      <c r="P259" s="198">
        <v>1.09697235629662E-2</v>
      </c>
      <c r="Q259" s="198"/>
      <c r="R259" s="122">
        <v>6947.7653716733703</v>
      </c>
      <c r="S259" s="122">
        <v>47953.913848939701</v>
      </c>
      <c r="T259" s="122">
        <v>129050.266095275</v>
      </c>
      <c r="U259" s="122">
        <v>27874.613572665701</v>
      </c>
      <c r="V259" s="122">
        <v>124042.412913387</v>
      </c>
      <c r="W259" s="122">
        <v>258227.38157394499</v>
      </c>
    </row>
    <row r="260" spans="1:23" ht="12.75" x14ac:dyDescent="0.2">
      <c r="A260" s="122" t="s">
        <v>606</v>
      </c>
      <c r="B260" s="122">
        <v>16768</v>
      </c>
      <c r="C260" s="122">
        <v>15674.6595826881</v>
      </c>
      <c r="D260" s="140">
        <v>349.44232317627097</v>
      </c>
      <c r="E260" s="140">
        <v>526.77931552278301</v>
      </c>
      <c r="F260" s="140">
        <v>-21.9514007481961</v>
      </c>
      <c r="G260" s="140">
        <v>238.88012251013501</v>
      </c>
      <c r="H260" s="122"/>
      <c r="I260" s="122">
        <v>7068</v>
      </c>
      <c r="J260" s="204">
        <v>1.2396762964232799</v>
      </c>
      <c r="K260" s="198">
        <v>0.10243350311262001</v>
      </c>
      <c r="L260" s="198">
        <v>2.2637238256932701E-2</v>
      </c>
      <c r="M260" s="198">
        <v>2.1222410865874399E-3</v>
      </c>
      <c r="N260" s="198">
        <v>0.10031126202603299</v>
      </c>
      <c r="O260" s="198">
        <v>4.0605546123372999E-2</v>
      </c>
      <c r="P260" s="198">
        <v>1.06112054329372E-2</v>
      </c>
      <c r="Q260" s="198"/>
      <c r="R260" s="122">
        <v>6947.7653716733703</v>
      </c>
      <c r="S260" s="122">
        <v>47953.913848939701</v>
      </c>
      <c r="T260" s="122">
        <v>129050.266095275</v>
      </c>
      <c r="U260" s="122">
        <v>27874.613572665701</v>
      </c>
      <c r="V260" s="122">
        <v>124042.412913387</v>
      </c>
      <c r="W260" s="122">
        <v>258227.38157394499</v>
      </c>
    </row>
    <row r="261" spans="1:23" ht="14.25" customHeight="1" x14ac:dyDescent="0.2">
      <c r="A261" s="19" t="s">
        <v>607</v>
      </c>
      <c r="B261" s="122"/>
      <c r="C261" s="122"/>
      <c r="D261" s="140"/>
      <c r="E261" s="140"/>
      <c r="F261" s="140"/>
      <c r="G261" s="140"/>
      <c r="H261" s="122"/>
      <c r="I261" s="122"/>
      <c r="J261" s="204"/>
      <c r="K261" s="198"/>
      <c r="L261" s="198"/>
      <c r="M261" s="198"/>
      <c r="N261" s="198"/>
      <c r="O261" s="198"/>
      <c r="P261" s="198"/>
      <c r="Q261" s="198"/>
      <c r="R261" s="122"/>
      <c r="S261" s="122"/>
      <c r="T261" s="122"/>
      <c r="U261" s="122"/>
      <c r="V261" s="122"/>
      <c r="W261" s="122"/>
    </row>
    <row r="262" spans="1:23" ht="12.75" x14ac:dyDescent="0.2">
      <c r="A262" s="122" t="s">
        <v>608</v>
      </c>
      <c r="B262" s="122">
        <v>13903</v>
      </c>
      <c r="C262" s="122">
        <v>13505.4982589675</v>
      </c>
      <c r="D262" s="140">
        <v>40.353054925652899</v>
      </c>
      <c r="E262" s="140">
        <v>-11.6047898786079</v>
      </c>
      <c r="F262" s="140">
        <v>-29.149264905025699</v>
      </c>
      <c r="G262" s="140">
        <v>397.44519356839999</v>
      </c>
      <c r="H262" s="122"/>
      <c r="I262" s="122">
        <v>26918</v>
      </c>
      <c r="J262" s="204">
        <v>1.2396762964232799</v>
      </c>
      <c r="K262" s="198">
        <v>9.9450182034326498E-2</v>
      </c>
      <c r="L262" s="198">
        <v>2.03209748123932E-2</v>
      </c>
      <c r="M262" s="198">
        <v>1.59744408945687E-3</v>
      </c>
      <c r="N262" s="198">
        <v>8.8193773683037394E-2</v>
      </c>
      <c r="O262" s="198">
        <v>3.3509176016048699E-2</v>
      </c>
      <c r="P262" s="198">
        <v>9.3246154989226494E-3</v>
      </c>
      <c r="Q262" s="198"/>
      <c r="R262" s="122">
        <v>6947.7653716733703</v>
      </c>
      <c r="S262" s="122">
        <v>47953.913848939701</v>
      </c>
      <c r="T262" s="122">
        <v>129050.266095275</v>
      </c>
      <c r="U262" s="122">
        <v>27874.613572665701</v>
      </c>
      <c r="V262" s="122">
        <v>124042.412913387</v>
      </c>
      <c r="W262" s="122">
        <v>258227.38157394499</v>
      </c>
    </row>
    <row r="263" spans="1:23" ht="12.75" x14ac:dyDescent="0.2">
      <c r="A263" s="122" t="s">
        <v>609</v>
      </c>
      <c r="B263" s="122">
        <v>10517</v>
      </c>
      <c r="C263" s="122">
        <v>10471.8060680814</v>
      </c>
      <c r="D263" s="140">
        <v>-42.610155960639403</v>
      </c>
      <c r="E263" s="140">
        <v>-11.6047898786079</v>
      </c>
      <c r="F263" s="140">
        <v>-18.300308874869099</v>
      </c>
      <c r="G263" s="140">
        <v>117.349553499086</v>
      </c>
      <c r="H263" s="122"/>
      <c r="I263" s="122">
        <v>100603</v>
      </c>
      <c r="J263" s="204">
        <v>1.2396762964232799</v>
      </c>
      <c r="K263" s="198">
        <v>8.2373289066926397E-2</v>
      </c>
      <c r="L263" s="198">
        <v>1.5854397980179499E-2</v>
      </c>
      <c r="M263" s="198">
        <v>1.4313688458594701E-3</v>
      </c>
      <c r="N263" s="198">
        <v>6.9490969454191198E-2</v>
      </c>
      <c r="O263" s="198">
        <v>2.5724878979752099E-2</v>
      </c>
      <c r="P263" s="198">
        <v>6.9779231235649001E-3</v>
      </c>
      <c r="Q263" s="198"/>
      <c r="R263" s="122">
        <v>6947.7653716733703</v>
      </c>
      <c r="S263" s="122">
        <v>47953.913848939701</v>
      </c>
      <c r="T263" s="122">
        <v>129050.266095275</v>
      </c>
      <c r="U263" s="122">
        <v>27874.613572665701</v>
      </c>
      <c r="V263" s="122">
        <v>124042.412913387</v>
      </c>
      <c r="W263" s="122">
        <v>258227.38157394499</v>
      </c>
    </row>
    <row r="264" spans="1:23" ht="12.75" x14ac:dyDescent="0.2">
      <c r="A264" s="122" t="s">
        <v>610</v>
      </c>
      <c r="B264" s="122">
        <v>14907</v>
      </c>
      <c r="C264" s="122">
        <v>14253.190799681401</v>
      </c>
      <c r="D264" s="140">
        <v>92.650981632073893</v>
      </c>
      <c r="E264" s="140">
        <v>-11.6047898786079</v>
      </c>
      <c r="F264" s="140">
        <v>-20.5807397680592</v>
      </c>
      <c r="G264" s="140">
        <v>593.35880002690897</v>
      </c>
      <c r="H264" s="122"/>
      <c r="I264" s="122">
        <v>9660</v>
      </c>
      <c r="J264" s="204">
        <v>1.2396762964232799</v>
      </c>
      <c r="K264" s="198">
        <v>0.104554865424431</v>
      </c>
      <c r="L264" s="198">
        <v>1.8633540372670801E-2</v>
      </c>
      <c r="M264" s="198">
        <v>1.4492753623188399E-3</v>
      </c>
      <c r="N264" s="198">
        <v>8.1573498964803301E-2</v>
      </c>
      <c r="O264" s="198">
        <v>3.7163561076604602E-2</v>
      </c>
      <c r="P264" s="198">
        <v>1.0869565217391301E-2</v>
      </c>
      <c r="Q264" s="198"/>
      <c r="R264" s="122">
        <v>6947.7653716733703</v>
      </c>
      <c r="S264" s="122">
        <v>47953.913848939701</v>
      </c>
      <c r="T264" s="122">
        <v>129050.266095275</v>
      </c>
      <c r="U264" s="122">
        <v>27874.613572665701</v>
      </c>
      <c r="V264" s="122">
        <v>124042.412913387</v>
      </c>
      <c r="W264" s="122">
        <v>258227.38157394499</v>
      </c>
    </row>
    <row r="265" spans="1:23" ht="12.75" x14ac:dyDescent="0.2">
      <c r="A265" s="122" t="s">
        <v>611</v>
      </c>
      <c r="B265" s="122">
        <v>13357</v>
      </c>
      <c r="C265" s="122">
        <v>13204.919662074501</v>
      </c>
      <c r="D265" s="140">
        <v>31.9164895740352</v>
      </c>
      <c r="E265" s="140">
        <v>-11.6047898786079</v>
      </c>
      <c r="F265" s="140">
        <v>-29.149753789699702</v>
      </c>
      <c r="G265" s="140">
        <v>161.13721740652599</v>
      </c>
      <c r="H265" s="122"/>
      <c r="I265" s="122">
        <v>37401</v>
      </c>
      <c r="J265" s="204">
        <v>1.2396762964232799</v>
      </c>
      <c r="K265" s="198">
        <v>9.6227373599636401E-2</v>
      </c>
      <c r="L265" s="198">
        <v>1.95449319536911E-2</v>
      </c>
      <c r="M265" s="198">
        <v>1.6309724338921399E-3</v>
      </c>
      <c r="N265" s="198">
        <v>9.1708777840164707E-2</v>
      </c>
      <c r="O265" s="198">
        <v>3.2031229111521099E-2</v>
      </c>
      <c r="P265" s="198">
        <v>8.9302425068848394E-3</v>
      </c>
      <c r="Q265" s="198"/>
      <c r="R265" s="122">
        <v>6947.7653716733703</v>
      </c>
      <c r="S265" s="122">
        <v>47953.913848939701</v>
      </c>
      <c r="T265" s="122">
        <v>129050.266095275</v>
      </c>
      <c r="U265" s="122">
        <v>27874.613572665701</v>
      </c>
      <c r="V265" s="122">
        <v>124042.412913387</v>
      </c>
      <c r="W265" s="122">
        <v>258227.38157394499</v>
      </c>
    </row>
    <row r="266" spans="1:23" ht="12.75" x14ac:dyDescent="0.2">
      <c r="A266" s="122" t="s">
        <v>612</v>
      </c>
      <c r="B266" s="122">
        <v>15366</v>
      </c>
      <c r="C266" s="122">
        <v>14777.868931269</v>
      </c>
      <c r="D266" s="140">
        <v>192.91497714916201</v>
      </c>
      <c r="E266" s="140">
        <v>94.527525990182994</v>
      </c>
      <c r="F266" s="140">
        <v>-29.685726635760801</v>
      </c>
      <c r="G266" s="140">
        <v>330.40879937586499</v>
      </c>
      <c r="H266" s="122"/>
      <c r="I266" s="122">
        <v>19028</v>
      </c>
      <c r="J266" s="204">
        <v>1.2396762964232799</v>
      </c>
      <c r="K266" s="198">
        <v>0.101744797141055</v>
      </c>
      <c r="L266" s="198">
        <v>2.0548665125078799E-2</v>
      </c>
      <c r="M266" s="198">
        <v>1.73428631490435E-3</v>
      </c>
      <c r="N266" s="198">
        <v>9.4702543619928498E-2</v>
      </c>
      <c r="O266" s="198">
        <v>3.69455539205382E-2</v>
      </c>
      <c r="P266" s="198">
        <v>1.0773596804708799E-2</v>
      </c>
      <c r="Q266" s="198"/>
      <c r="R266" s="122">
        <v>6947.7653716733703</v>
      </c>
      <c r="S266" s="122">
        <v>47953.913848939701</v>
      </c>
      <c r="T266" s="122">
        <v>129050.266095275</v>
      </c>
      <c r="U266" s="122">
        <v>27874.613572665701</v>
      </c>
      <c r="V266" s="122">
        <v>124042.412913387</v>
      </c>
      <c r="W266" s="122">
        <v>258227.38157394499</v>
      </c>
    </row>
    <row r="267" spans="1:23" ht="12.75" x14ac:dyDescent="0.2">
      <c r="A267" s="122" t="s">
        <v>613</v>
      </c>
      <c r="B267" s="122">
        <v>14040</v>
      </c>
      <c r="C267" s="122">
        <v>13412.427844219101</v>
      </c>
      <c r="D267" s="140">
        <v>178.75679638971801</v>
      </c>
      <c r="E267" s="140">
        <v>150.21774343405301</v>
      </c>
      <c r="F267" s="140">
        <v>-28.261080899981799</v>
      </c>
      <c r="G267" s="140">
        <v>327.10777443535301</v>
      </c>
      <c r="H267" s="122"/>
      <c r="I267" s="122">
        <v>9481</v>
      </c>
      <c r="J267" s="204">
        <v>1.2396762964232799</v>
      </c>
      <c r="K267" s="198">
        <v>0.106634321274127</v>
      </c>
      <c r="L267" s="198">
        <v>1.7508701613753799E-2</v>
      </c>
      <c r="M267" s="198">
        <v>2.0040080160320601E-3</v>
      </c>
      <c r="N267" s="198">
        <v>9.9040185634426806E-2</v>
      </c>
      <c r="O267" s="198">
        <v>3.3013395211475602E-2</v>
      </c>
      <c r="P267" s="198">
        <v>8.2269802763421593E-3</v>
      </c>
      <c r="Q267" s="198"/>
      <c r="R267" s="122">
        <v>6947.7653716733703</v>
      </c>
      <c r="S267" s="122">
        <v>47953.913848939701</v>
      </c>
      <c r="T267" s="122">
        <v>129050.266095275</v>
      </c>
      <c r="U267" s="122">
        <v>27874.613572665701</v>
      </c>
      <c r="V267" s="122">
        <v>124042.412913387</v>
      </c>
      <c r="W267" s="122">
        <v>258227.38157394499</v>
      </c>
    </row>
    <row r="268" spans="1:23" ht="12.75" x14ac:dyDescent="0.2">
      <c r="A268" s="122" t="s">
        <v>614</v>
      </c>
      <c r="B268" s="122">
        <v>14602</v>
      </c>
      <c r="C268" s="122">
        <v>13922.5169728416</v>
      </c>
      <c r="D268" s="140">
        <v>230.19699448070801</v>
      </c>
      <c r="E268" s="140">
        <v>-11.6047898786079</v>
      </c>
      <c r="F268" s="140">
        <v>-25.913252716194201</v>
      </c>
      <c r="G268" s="140">
        <v>486.496794209347</v>
      </c>
      <c r="H268" s="122"/>
      <c r="I268" s="122">
        <v>5896</v>
      </c>
      <c r="J268" s="204">
        <v>1.2396762964232799</v>
      </c>
      <c r="K268" s="198">
        <v>0.110413839891452</v>
      </c>
      <c r="L268" s="198">
        <v>1.52645861601085E-2</v>
      </c>
      <c r="M268" s="198">
        <v>1.3568521031207599E-3</v>
      </c>
      <c r="N268" s="198">
        <v>9.8371777476255098E-2</v>
      </c>
      <c r="O268" s="198">
        <v>3.37516960651289E-2</v>
      </c>
      <c r="P268" s="198">
        <v>1.0176390773405699E-2</v>
      </c>
      <c r="Q268" s="198"/>
      <c r="R268" s="122">
        <v>6947.7653716733703</v>
      </c>
      <c r="S268" s="122">
        <v>47953.913848939701</v>
      </c>
      <c r="T268" s="122">
        <v>129050.266095275</v>
      </c>
      <c r="U268" s="122">
        <v>27874.613572665701</v>
      </c>
      <c r="V268" s="122">
        <v>124042.412913387</v>
      </c>
      <c r="W268" s="122">
        <v>258227.38157394499</v>
      </c>
    </row>
    <row r="269" spans="1:23" ht="12.75" x14ac:dyDescent="0.2">
      <c r="A269" s="122" t="s">
        <v>615</v>
      </c>
      <c r="B269" s="122">
        <v>14588</v>
      </c>
      <c r="C269" s="122">
        <v>14308.8864180337</v>
      </c>
      <c r="D269" s="140">
        <v>103.43755298768301</v>
      </c>
      <c r="E269" s="140">
        <v>-11.6047898786079</v>
      </c>
      <c r="F269" s="140">
        <v>-33.396657247487397</v>
      </c>
      <c r="G269" s="140">
        <v>220.64140044072599</v>
      </c>
      <c r="H269" s="122"/>
      <c r="I269" s="122">
        <v>11609</v>
      </c>
      <c r="J269" s="204">
        <v>1.2396762964232799</v>
      </c>
      <c r="K269" s="198">
        <v>0.114221724524076</v>
      </c>
      <c r="L269" s="198">
        <v>2.3860797656990299E-2</v>
      </c>
      <c r="M269" s="198">
        <v>2.0673615298475302E-3</v>
      </c>
      <c r="N269" s="198">
        <v>8.6226203807390794E-2</v>
      </c>
      <c r="O269" s="198">
        <v>3.4025325178740601E-2</v>
      </c>
      <c r="P269" s="198">
        <v>1.0509087776725001E-2</v>
      </c>
      <c r="Q269" s="198"/>
      <c r="R269" s="122">
        <v>6947.7653716733703</v>
      </c>
      <c r="S269" s="122">
        <v>47953.913848939701</v>
      </c>
      <c r="T269" s="122">
        <v>129050.266095275</v>
      </c>
      <c r="U269" s="122">
        <v>27874.613572665701</v>
      </c>
      <c r="V269" s="122">
        <v>124042.412913387</v>
      </c>
      <c r="W269" s="122">
        <v>258227.38157394499</v>
      </c>
    </row>
    <row r="270" spans="1:23" ht="12.75" x14ac:dyDescent="0.2">
      <c r="A270" s="122" t="s">
        <v>616</v>
      </c>
      <c r="B270" s="122">
        <v>12112</v>
      </c>
      <c r="C270" s="122">
        <v>12013.6175239029</v>
      </c>
      <c r="D270" s="140">
        <v>-26.759226255707802</v>
      </c>
      <c r="E270" s="140">
        <v>-11.6047898786079</v>
      </c>
      <c r="F270" s="140">
        <v>-20.0855397970331</v>
      </c>
      <c r="G270" s="140">
        <v>156.98677122878101</v>
      </c>
      <c r="H270" s="122"/>
      <c r="I270" s="122">
        <v>39259</v>
      </c>
      <c r="J270" s="204">
        <v>1.2396762964232799</v>
      </c>
      <c r="K270" s="198">
        <v>9.7149698158384104E-2</v>
      </c>
      <c r="L270" s="198">
        <v>2.02756055936218E-2</v>
      </c>
      <c r="M270" s="198">
        <v>1.3245370488295699E-3</v>
      </c>
      <c r="N270" s="198">
        <v>7.9141088667566695E-2</v>
      </c>
      <c r="O270" s="198">
        <v>2.85030184161594E-2</v>
      </c>
      <c r="P270" s="198">
        <v>8.2528846888611507E-3</v>
      </c>
      <c r="Q270" s="198"/>
      <c r="R270" s="122">
        <v>6947.7653716733703</v>
      </c>
      <c r="S270" s="122">
        <v>47953.913848939701</v>
      </c>
      <c r="T270" s="122">
        <v>129050.266095275</v>
      </c>
      <c r="U270" s="122">
        <v>27874.613572665701</v>
      </c>
      <c r="V270" s="122">
        <v>124042.412913387</v>
      </c>
      <c r="W270" s="122">
        <v>258227.38157394499</v>
      </c>
    </row>
    <row r="271" spans="1:23" ht="12.75" x14ac:dyDescent="0.2">
      <c r="A271" s="122" t="s">
        <v>617</v>
      </c>
      <c r="B271" s="122">
        <v>14755</v>
      </c>
      <c r="C271" s="122">
        <v>14389.7064027861</v>
      </c>
      <c r="D271" s="140">
        <v>60.225487668904897</v>
      </c>
      <c r="E271" s="140">
        <v>-11.6047898786079</v>
      </c>
      <c r="F271" s="140">
        <v>-26.5185770939378</v>
      </c>
      <c r="G271" s="140">
        <v>342.89665386271702</v>
      </c>
      <c r="H271" s="122"/>
      <c r="I271" s="122">
        <v>25782</v>
      </c>
      <c r="J271" s="204">
        <v>1.2396762964232799</v>
      </c>
      <c r="K271" s="198">
        <v>0.106857497478861</v>
      </c>
      <c r="L271" s="198">
        <v>2.1022418741757799E-2</v>
      </c>
      <c r="M271" s="198">
        <v>1.9393375223023799E-3</v>
      </c>
      <c r="N271" s="198">
        <v>9.2428826312931506E-2</v>
      </c>
      <c r="O271" s="198">
        <v>3.5683810410363802E-2</v>
      </c>
      <c r="P271" s="198">
        <v>1.00845551159724E-2</v>
      </c>
      <c r="Q271" s="198"/>
      <c r="R271" s="122">
        <v>6947.7653716733703</v>
      </c>
      <c r="S271" s="122">
        <v>47953.913848939701</v>
      </c>
      <c r="T271" s="122">
        <v>129050.266095275</v>
      </c>
      <c r="U271" s="122">
        <v>27874.613572665701</v>
      </c>
      <c r="V271" s="122">
        <v>124042.412913387</v>
      </c>
      <c r="W271" s="122">
        <v>258227.38157394499</v>
      </c>
    </row>
    <row r="272" spans="1:23" ht="14.25" customHeight="1" x14ac:dyDescent="0.2">
      <c r="A272" s="19" t="s">
        <v>618</v>
      </c>
      <c r="B272" s="122"/>
      <c r="C272" s="122"/>
      <c r="D272" s="140"/>
      <c r="E272" s="140"/>
      <c r="F272" s="140"/>
      <c r="G272" s="140"/>
      <c r="H272" s="122"/>
      <c r="I272" s="122"/>
      <c r="J272" s="204"/>
      <c r="K272" s="198"/>
      <c r="L272" s="198"/>
      <c r="M272" s="198"/>
      <c r="N272" s="198"/>
      <c r="O272" s="198"/>
      <c r="P272" s="198"/>
      <c r="Q272" s="198"/>
      <c r="R272" s="122"/>
      <c r="S272" s="122"/>
      <c r="T272" s="122"/>
      <c r="U272" s="122"/>
      <c r="V272" s="122"/>
      <c r="W272" s="122"/>
    </row>
    <row r="273" spans="1:23" ht="12.75" x14ac:dyDescent="0.2">
      <c r="A273" s="122" t="s">
        <v>619</v>
      </c>
      <c r="B273" s="122">
        <v>13332</v>
      </c>
      <c r="C273" s="122">
        <v>13033.430361525599</v>
      </c>
      <c r="D273" s="140">
        <v>63.249275071212899</v>
      </c>
      <c r="E273" s="140">
        <v>-11.6047898786079</v>
      </c>
      <c r="F273" s="140">
        <v>-25.988109141917</v>
      </c>
      <c r="G273" s="140">
        <v>272.73862542664898</v>
      </c>
      <c r="H273" s="122"/>
      <c r="I273" s="122">
        <v>25190</v>
      </c>
      <c r="J273" s="204">
        <v>1.2396762964232799</v>
      </c>
      <c r="K273" s="198">
        <v>0.109130607383883</v>
      </c>
      <c r="L273" s="198">
        <v>2.2350138944025402E-2</v>
      </c>
      <c r="M273" s="198">
        <v>1.3100436681222701E-3</v>
      </c>
      <c r="N273" s="198">
        <v>8.2175466454942406E-2</v>
      </c>
      <c r="O273" s="198">
        <v>3.3068678046843998E-2</v>
      </c>
      <c r="P273" s="198">
        <v>8.2175466454942406E-3</v>
      </c>
      <c r="Q273" s="198"/>
      <c r="R273" s="122">
        <v>6947.7653716733703</v>
      </c>
      <c r="S273" s="122">
        <v>47953.913848939701</v>
      </c>
      <c r="T273" s="122">
        <v>129050.266095275</v>
      </c>
      <c r="U273" s="122">
        <v>27874.613572665701</v>
      </c>
      <c r="V273" s="122">
        <v>124042.412913387</v>
      </c>
      <c r="W273" s="122">
        <v>258227.38157394499</v>
      </c>
    </row>
    <row r="274" spans="1:23" ht="12.75" x14ac:dyDescent="0.2">
      <c r="A274" s="122" t="s">
        <v>620</v>
      </c>
      <c r="B274" s="122">
        <v>15713</v>
      </c>
      <c r="C274" s="122">
        <v>14994.819891912301</v>
      </c>
      <c r="D274" s="140">
        <v>225.03878431013899</v>
      </c>
      <c r="E274" s="140">
        <v>-11.6047898786079</v>
      </c>
      <c r="F274" s="140">
        <v>-24.075226121665001</v>
      </c>
      <c r="G274" s="140">
        <v>528.99723089551401</v>
      </c>
      <c r="H274" s="122"/>
      <c r="I274" s="122">
        <v>18610</v>
      </c>
      <c r="J274" s="204">
        <v>1.2396762964232799</v>
      </c>
      <c r="K274" s="198">
        <v>0.116657710908114</v>
      </c>
      <c r="L274" s="198">
        <v>2.2407307898979E-2</v>
      </c>
      <c r="M274" s="198">
        <v>1.82697474476088E-3</v>
      </c>
      <c r="N274" s="198">
        <v>9.5808704997313296E-2</v>
      </c>
      <c r="O274" s="198">
        <v>3.7184309511015597E-2</v>
      </c>
      <c r="P274" s="198">
        <v>1.0424502955400299E-2</v>
      </c>
      <c r="Q274" s="198"/>
      <c r="R274" s="122">
        <v>6947.7653716733703</v>
      </c>
      <c r="S274" s="122">
        <v>47953.913848939701</v>
      </c>
      <c r="T274" s="122">
        <v>129050.266095275</v>
      </c>
      <c r="U274" s="122">
        <v>27874.613572665701</v>
      </c>
      <c r="V274" s="122">
        <v>124042.412913387</v>
      </c>
      <c r="W274" s="122">
        <v>258227.38157394499</v>
      </c>
    </row>
    <row r="275" spans="1:23" ht="12.75" x14ac:dyDescent="0.2">
      <c r="A275" s="122" t="s">
        <v>621</v>
      </c>
      <c r="B275" s="122">
        <v>16402</v>
      </c>
      <c r="C275" s="122">
        <v>15669.221640698501</v>
      </c>
      <c r="D275" s="140">
        <v>174.989214257149</v>
      </c>
      <c r="E275" s="140">
        <v>10.7542973557668</v>
      </c>
      <c r="F275" s="140">
        <v>-28.179342778267401</v>
      </c>
      <c r="G275" s="140">
        <v>575.45608410653301</v>
      </c>
      <c r="H275" s="122"/>
      <c r="I275" s="122">
        <v>19709</v>
      </c>
      <c r="J275" s="204">
        <v>1.2396762964232799</v>
      </c>
      <c r="K275" s="198">
        <v>0.103455274240195</v>
      </c>
      <c r="L275" s="198">
        <v>2.3796235222487201E-2</v>
      </c>
      <c r="M275" s="198">
        <v>1.72510020802679E-3</v>
      </c>
      <c r="N275" s="198">
        <v>9.3409102440509401E-2</v>
      </c>
      <c r="O275" s="198">
        <v>3.9930995991678903E-2</v>
      </c>
      <c r="P275" s="198">
        <v>1.16190572834746E-2</v>
      </c>
      <c r="Q275" s="198"/>
      <c r="R275" s="122">
        <v>6947.7653716733703</v>
      </c>
      <c r="S275" s="122">
        <v>47953.913848939701</v>
      </c>
      <c r="T275" s="122">
        <v>129050.266095275</v>
      </c>
      <c r="U275" s="122">
        <v>27874.613572665701</v>
      </c>
      <c r="V275" s="122">
        <v>124042.412913387</v>
      </c>
      <c r="W275" s="122">
        <v>258227.38157394499</v>
      </c>
    </row>
    <row r="276" spans="1:23" ht="12.75" x14ac:dyDescent="0.2">
      <c r="A276" s="122" t="s">
        <v>622</v>
      </c>
      <c r="B276" s="122">
        <v>11134</v>
      </c>
      <c r="C276" s="122">
        <v>10977.3747490282</v>
      </c>
      <c r="D276" s="140">
        <v>-21.535965590227999</v>
      </c>
      <c r="E276" s="140">
        <v>-11.6047898786079</v>
      </c>
      <c r="F276" s="140">
        <v>-28.984057940442401</v>
      </c>
      <c r="G276" s="140">
        <v>219.23924210491799</v>
      </c>
      <c r="H276" s="122"/>
      <c r="I276" s="122">
        <v>98810</v>
      </c>
      <c r="J276" s="204">
        <v>1.2396762964232799</v>
      </c>
      <c r="K276" s="198">
        <v>8.7582228519380606E-2</v>
      </c>
      <c r="L276" s="198">
        <v>1.7700637587288699E-2</v>
      </c>
      <c r="M276" s="198">
        <v>1.2650541443173799E-3</v>
      </c>
      <c r="N276" s="198">
        <v>7.2189049691326806E-2</v>
      </c>
      <c r="O276" s="198">
        <v>2.7689505110818701E-2</v>
      </c>
      <c r="P276" s="198">
        <v>6.92237627770469E-3</v>
      </c>
      <c r="Q276" s="198"/>
      <c r="R276" s="122">
        <v>6947.7653716733703</v>
      </c>
      <c r="S276" s="122">
        <v>47953.913848939701</v>
      </c>
      <c r="T276" s="122">
        <v>129050.266095275</v>
      </c>
      <c r="U276" s="122">
        <v>27874.613572665701</v>
      </c>
      <c r="V276" s="122">
        <v>124042.412913387</v>
      </c>
      <c r="W276" s="122">
        <v>258227.38157394499</v>
      </c>
    </row>
    <row r="277" spans="1:23" ht="12.75" x14ac:dyDescent="0.2">
      <c r="A277" s="122" t="s">
        <v>623</v>
      </c>
      <c r="B277" s="122">
        <v>11570</v>
      </c>
      <c r="C277" s="122">
        <v>11015.088262453</v>
      </c>
      <c r="D277" s="140">
        <v>-8.4133070043156302</v>
      </c>
      <c r="E277" s="140">
        <v>-11.6047898786079</v>
      </c>
      <c r="F277" s="140">
        <v>-32.169421916575203</v>
      </c>
      <c r="G277" s="140">
        <v>607.11516508180398</v>
      </c>
      <c r="H277" s="122"/>
      <c r="I277" s="122">
        <v>18030</v>
      </c>
      <c r="J277" s="204">
        <v>1.2396762964232799</v>
      </c>
      <c r="K277" s="198">
        <v>0.100443704936217</v>
      </c>
      <c r="L277" s="198">
        <v>1.5751525235718201E-2</v>
      </c>
      <c r="M277" s="198">
        <v>7.210205213533E-4</v>
      </c>
      <c r="N277" s="198">
        <v>7.5929007210205193E-2</v>
      </c>
      <c r="O277" s="198">
        <v>2.77870216306156E-2</v>
      </c>
      <c r="P277" s="198">
        <v>6.8774265113699402E-3</v>
      </c>
      <c r="Q277" s="198"/>
      <c r="R277" s="122">
        <v>6947.7653716733703</v>
      </c>
      <c r="S277" s="122">
        <v>47953.913848939701</v>
      </c>
      <c r="T277" s="122">
        <v>129050.266095275</v>
      </c>
      <c r="U277" s="122">
        <v>27874.613572665701</v>
      </c>
      <c r="V277" s="122">
        <v>124042.412913387</v>
      </c>
      <c r="W277" s="122">
        <v>258227.38157394499</v>
      </c>
    </row>
    <row r="278" spans="1:23" ht="12.75" x14ac:dyDescent="0.2">
      <c r="A278" s="122" t="s">
        <v>624</v>
      </c>
      <c r="B278" s="122">
        <v>16996</v>
      </c>
      <c r="C278" s="122">
        <v>15590.422051670101</v>
      </c>
      <c r="D278" s="140">
        <v>282.70360391616202</v>
      </c>
      <c r="E278" s="140">
        <v>217.76115397321399</v>
      </c>
      <c r="F278" s="140">
        <v>-34.090267683516203</v>
      </c>
      <c r="G278" s="140">
        <v>938.93641905110906</v>
      </c>
      <c r="H278" s="122"/>
      <c r="I278" s="122">
        <v>9480</v>
      </c>
      <c r="J278" s="204">
        <v>1.2396762964232799</v>
      </c>
      <c r="K278" s="198">
        <v>9.7468354430379794E-2</v>
      </c>
      <c r="L278" s="198">
        <v>2.35232067510549E-2</v>
      </c>
      <c r="M278" s="198">
        <v>1.6877637130801699E-3</v>
      </c>
      <c r="N278" s="198">
        <v>9.7573839662447301E-2</v>
      </c>
      <c r="O278" s="198">
        <v>3.9873417721518999E-2</v>
      </c>
      <c r="P278" s="198">
        <v>1.11814345991561E-2</v>
      </c>
      <c r="Q278" s="198"/>
      <c r="R278" s="122">
        <v>6947.7653716733703</v>
      </c>
      <c r="S278" s="122">
        <v>47953.913848939701</v>
      </c>
      <c r="T278" s="122">
        <v>129050.266095275</v>
      </c>
      <c r="U278" s="122">
        <v>27874.613572665701</v>
      </c>
      <c r="V278" s="122">
        <v>124042.412913387</v>
      </c>
      <c r="W278" s="122">
        <v>258227.38157394499</v>
      </c>
    </row>
    <row r="279" spans="1:23" ht="12.75" x14ac:dyDescent="0.2">
      <c r="A279" s="122" t="s">
        <v>625</v>
      </c>
      <c r="B279" s="122">
        <v>13080</v>
      </c>
      <c r="C279" s="122">
        <v>12782.5427136283</v>
      </c>
      <c r="D279" s="140">
        <v>115.56026647271101</v>
      </c>
      <c r="E279" s="140">
        <v>-11.6047898786079</v>
      </c>
      <c r="F279" s="140">
        <v>-32.228046620153599</v>
      </c>
      <c r="G279" s="140">
        <v>226.11821551285999</v>
      </c>
      <c r="H279" s="122"/>
      <c r="I279" s="122">
        <v>56139</v>
      </c>
      <c r="J279" s="204">
        <v>1.2396762964232799</v>
      </c>
      <c r="K279" s="198">
        <v>0.107999786244857</v>
      </c>
      <c r="L279" s="198">
        <v>2.0876752346853301E-2</v>
      </c>
      <c r="M279" s="198">
        <v>1.38940843264041E-3</v>
      </c>
      <c r="N279" s="198">
        <v>6.9363544060278906E-2</v>
      </c>
      <c r="O279" s="198">
        <v>3.2134523236965397E-2</v>
      </c>
      <c r="P279" s="198">
        <v>9.5299168136233296E-3</v>
      </c>
      <c r="Q279" s="198"/>
      <c r="R279" s="122">
        <v>6947.7653716733703</v>
      </c>
      <c r="S279" s="122">
        <v>47953.913848939701</v>
      </c>
      <c r="T279" s="122">
        <v>129050.266095275</v>
      </c>
      <c r="U279" s="122">
        <v>27874.613572665701</v>
      </c>
      <c r="V279" s="122">
        <v>124042.412913387</v>
      </c>
      <c r="W279" s="122">
        <v>258227.38157394499</v>
      </c>
    </row>
    <row r="280" spans="1:23" ht="14.25" customHeight="1" x14ac:dyDescent="0.2">
      <c r="A280" s="19" t="s">
        <v>626</v>
      </c>
      <c r="B280" s="122"/>
      <c r="C280" s="122"/>
      <c r="D280" s="140"/>
      <c r="E280" s="140"/>
      <c r="F280" s="140"/>
      <c r="G280" s="140"/>
      <c r="H280" s="122"/>
      <c r="I280" s="122"/>
      <c r="J280" s="204"/>
      <c r="K280" s="198"/>
      <c r="L280" s="198"/>
      <c r="M280" s="198"/>
      <c r="N280" s="198"/>
      <c r="O280" s="198"/>
      <c r="P280" s="198"/>
      <c r="Q280" s="198"/>
      <c r="R280" s="122"/>
      <c r="S280" s="122"/>
      <c r="T280" s="122"/>
      <c r="U280" s="122"/>
      <c r="V280" s="122"/>
      <c r="W280" s="122"/>
    </row>
    <row r="281" spans="1:23" ht="12.75" x14ac:dyDescent="0.2">
      <c r="A281" s="122" t="s">
        <v>627</v>
      </c>
      <c r="B281" s="122">
        <v>17529</v>
      </c>
      <c r="C281" s="122">
        <v>15467.6999526612</v>
      </c>
      <c r="D281" s="140">
        <v>751.29172504902999</v>
      </c>
      <c r="E281" s="140">
        <v>964.88159730245695</v>
      </c>
      <c r="F281" s="140">
        <v>-28.002764681786701</v>
      </c>
      <c r="G281" s="140">
        <v>372.857068469176</v>
      </c>
      <c r="H281" s="122"/>
      <c r="I281" s="122">
        <v>7122</v>
      </c>
      <c r="J281" s="204">
        <v>1.2396762964232799</v>
      </c>
      <c r="K281" s="198">
        <v>0.106571187868576</v>
      </c>
      <c r="L281" s="198">
        <v>2.0499859590002799E-2</v>
      </c>
      <c r="M281" s="198">
        <v>2.3869699522605999E-3</v>
      </c>
      <c r="N281" s="198">
        <v>0.102078067958439</v>
      </c>
      <c r="O281" s="198">
        <v>3.8472339230553203E-2</v>
      </c>
      <c r="P281" s="198">
        <v>1.0951979780960399E-2</v>
      </c>
      <c r="Q281" s="198"/>
      <c r="R281" s="122">
        <v>6947.7653716733703</v>
      </c>
      <c r="S281" s="122">
        <v>47953.913848939701</v>
      </c>
      <c r="T281" s="122">
        <v>129050.266095275</v>
      </c>
      <c r="U281" s="122">
        <v>27874.613572665701</v>
      </c>
      <c r="V281" s="122">
        <v>124042.412913387</v>
      </c>
      <c r="W281" s="122">
        <v>258227.38157394499</v>
      </c>
    </row>
    <row r="282" spans="1:23" ht="12.75" x14ac:dyDescent="0.2">
      <c r="A282" s="122" t="s">
        <v>628</v>
      </c>
      <c r="B282" s="122">
        <v>16799</v>
      </c>
      <c r="C282" s="122">
        <v>15292.902339109</v>
      </c>
      <c r="D282" s="140">
        <v>410.193461984701</v>
      </c>
      <c r="E282" s="140">
        <v>707.88613559095404</v>
      </c>
      <c r="F282" s="140">
        <v>-28.8621230233604</v>
      </c>
      <c r="G282" s="140">
        <v>416.90718895274102</v>
      </c>
      <c r="H282" s="122"/>
      <c r="I282" s="122">
        <v>6501</v>
      </c>
      <c r="J282" s="204">
        <v>1.2396762964232799</v>
      </c>
      <c r="K282" s="198">
        <v>0.102599600061529</v>
      </c>
      <c r="L282" s="198">
        <v>1.9689278572527301E-2</v>
      </c>
      <c r="M282" s="198">
        <v>1.6920473773265701E-3</v>
      </c>
      <c r="N282" s="198">
        <v>0.103676357483464</v>
      </c>
      <c r="O282" s="198">
        <v>3.4456237501922803E-2</v>
      </c>
      <c r="P282" s="198">
        <v>1.2767266574373199E-2</v>
      </c>
      <c r="Q282" s="198"/>
      <c r="R282" s="122">
        <v>6947.7653716733703</v>
      </c>
      <c r="S282" s="122">
        <v>47953.913848939701</v>
      </c>
      <c r="T282" s="122">
        <v>129050.266095275</v>
      </c>
      <c r="U282" s="122">
        <v>27874.613572665701</v>
      </c>
      <c r="V282" s="122">
        <v>124042.412913387</v>
      </c>
      <c r="W282" s="122">
        <v>258227.38157394499</v>
      </c>
    </row>
    <row r="283" spans="1:23" ht="12.75" x14ac:dyDescent="0.2">
      <c r="A283" s="122" t="s">
        <v>629</v>
      </c>
      <c r="B283" s="122">
        <v>18289</v>
      </c>
      <c r="C283" s="122">
        <v>16850.437810662101</v>
      </c>
      <c r="D283" s="140">
        <v>427.60293105914099</v>
      </c>
      <c r="E283" s="140">
        <v>698.476001016807</v>
      </c>
      <c r="F283" s="140">
        <v>-29.052274987852499</v>
      </c>
      <c r="G283" s="140">
        <v>341.225261406779</v>
      </c>
      <c r="H283" s="122"/>
      <c r="I283" s="122">
        <v>10154</v>
      </c>
      <c r="J283" s="204">
        <v>1.2396762964232799</v>
      </c>
      <c r="K283" s="198">
        <v>0.109907425645066</v>
      </c>
      <c r="L283" s="198">
        <v>2.15678550324995E-2</v>
      </c>
      <c r="M283" s="198">
        <v>2.7575339767579301E-3</v>
      </c>
      <c r="N283" s="198">
        <v>0.101240890289541</v>
      </c>
      <c r="O283" s="198">
        <v>4.0969076226117798E-2</v>
      </c>
      <c r="P283" s="198">
        <v>1.36891865274769E-2</v>
      </c>
      <c r="Q283" s="198"/>
      <c r="R283" s="122">
        <v>6947.7653716733703</v>
      </c>
      <c r="S283" s="122">
        <v>47953.913848939701</v>
      </c>
      <c r="T283" s="122">
        <v>129050.266095275</v>
      </c>
      <c r="U283" s="122">
        <v>27874.613572665701</v>
      </c>
      <c r="V283" s="122">
        <v>124042.412913387</v>
      </c>
      <c r="W283" s="122">
        <v>258227.38157394499</v>
      </c>
    </row>
    <row r="284" spans="1:23" ht="12.75" x14ac:dyDescent="0.2">
      <c r="A284" s="122" t="s">
        <v>630</v>
      </c>
      <c r="B284" s="122">
        <v>11614</v>
      </c>
      <c r="C284" s="122">
        <v>10739.704659990801</v>
      </c>
      <c r="D284" s="140">
        <v>335.36452952012797</v>
      </c>
      <c r="E284" s="140">
        <v>292.71143624815102</v>
      </c>
      <c r="F284" s="140">
        <v>-31.204482930036399</v>
      </c>
      <c r="G284" s="140">
        <v>277.890967626671</v>
      </c>
      <c r="H284" s="122"/>
      <c r="I284" s="122">
        <v>14925</v>
      </c>
      <c r="J284" s="204">
        <v>1.2396762964232799</v>
      </c>
      <c r="K284" s="198">
        <v>8.8509212730318296E-2</v>
      </c>
      <c r="L284" s="198">
        <v>1.21273031825796E-2</v>
      </c>
      <c r="M284" s="198">
        <v>1.7420435510887801E-3</v>
      </c>
      <c r="N284" s="198">
        <v>7.4773869346733704E-2</v>
      </c>
      <c r="O284" s="198">
        <v>2.6934673366834201E-2</v>
      </c>
      <c r="P284" s="198">
        <v>7.0351758793969904E-3</v>
      </c>
      <c r="Q284" s="198"/>
      <c r="R284" s="122">
        <v>6947.7653716733703</v>
      </c>
      <c r="S284" s="122">
        <v>47953.913848939701</v>
      </c>
      <c r="T284" s="122">
        <v>129050.266095275</v>
      </c>
      <c r="U284" s="122">
        <v>27874.613572665701</v>
      </c>
      <c r="V284" s="122">
        <v>124042.412913387</v>
      </c>
      <c r="W284" s="122">
        <v>258227.38157394499</v>
      </c>
    </row>
    <row r="285" spans="1:23" ht="12.75" x14ac:dyDescent="0.2">
      <c r="A285" s="122" t="s">
        <v>631</v>
      </c>
      <c r="B285" s="122">
        <v>18728</v>
      </c>
      <c r="C285" s="122">
        <v>17142.6965170117</v>
      </c>
      <c r="D285" s="140">
        <v>281.86578080640498</v>
      </c>
      <c r="E285" s="140">
        <v>833.43677201614105</v>
      </c>
      <c r="F285" s="140">
        <v>-30.5288833342765</v>
      </c>
      <c r="G285" s="140">
        <v>500.703302835881</v>
      </c>
      <c r="H285" s="122"/>
      <c r="I285" s="122">
        <v>5444</v>
      </c>
      <c r="J285" s="204">
        <v>1.2396762964232799</v>
      </c>
      <c r="K285" s="198">
        <v>9.5334313005143306E-2</v>
      </c>
      <c r="L285" s="198">
        <v>2.5165319617927999E-2</v>
      </c>
      <c r="M285" s="198">
        <v>2.3879500367376899E-3</v>
      </c>
      <c r="N285" s="198">
        <v>0.105069801616458</v>
      </c>
      <c r="O285" s="198">
        <v>4.3166789125642903E-2</v>
      </c>
      <c r="P285" s="198">
        <v>1.3041880969875101E-2</v>
      </c>
      <c r="Q285" s="198"/>
      <c r="R285" s="122">
        <v>6947.7653716733703</v>
      </c>
      <c r="S285" s="122">
        <v>47953.913848939701</v>
      </c>
      <c r="T285" s="122">
        <v>129050.266095275</v>
      </c>
      <c r="U285" s="122">
        <v>27874.613572665701</v>
      </c>
      <c r="V285" s="122">
        <v>124042.412913387</v>
      </c>
      <c r="W285" s="122">
        <v>258227.38157394499</v>
      </c>
    </row>
    <row r="286" spans="1:23" ht="12.75" x14ac:dyDescent="0.2">
      <c r="A286" s="122" t="s">
        <v>632</v>
      </c>
      <c r="B286" s="122">
        <v>18335</v>
      </c>
      <c r="C286" s="122">
        <v>16638.9667942173</v>
      </c>
      <c r="D286" s="140">
        <v>450.22083302112702</v>
      </c>
      <c r="E286" s="140">
        <v>724.48166083762897</v>
      </c>
      <c r="F286" s="140">
        <v>-26.1352648273479</v>
      </c>
      <c r="G286" s="140">
        <v>547.216382070691</v>
      </c>
      <c r="H286" s="122"/>
      <c r="I286" s="122">
        <v>11791</v>
      </c>
      <c r="J286" s="204">
        <v>1.2396762964232799</v>
      </c>
      <c r="K286" s="198">
        <v>0.103553557798321</v>
      </c>
      <c r="L286" s="198">
        <v>1.9760834534814701E-2</v>
      </c>
      <c r="M286" s="198">
        <v>1.6113985242981899E-3</v>
      </c>
      <c r="N286" s="198">
        <v>0.10737002798744801</v>
      </c>
      <c r="O286" s="198">
        <v>4.4949537783054903E-2</v>
      </c>
      <c r="P286" s="198">
        <v>1.15342210160292E-2</v>
      </c>
      <c r="Q286" s="198"/>
      <c r="R286" s="122">
        <v>6947.7653716733703</v>
      </c>
      <c r="S286" s="122">
        <v>47953.913848939701</v>
      </c>
      <c r="T286" s="122">
        <v>129050.266095275</v>
      </c>
      <c r="U286" s="122">
        <v>27874.613572665701</v>
      </c>
      <c r="V286" s="122">
        <v>124042.412913387</v>
      </c>
      <c r="W286" s="122">
        <v>258227.38157394499</v>
      </c>
    </row>
    <row r="287" spans="1:23" ht="12.75" x14ac:dyDescent="0.2">
      <c r="A287" s="122" t="s">
        <v>633</v>
      </c>
      <c r="B287" s="122">
        <v>10105</v>
      </c>
      <c r="C287" s="122">
        <v>9308.6795704857996</v>
      </c>
      <c r="D287" s="140">
        <v>315.03665073298299</v>
      </c>
      <c r="E287" s="140">
        <v>299.88352368457498</v>
      </c>
      <c r="F287" s="140">
        <v>-33.4244040814839</v>
      </c>
      <c r="G287" s="140">
        <v>214.9736333676</v>
      </c>
      <c r="H287" s="122"/>
      <c r="I287" s="122">
        <v>11268</v>
      </c>
      <c r="J287" s="204">
        <v>1.2396762964232799</v>
      </c>
      <c r="K287" s="198">
        <v>6.8246361377351794E-2</v>
      </c>
      <c r="L287" s="198">
        <v>1.19808306709265E-2</v>
      </c>
      <c r="M287" s="198">
        <v>5.3248136315229005E-4</v>
      </c>
      <c r="N287" s="198">
        <v>6.5583954561590302E-2</v>
      </c>
      <c r="O287" s="198">
        <v>2.2009229676961301E-2</v>
      </c>
      <c r="P287" s="198">
        <v>7.0997515086972003E-3</v>
      </c>
      <c r="Q287" s="198"/>
      <c r="R287" s="122">
        <v>6947.7653716733703</v>
      </c>
      <c r="S287" s="122">
        <v>47953.913848939701</v>
      </c>
      <c r="T287" s="122">
        <v>129050.266095275</v>
      </c>
      <c r="U287" s="122">
        <v>27874.613572665701</v>
      </c>
      <c r="V287" s="122">
        <v>124042.412913387</v>
      </c>
      <c r="W287" s="122">
        <v>258227.38157394499</v>
      </c>
    </row>
    <row r="288" spans="1:23" ht="12.75" x14ac:dyDescent="0.2">
      <c r="A288" s="122" t="s">
        <v>634</v>
      </c>
      <c r="B288" s="122">
        <v>11473</v>
      </c>
      <c r="C288" s="122">
        <v>11491.8074098948</v>
      </c>
      <c r="D288" s="140">
        <v>-5.7069473400196404</v>
      </c>
      <c r="E288" s="140">
        <v>-11.6047898786079</v>
      </c>
      <c r="F288" s="140">
        <v>-31.9996697319669</v>
      </c>
      <c r="G288" s="140">
        <v>30.4925850565842</v>
      </c>
      <c r="H288" s="122"/>
      <c r="I288" s="122">
        <v>62601</v>
      </c>
      <c r="J288" s="204">
        <v>1.2396762964232799</v>
      </c>
      <c r="K288" s="198">
        <v>7.7714413507771404E-2</v>
      </c>
      <c r="L288" s="198">
        <v>1.6469385473075498E-2</v>
      </c>
      <c r="M288" s="198">
        <v>1.45365090014537E-3</v>
      </c>
      <c r="N288" s="198">
        <v>7.8880529065030902E-2</v>
      </c>
      <c r="O288" s="198">
        <v>2.7315857574160201E-2</v>
      </c>
      <c r="P288" s="198">
        <v>8.3864475008386397E-3</v>
      </c>
      <c r="Q288" s="198"/>
      <c r="R288" s="122">
        <v>6947.7653716733703</v>
      </c>
      <c r="S288" s="122">
        <v>47953.913848939701</v>
      </c>
      <c r="T288" s="122">
        <v>129050.266095275</v>
      </c>
      <c r="U288" s="122">
        <v>27874.613572665701</v>
      </c>
      <c r="V288" s="122">
        <v>124042.412913387</v>
      </c>
      <c r="W288" s="122">
        <v>258227.38157394499</v>
      </c>
    </row>
    <row r="289" spans="1:23" ht="14.25" customHeight="1" x14ac:dyDescent="0.2">
      <c r="A289" s="19" t="s">
        <v>635</v>
      </c>
      <c r="B289" s="122"/>
      <c r="C289" s="122"/>
      <c r="D289" s="140"/>
      <c r="E289" s="140"/>
      <c r="F289" s="140"/>
      <c r="G289" s="140"/>
      <c r="H289" s="122"/>
      <c r="I289" s="122"/>
      <c r="J289" s="204"/>
      <c r="K289" s="198"/>
      <c r="L289" s="198"/>
      <c r="M289" s="198"/>
      <c r="N289" s="198"/>
      <c r="O289" s="198"/>
      <c r="P289" s="198"/>
      <c r="Q289" s="198"/>
      <c r="R289" s="122"/>
      <c r="S289" s="122"/>
      <c r="T289" s="122"/>
      <c r="U289" s="122"/>
      <c r="V289" s="122"/>
      <c r="W289" s="122"/>
    </row>
    <row r="290" spans="1:23" ht="12.75" x14ac:dyDescent="0.2">
      <c r="A290" s="122" t="s">
        <v>636</v>
      </c>
      <c r="B290" s="122">
        <v>20828</v>
      </c>
      <c r="C290" s="122">
        <v>19623.3817132818</v>
      </c>
      <c r="D290" s="140">
        <v>456.38156686452601</v>
      </c>
      <c r="E290" s="140">
        <v>1111.6327215538099</v>
      </c>
      <c r="F290" s="140">
        <v>-28.3858982494286</v>
      </c>
      <c r="G290" s="140">
        <v>-335.25763680531298</v>
      </c>
      <c r="H290" s="122"/>
      <c r="I290" s="122">
        <v>2451</v>
      </c>
      <c r="J290" s="204">
        <v>1.2396762964232799</v>
      </c>
      <c r="K290" s="198">
        <v>0.11546307629539</v>
      </c>
      <c r="L290" s="198">
        <v>3.3047735618115102E-2</v>
      </c>
      <c r="M290" s="198">
        <v>6.1199510403916798E-3</v>
      </c>
      <c r="N290" s="198">
        <v>7.9559363525091797E-2</v>
      </c>
      <c r="O290" s="198">
        <v>5.0999592003263997E-2</v>
      </c>
      <c r="P290" s="198">
        <v>1.5911872705018398E-2</v>
      </c>
      <c r="Q290" s="198"/>
      <c r="R290" s="122">
        <v>6947.7653716733703</v>
      </c>
      <c r="S290" s="122">
        <v>47953.913848939701</v>
      </c>
      <c r="T290" s="122">
        <v>129050.266095275</v>
      </c>
      <c r="U290" s="122">
        <v>27874.613572665701</v>
      </c>
      <c r="V290" s="122">
        <v>124042.412913387</v>
      </c>
      <c r="W290" s="122">
        <v>258227.38157394499</v>
      </c>
    </row>
    <row r="291" spans="1:23" ht="12.75" x14ac:dyDescent="0.2">
      <c r="A291" s="122" t="s">
        <v>637</v>
      </c>
      <c r="B291" s="122">
        <v>22663</v>
      </c>
      <c r="C291" s="122">
        <v>20265.958554358102</v>
      </c>
      <c r="D291" s="140">
        <v>810.66315307142304</v>
      </c>
      <c r="E291" s="140">
        <v>1022.58068495469</v>
      </c>
      <c r="F291" s="140">
        <v>-32.240591588352899</v>
      </c>
      <c r="G291" s="140">
        <v>596.11800700274296</v>
      </c>
      <c r="H291" s="122"/>
      <c r="I291" s="122">
        <v>2646</v>
      </c>
      <c r="J291" s="204">
        <v>1.2396762964232799</v>
      </c>
      <c r="K291" s="198">
        <v>0.10695389266817799</v>
      </c>
      <c r="L291" s="198">
        <v>2.3053665910808801E-2</v>
      </c>
      <c r="M291" s="198">
        <v>3.40136054421769E-3</v>
      </c>
      <c r="N291" s="198">
        <v>0.100907029478458</v>
      </c>
      <c r="O291" s="198">
        <v>5.29100529100529E-2</v>
      </c>
      <c r="P291" s="198">
        <v>1.8140589569161002E-2</v>
      </c>
      <c r="Q291" s="198"/>
      <c r="R291" s="122">
        <v>6947.7653716733703</v>
      </c>
      <c r="S291" s="122">
        <v>47953.913848939701</v>
      </c>
      <c r="T291" s="122">
        <v>129050.266095275</v>
      </c>
      <c r="U291" s="122">
        <v>27874.613572665701</v>
      </c>
      <c r="V291" s="122">
        <v>124042.412913387</v>
      </c>
      <c r="W291" s="122">
        <v>258227.38157394499</v>
      </c>
    </row>
    <row r="292" spans="1:23" ht="12.75" x14ac:dyDescent="0.2">
      <c r="A292" s="122" t="s">
        <v>638</v>
      </c>
      <c r="B292" s="122">
        <v>14342</v>
      </c>
      <c r="C292" s="122">
        <v>13787.6150753242</v>
      </c>
      <c r="D292" s="140">
        <v>284.61020354272699</v>
      </c>
      <c r="E292" s="140">
        <v>-11.6047898786079</v>
      </c>
      <c r="F292" s="140">
        <v>-31.608878870237099</v>
      </c>
      <c r="G292" s="140">
        <v>313.02400851304498</v>
      </c>
      <c r="H292" s="122"/>
      <c r="I292" s="122">
        <v>12257</v>
      </c>
      <c r="J292" s="204">
        <v>1.2396762964232799</v>
      </c>
      <c r="K292" s="198">
        <v>0.101085094231867</v>
      </c>
      <c r="L292" s="198">
        <v>1.9580647793097799E-2</v>
      </c>
      <c r="M292" s="198">
        <v>2.52916700660847E-3</v>
      </c>
      <c r="N292" s="198">
        <v>7.7996247042506295E-2</v>
      </c>
      <c r="O292" s="198">
        <v>3.60610263522885E-2</v>
      </c>
      <c r="P292" s="198">
        <v>9.7087378640776708E-3</v>
      </c>
      <c r="Q292" s="198"/>
      <c r="R292" s="122">
        <v>6947.7653716733703</v>
      </c>
      <c r="S292" s="122">
        <v>47953.913848939701</v>
      </c>
      <c r="T292" s="122">
        <v>129050.266095275</v>
      </c>
      <c r="U292" s="122">
        <v>27874.613572665701</v>
      </c>
      <c r="V292" s="122">
        <v>124042.412913387</v>
      </c>
      <c r="W292" s="122">
        <v>258227.38157394499</v>
      </c>
    </row>
    <row r="293" spans="1:23" ht="12.75" x14ac:dyDescent="0.2">
      <c r="A293" s="122" t="s">
        <v>639</v>
      </c>
      <c r="B293" s="122">
        <v>16223</v>
      </c>
      <c r="C293" s="122">
        <v>15241.684251962501</v>
      </c>
      <c r="D293" s="140">
        <v>147.03127247909401</v>
      </c>
      <c r="E293" s="140">
        <v>286.23804353329501</v>
      </c>
      <c r="F293" s="140">
        <v>-33.477562630216099</v>
      </c>
      <c r="G293" s="140">
        <v>581.66119968307896</v>
      </c>
      <c r="H293" s="122"/>
      <c r="I293" s="122">
        <v>3133</v>
      </c>
      <c r="J293" s="204">
        <v>1.2396762964232799</v>
      </c>
      <c r="K293" s="198">
        <v>0.119693584423875</v>
      </c>
      <c r="L293" s="198">
        <v>2.1385253750399E-2</v>
      </c>
      <c r="M293" s="198">
        <v>6.3836578359399905E-4</v>
      </c>
      <c r="N293" s="198">
        <v>7.8518991382061906E-2</v>
      </c>
      <c r="O293" s="198">
        <v>3.9259495691031002E-2</v>
      </c>
      <c r="P293" s="198">
        <v>1.2767315671880001E-2</v>
      </c>
      <c r="Q293" s="198"/>
      <c r="R293" s="122">
        <v>6947.7653716733703</v>
      </c>
      <c r="S293" s="122">
        <v>47953.913848939701</v>
      </c>
      <c r="T293" s="122">
        <v>129050.266095275</v>
      </c>
      <c r="U293" s="122">
        <v>27874.613572665701</v>
      </c>
      <c r="V293" s="122">
        <v>124042.412913387</v>
      </c>
      <c r="W293" s="122">
        <v>258227.38157394499</v>
      </c>
    </row>
    <row r="294" spans="1:23" ht="12.75" x14ac:dyDescent="0.2">
      <c r="A294" s="122" t="s">
        <v>640</v>
      </c>
      <c r="B294" s="122">
        <v>14639</v>
      </c>
      <c r="C294" s="122">
        <v>13722.6788096533</v>
      </c>
      <c r="D294" s="140">
        <v>401.26070912684401</v>
      </c>
      <c r="E294" s="140">
        <v>29.0548295016449</v>
      </c>
      <c r="F294" s="140">
        <v>-30.193453577588301</v>
      </c>
      <c r="G294" s="140">
        <v>515.77940141716999</v>
      </c>
      <c r="H294" s="122"/>
      <c r="I294" s="122">
        <v>7103</v>
      </c>
      <c r="J294" s="204">
        <v>1.2396762964232799</v>
      </c>
      <c r="K294" s="198">
        <v>0.124595241447276</v>
      </c>
      <c r="L294" s="198">
        <v>2.56229762072364E-2</v>
      </c>
      <c r="M294" s="198">
        <v>1.68942700267493E-3</v>
      </c>
      <c r="N294" s="198">
        <v>7.5742643953259206E-2</v>
      </c>
      <c r="O294" s="198">
        <v>3.3647754469942302E-2</v>
      </c>
      <c r="P294" s="198">
        <v>9.5734196818245808E-3</v>
      </c>
      <c r="Q294" s="198"/>
      <c r="R294" s="122">
        <v>6947.7653716733703</v>
      </c>
      <c r="S294" s="122">
        <v>47953.913848939701</v>
      </c>
      <c r="T294" s="122">
        <v>129050.266095275</v>
      </c>
      <c r="U294" s="122">
        <v>27874.613572665701</v>
      </c>
      <c r="V294" s="122">
        <v>124042.412913387</v>
      </c>
      <c r="W294" s="122">
        <v>258227.38157394499</v>
      </c>
    </row>
    <row r="295" spans="1:23" ht="12.75" x14ac:dyDescent="0.2">
      <c r="A295" s="122" t="s">
        <v>641</v>
      </c>
      <c r="B295" s="122">
        <v>16013</v>
      </c>
      <c r="C295" s="122">
        <v>14588.673114732001</v>
      </c>
      <c r="D295" s="140">
        <v>346.03268449809599</v>
      </c>
      <c r="E295" s="140">
        <v>378.255452024904</v>
      </c>
      <c r="F295" s="140">
        <v>-31.8242989533619</v>
      </c>
      <c r="G295" s="140">
        <v>732.11670603555694</v>
      </c>
      <c r="H295" s="122"/>
      <c r="I295" s="122">
        <v>4086</v>
      </c>
      <c r="J295" s="204">
        <v>1.2396762964232799</v>
      </c>
      <c r="K295" s="198">
        <v>0.12016642192853599</v>
      </c>
      <c r="L295" s="198">
        <v>2.0558002936857601E-2</v>
      </c>
      <c r="M295" s="198">
        <v>9.7895252080274094E-4</v>
      </c>
      <c r="N295" s="198">
        <v>8.07635829662261E-2</v>
      </c>
      <c r="O295" s="198">
        <v>4.01370533529124E-2</v>
      </c>
      <c r="P295" s="198">
        <v>1.00342633382281E-2</v>
      </c>
      <c r="Q295" s="198"/>
      <c r="R295" s="122">
        <v>6947.7653716733703</v>
      </c>
      <c r="S295" s="122">
        <v>47953.913848939701</v>
      </c>
      <c r="T295" s="122">
        <v>129050.266095275</v>
      </c>
      <c r="U295" s="122">
        <v>27874.613572665701</v>
      </c>
      <c r="V295" s="122">
        <v>124042.412913387</v>
      </c>
      <c r="W295" s="122">
        <v>258227.38157394499</v>
      </c>
    </row>
    <row r="296" spans="1:23" ht="12.75" x14ac:dyDescent="0.2">
      <c r="A296" s="122" t="s">
        <v>642</v>
      </c>
      <c r="B296" s="122">
        <v>14231</v>
      </c>
      <c r="C296" s="122">
        <v>13080.9081332685</v>
      </c>
      <c r="D296" s="140">
        <v>318.73242732964201</v>
      </c>
      <c r="E296" s="140">
        <v>388.274182139007</v>
      </c>
      <c r="F296" s="140">
        <v>-34.766688472735503</v>
      </c>
      <c r="G296" s="140">
        <v>478.23873486934002</v>
      </c>
      <c r="H296" s="122"/>
      <c r="I296" s="122">
        <v>6784</v>
      </c>
      <c r="J296" s="204">
        <v>1.2396762964232799</v>
      </c>
      <c r="K296" s="198">
        <v>0.115860849056604</v>
      </c>
      <c r="L296" s="198">
        <v>1.9457547169811299E-2</v>
      </c>
      <c r="M296" s="198">
        <v>1.47405660377359E-3</v>
      </c>
      <c r="N296" s="198">
        <v>7.3408018867924502E-2</v>
      </c>
      <c r="O296" s="198">
        <v>3.15448113207547E-2</v>
      </c>
      <c r="P296" s="198">
        <v>1.0318396226415101E-2</v>
      </c>
      <c r="Q296" s="198"/>
      <c r="R296" s="122">
        <v>6947.7653716733703</v>
      </c>
      <c r="S296" s="122">
        <v>47953.913848939701</v>
      </c>
      <c r="T296" s="122">
        <v>129050.266095275</v>
      </c>
      <c r="U296" s="122">
        <v>27874.613572665701</v>
      </c>
      <c r="V296" s="122">
        <v>124042.412913387</v>
      </c>
      <c r="W296" s="122">
        <v>258227.38157394499</v>
      </c>
    </row>
    <row r="297" spans="1:23" ht="12.75" x14ac:dyDescent="0.2">
      <c r="A297" s="122" t="s">
        <v>643</v>
      </c>
      <c r="B297" s="122">
        <v>12242</v>
      </c>
      <c r="C297" s="122">
        <v>11909.497529988899</v>
      </c>
      <c r="D297" s="140">
        <v>44.021328324745902</v>
      </c>
      <c r="E297" s="140">
        <v>-11.6047898786079</v>
      </c>
      <c r="F297" s="140">
        <v>-32.996038997857802</v>
      </c>
      <c r="G297" s="140">
        <v>332.753590041265</v>
      </c>
      <c r="H297" s="122"/>
      <c r="I297" s="122">
        <v>72723</v>
      </c>
      <c r="J297" s="204">
        <v>1.2396762964232799</v>
      </c>
      <c r="K297" s="198">
        <v>0.104574893775009</v>
      </c>
      <c r="L297" s="198">
        <v>2.14512602615404E-2</v>
      </c>
      <c r="M297" s="198">
        <v>1.1963202838166701E-3</v>
      </c>
      <c r="N297" s="198">
        <v>6.6127634998556201E-2</v>
      </c>
      <c r="O297" s="198">
        <v>3.0361783754795601E-2</v>
      </c>
      <c r="P297" s="198">
        <v>8.0854750216575195E-3</v>
      </c>
      <c r="Q297" s="198"/>
      <c r="R297" s="122">
        <v>6947.7653716733703</v>
      </c>
      <c r="S297" s="122">
        <v>47953.913848939701</v>
      </c>
      <c r="T297" s="122">
        <v>129050.266095275</v>
      </c>
      <c r="U297" s="122">
        <v>27874.613572665701</v>
      </c>
      <c r="V297" s="122">
        <v>124042.412913387</v>
      </c>
      <c r="W297" s="122">
        <v>258227.38157394499</v>
      </c>
    </row>
    <row r="298" spans="1:23" ht="12.75" x14ac:dyDescent="0.2">
      <c r="A298" s="122" t="s">
        <v>644</v>
      </c>
      <c r="B298" s="122">
        <v>18624</v>
      </c>
      <c r="C298" s="122">
        <v>15671.155989384601</v>
      </c>
      <c r="D298" s="140">
        <v>941.05164050652604</v>
      </c>
      <c r="E298" s="140">
        <v>1042.34803323147</v>
      </c>
      <c r="F298" s="140">
        <v>-20.322134493558998</v>
      </c>
      <c r="G298" s="140">
        <v>989.60555824410699</v>
      </c>
      <c r="H298" s="122"/>
      <c r="I298" s="122">
        <v>2516</v>
      </c>
      <c r="J298" s="204">
        <v>1.2396762964232799</v>
      </c>
      <c r="K298" s="198">
        <v>0.101748807631161</v>
      </c>
      <c r="L298" s="198">
        <v>3.1399046104928503E-2</v>
      </c>
      <c r="M298" s="198">
        <v>7.9491255961844202E-4</v>
      </c>
      <c r="N298" s="198">
        <v>9.9761526232114497E-2</v>
      </c>
      <c r="O298" s="198">
        <v>4.01430842607313E-2</v>
      </c>
      <c r="P298" s="198">
        <v>9.9364069952305196E-3</v>
      </c>
      <c r="Q298" s="198"/>
      <c r="R298" s="122">
        <v>6947.7653716733703</v>
      </c>
      <c r="S298" s="122">
        <v>47953.913848939701</v>
      </c>
      <c r="T298" s="122">
        <v>129050.266095275</v>
      </c>
      <c r="U298" s="122">
        <v>27874.613572665701</v>
      </c>
      <c r="V298" s="122">
        <v>124042.412913387</v>
      </c>
      <c r="W298" s="122">
        <v>258227.38157394499</v>
      </c>
    </row>
    <row r="299" spans="1:23" ht="12.75" x14ac:dyDescent="0.2">
      <c r="A299" s="122" t="s">
        <v>645</v>
      </c>
      <c r="B299" s="122">
        <v>17078</v>
      </c>
      <c r="C299" s="122">
        <v>15310.1340265442</v>
      </c>
      <c r="D299" s="140">
        <v>541.75324953675999</v>
      </c>
      <c r="E299" s="140">
        <v>751.15435307654002</v>
      </c>
      <c r="F299" s="140">
        <v>-32.617108894656504</v>
      </c>
      <c r="G299" s="140">
        <v>507.37621189203003</v>
      </c>
      <c r="H299" s="122"/>
      <c r="I299" s="122">
        <v>5902</v>
      </c>
      <c r="J299" s="204">
        <v>1.2396762964232799</v>
      </c>
      <c r="K299" s="198">
        <v>0.111826499491698</v>
      </c>
      <c r="L299" s="198">
        <v>2.6601152151812898E-2</v>
      </c>
      <c r="M299" s="198">
        <v>2.7109454422229798E-3</v>
      </c>
      <c r="N299" s="198">
        <v>9.2849881396136896E-2</v>
      </c>
      <c r="O299" s="198">
        <v>4.1341917993900398E-2</v>
      </c>
      <c r="P299" s="198">
        <v>8.6411385970857294E-3</v>
      </c>
      <c r="Q299" s="198"/>
      <c r="R299" s="122">
        <v>6947.7653716733703</v>
      </c>
      <c r="S299" s="122">
        <v>47953.913848939701</v>
      </c>
      <c r="T299" s="122">
        <v>129050.266095275</v>
      </c>
      <c r="U299" s="122">
        <v>27874.613572665701</v>
      </c>
      <c r="V299" s="122">
        <v>124042.412913387</v>
      </c>
      <c r="W299" s="122">
        <v>258227.38157394499</v>
      </c>
    </row>
    <row r="300" spans="1:23" ht="12.75" x14ac:dyDescent="0.2">
      <c r="A300" s="122" t="s">
        <v>646</v>
      </c>
      <c r="B300" s="122">
        <v>8158</v>
      </c>
      <c r="C300" s="122">
        <v>8274.3847987140798</v>
      </c>
      <c r="D300" s="140">
        <v>-26.8832387458182</v>
      </c>
      <c r="E300" s="140">
        <v>-11.6047898786079</v>
      </c>
      <c r="F300" s="140">
        <v>-30.560764447846498</v>
      </c>
      <c r="G300" s="140">
        <v>-47.7513309271325</v>
      </c>
      <c r="H300" s="122"/>
      <c r="I300" s="122">
        <v>125080</v>
      </c>
      <c r="J300" s="204">
        <v>1.2396762964232799</v>
      </c>
      <c r="K300" s="198">
        <v>7.3984649824112597E-2</v>
      </c>
      <c r="L300" s="198">
        <v>1.41989126958746E-2</v>
      </c>
      <c r="M300" s="198">
        <v>1.2152222577550399E-3</v>
      </c>
      <c r="N300" s="198">
        <v>5.1718899904061401E-2</v>
      </c>
      <c r="O300" s="198">
        <v>1.9339622641509398E-2</v>
      </c>
      <c r="P300" s="198">
        <v>5.7403261912376104E-3</v>
      </c>
      <c r="Q300" s="198"/>
      <c r="R300" s="122">
        <v>6947.7653716733703</v>
      </c>
      <c r="S300" s="122">
        <v>47953.913848939701</v>
      </c>
      <c r="T300" s="122">
        <v>129050.266095275</v>
      </c>
      <c r="U300" s="122">
        <v>27874.613572665701</v>
      </c>
      <c r="V300" s="122">
        <v>124042.412913387</v>
      </c>
      <c r="W300" s="122">
        <v>258227.38157394499</v>
      </c>
    </row>
    <row r="301" spans="1:23" ht="12.75" x14ac:dyDescent="0.2">
      <c r="A301" s="122" t="s">
        <v>647</v>
      </c>
      <c r="B301" s="122">
        <v>16749</v>
      </c>
      <c r="C301" s="122">
        <v>14583.357068764</v>
      </c>
      <c r="D301" s="140">
        <v>938.48809341567198</v>
      </c>
      <c r="E301" s="140">
        <v>788.66878825190895</v>
      </c>
      <c r="F301" s="140">
        <v>-33.2178709364212</v>
      </c>
      <c r="G301" s="140">
        <v>472.03989937012699</v>
      </c>
      <c r="H301" s="122"/>
      <c r="I301" s="122">
        <v>6787</v>
      </c>
      <c r="J301" s="204">
        <v>1.2396762964232799</v>
      </c>
      <c r="K301" s="198">
        <v>9.2529836452040701E-2</v>
      </c>
      <c r="L301" s="198">
        <v>1.6649476941211099E-2</v>
      </c>
      <c r="M301" s="198">
        <v>1.4734050390452301E-3</v>
      </c>
      <c r="N301" s="198">
        <v>9.1203771916900003E-2</v>
      </c>
      <c r="O301" s="198">
        <v>3.7571828495653499E-2</v>
      </c>
      <c r="P301" s="198">
        <v>1.13452188006483E-2</v>
      </c>
      <c r="Q301" s="198"/>
      <c r="R301" s="122">
        <v>6947.7653716733703</v>
      </c>
      <c r="S301" s="122">
        <v>47953.913848939701</v>
      </c>
      <c r="T301" s="122">
        <v>129050.266095275</v>
      </c>
      <c r="U301" s="122">
        <v>27874.613572665701</v>
      </c>
      <c r="V301" s="122">
        <v>124042.412913387</v>
      </c>
      <c r="W301" s="122">
        <v>258227.38157394499</v>
      </c>
    </row>
    <row r="302" spans="1:23" ht="12.75" x14ac:dyDescent="0.2">
      <c r="A302" s="122" t="s">
        <v>648</v>
      </c>
      <c r="B302" s="122">
        <v>17209</v>
      </c>
      <c r="C302" s="122">
        <v>16213.9855569218</v>
      </c>
      <c r="D302" s="140">
        <v>684.47187235465105</v>
      </c>
      <c r="E302" s="140">
        <v>469.16344924222102</v>
      </c>
      <c r="F302" s="140">
        <v>-30.471709819869901</v>
      </c>
      <c r="G302" s="140">
        <v>-128.23957790319199</v>
      </c>
      <c r="H302" s="122"/>
      <c r="I302" s="122">
        <v>5412</v>
      </c>
      <c r="J302" s="204">
        <v>1.2396762964232799</v>
      </c>
      <c r="K302" s="198">
        <v>0.11492978566149301</v>
      </c>
      <c r="L302" s="198">
        <v>2.12490761271249E-2</v>
      </c>
      <c r="M302" s="198">
        <v>4.6193643754619401E-3</v>
      </c>
      <c r="N302" s="198">
        <v>8.7398373983739799E-2</v>
      </c>
      <c r="O302" s="198">
        <v>3.7878787878787901E-2</v>
      </c>
      <c r="P302" s="198">
        <v>1.3673318551367299E-2</v>
      </c>
      <c r="Q302" s="198"/>
      <c r="R302" s="122">
        <v>6947.7653716733703</v>
      </c>
      <c r="S302" s="122">
        <v>47953.913848939701</v>
      </c>
      <c r="T302" s="122">
        <v>129050.266095275</v>
      </c>
      <c r="U302" s="122">
        <v>27874.613572665701</v>
      </c>
      <c r="V302" s="122">
        <v>124042.412913387</v>
      </c>
      <c r="W302" s="122">
        <v>258227.38157394499</v>
      </c>
    </row>
    <row r="303" spans="1:23" ht="12.75" x14ac:dyDescent="0.2">
      <c r="A303" s="122" t="s">
        <v>649</v>
      </c>
      <c r="B303" s="122">
        <v>11052</v>
      </c>
      <c r="C303" s="122">
        <v>11223.628794230801</v>
      </c>
      <c r="D303" s="140">
        <v>-5.3593224498214296</v>
      </c>
      <c r="E303" s="140">
        <v>-11.6047898786079</v>
      </c>
      <c r="F303" s="140">
        <v>-35.099845712440398</v>
      </c>
      <c r="G303" s="140">
        <v>-120.012447205751</v>
      </c>
      <c r="H303" s="122"/>
      <c r="I303" s="122">
        <v>8776</v>
      </c>
      <c r="J303" s="204">
        <v>1.2396762964232799</v>
      </c>
      <c r="K303" s="198">
        <v>9.2411121239744806E-2</v>
      </c>
      <c r="L303" s="198">
        <v>2.2333637192342801E-2</v>
      </c>
      <c r="M303" s="198">
        <v>2.27894257064722E-3</v>
      </c>
      <c r="N303" s="198">
        <v>6.1987237921604398E-2</v>
      </c>
      <c r="O303" s="198">
        <v>2.461257976299E-2</v>
      </c>
      <c r="P303" s="198">
        <v>8.7739288969918006E-3</v>
      </c>
      <c r="Q303" s="198"/>
      <c r="R303" s="122">
        <v>6947.7653716733703</v>
      </c>
      <c r="S303" s="122">
        <v>47953.913848939701</v>
      </c>
      <c r="T303" s="122">
        <v>129050.266095275</v>
      </c>
      <c r="U303" s="122">
        <v>27874.613572665701</v>
      </c>
      <c r="V303" s="122">
        <v>124042.412913387</v>
      </c>
      <c r="W303" s="122">
        <v>258227.38157394499</v>
      </c>
    </row>
    <row r="304" spans="1:23" ht="12.75" x14ac:dyDescent="0.2">
      <c r="A304" s="122" t="s">
        <v>650</v>
      </c>
      <c r="B304" s="122">
        <v>21224</v>
      </c>
      <c r="C304" s="122">
        <v>18582.393146389601</v>
      </c>
      <c r="D304" s="140">
        <v>602.723338967941</v>
      </c>
      <c r="E304" s="140">
        <v>925.05111592165599</v>
      </c>
      <c r="F304" s="140">
        <v>-21.458376002747201</v>
      </c>
      <c r="G304" s="140">
        <v>1134.8838023267001</v>
      </c>
      <c r="H304" s="122"/>
      <c r="I304" s="122">
        <v>2809</v>
      </c>
      <c r="J304" s="204">
        <v>1.2396762964232799</v>
      </c>
      <c r="K304" s="198">
        <v>0.113207547169811</v>
      </c>
      <c r="L304" s="198">
        <v>3.2039871840512602E-2</v>
      </c>
      <c r="M304" s="198">
        <v>1.77999288002848E-3</v>
      </c>
      <c r="N304" s="198">
        <v>0.10145959416162301</v>
      </c>
      <c r="O304" s="198">
        <v>4.4855820576717699E-2</v>
      </c>
      <c r="P304" s="198">
        <v>1.56639373442506E-2</v>
      </c>
      <c r="Q304" s="198"/>
      <c r="R304" s="122">
        <v>6947.7653716733703</v>
      </c>
      <c r="S304" s="122">
        <v>47953.913848939701</v>
      </c>
      <c r="T304" s="122">
        <v>129050.266095275</v>
      </c>
      <c r="U304" s="122">
        <v>27874.613572665701</v>
      </c>
      <c r="V304" s="122">
        <v>124042.412913387</v>
      </c>
      <c r="W304" s="122">
        <v>258227.38157394499</v>
      </c>
    </row>
    <row r="305" spans="1:23" ht="14.25" customHeight="1" x14ac:dyDescent="0.2">
      <c r="A305" s="19" t="s">
        <v>651</v>
      </c>
      <c r="B305" s="122"/>
      <c r="C305" s="122"/>
      <c r="D305" s="140"/>
      <c r="E305" s="140"/>
      <c r="F305" s="140"/>
      <c r="G305" s="140"/>
      <c r="H305" s="122"/>
      <c r="I305" s="122"/>
      <c r="J305" s="204"/>
      <c r="K305" s="198"/>
      <c r="L305" s="198"/>
      <c r="M305" s="198"/>
      <c r="N305" s="198"/>
      <c r="O305" s="198"/>
      <c r="P305" s="198"/>
      <c r="Q305" s="198"/>
      <c r="R305" s="122"/>
      <c r="S305" s="122"/>
      <c r="T305" s="122"/>
      <c r="U305" s="122"/>
      <c r="V305" s="122"/>
      <c r="W305" s="122"/>
    </row>
    <row r="306" spans="1:23" ht="12.75" x14ac:dyDescent="0.2">
      <c r="A306" s="122" t="s">
        <v>652</v>
      </c>
      <c r="B306" s="122">
        <v>18577</v>
      </c>
      <c r="C306" s="122">
        <v>16192.3055508285</v>
      </c>
      <c r="D306" s="140">
        <v>666.319718948522</v>
      </c>
      <c r="E306" s="140">
        <v>978.10441457942704</v>
      </c>
      <c r="F306" s="140">
        <v>-29.002196976270799</v>
      </c>
      <c r="G306" s="140">
        <v>769.70748676628205</v>
      </c>
      <c r="H306" s="122"/>
      <c r="I306" s="122">
        <v>2821</v>
      </c>
      <c r="J306" s="204">
        <v>1.2396762964232799</v>
      </c>
      <c r="K306" s="198">
        <v>9.1811414392059601E-2</v>
      </c>
      <c r="L306" s="198">
        <v>2.1978021978022001E-2</v>
      </c>
      <c r="M306" s="198">
        <v>2.48138957816377E-3</v>
      </c>
      <c r="N306" s="198">
        <v>0.102800425381071</v>
      </c>
      <c r="O306" s="198">
        <v>4.6791917759659699E-2</v>
      </c>
      <c r="P306" s="198">
        <v>9.2165898617511503E-3</v>
      </c>
      <c r="Q306" s="198"/>
      <c r="R306" s="122">
        <v>6947.7653716733703</v>
      </c>
      <c r="S306" s="122">
        <v>47953.913848939701</v>
      </c>
      <c r="T306" s="122">
        <v>129050.266095275</v>
      </c>
      <c r="U306" s="122">
        <v>27874.613572665701</v>
      </c>
      <c r="V306" s="122">
        <v>124042.412913387</v>
      </c>
      <c r="W306" s="122">
        <v>258227.38157394499</v>
      </c>
    </row>
    <row r="307" spans="1:23" ht="12.75" x14ac:dyDescent="0.2">
      <c r="A307" s="122" t="s">
        <v>653</v>
      </c>
      <c r="B307" s="122">
        <v>16595</v>
      </c>
      <c r="C307" s="122">
        <v>15129.7954182014</v>
      </c>
      <c r="D307" s="140">
        <v>414.30102443021599</v>
      </c>
      <c r="E307" s="140">
        <v>278.32682181011501</v>
      </c>
      <c r="F307" s="140">
        <v>-30.7982471588025</v>
      </c>
      <c r="G307" s="140">
        <v>803.10229134352005</v>
      </c>
      <c r="H307" s="122"/>
      <c r="I307" s="122">
        <v>6440</v>
      </c>
      <c r="J307" s="204">
        <v>1.2396762964232799</v>
      </c>
      <c r="K307" s="198">
        <v>9.8447204968944102E-2</v>
      </c>
      <c r="L307" s="198">
        <v>2.3447204968944101E-2</v>
      </c>
      <c r="M307" s="198">
        <v>1.39751552795031E-3</v>
      </c>
      <c r="N307" s="198">
        <v>9.0683229813664598E-2</v>
      </c>
      <c r="O307" s="198">
        <v>4.1614906832298099E-2</v>
      </c>
      <c r="P307" s="198">
        <v>9.7826086956521695E-3</v>
      </c>
      <c r="Q307" s="198"/>
      <c r="R307" s="122">
        <v>6947.7653716733703</v>
      </c>
      <c r="S307" s="122">
        <v>47953.913848939701</v>
      </c>
      <c r="T307" s="122">
        <v>129050.266095275</v>
      </c>
      <c r="U307" s="122">
        <v>27874.613572665701</v>
      </c>
      <c r="V307" s="122">
        <v>124042.412913387</v>
      </c>
      <c r="W307" s="122">
        <v>258227.38157394499</v>
      </c>
    </row>
    <row r="308" spans="1:23" ht="12.75" x14ac:dyDescent="0.2">
      <c r="A308" s="122" t="s">
        <v>654</v>
      </c>
      <c r="B308" s="122">
        <v>12804</v>
      </c>
      <c r="C308" s="122">
        <v>12704.986251316701</v>
      </c>
      <c r="D308" s="140">
        <v>90.947199964350901</v>
      </c>
      <c r="E308" s="140">
        <v>-11.6047898786079</v>
      </c>
      <c r="F308" s="140">
        <v>-33.100157560251603</v>
      </c>
      <c r="G308" s="140">
        <v>53.1687656784407</v>
      </c>
      <c r="H308" s="122"/>
      <c r="I308" s="122">
        <v>28181</v>
      </c>
      <c r="J308" s="204">
        <v>1.2396762964232799</v>
      </c>
      <c r="K308" s="198">
        <v>0.10162875696391201</v>
      </c>
      <c r="L308" s="198">
        <v>1.9836059756573599E-2</v>
      </c>
      <c r="M308" s="198">
        <v>1.10003193641106E-3</v>
      </c>
      <c r="N308" s="198">
        <v>7.8031297682835996E-2</v>
      </c>
      <c r="O308" s="198">
        <v>3.2113835562967999E-2</v>
      </c>
      <c r="P308" s="198">
        <v>8.8712252936375604E-3</v>
      </c>
      <c r="Q308" s="198"/>
      <c r="R308" s="122">
        <v>6947.7653716733703</v>
      </c>
      <c r="S308" s="122">
        <v>47953.913848939701</v>
      </c>
      <c r="T308" s="122">
        <v>129050.266095275</v>
      </c>
      <c r="U308" s="122">
        <v>27874.613572665701</v>
      </c>
      <c r="V308" s="122">
        <v>124042.412913387</v>
      </c>
      <c r="W308" s="122">
        <v>258227.38157394499</v>
      </c>
    </row>
    <row r="309" spans="1:23" ht="12.75" x14ac:dyDescent="0.2">
      <c r="A309" s="122" t="s">
        <v>655</v>
      </c>
      <c r="B309" s="122">
        <v>14437</v>
      </c>
      <c r="C309" s="122">
        <v>13821.087229217501</v>
      </c>
      <c r="D309" s="140">
        <v>206.52786654617501</v>
      </c>
      <c r="E309" s="140">
        <v>60.8364406201649</v>
      </c>
      <c r="F309" s="140">
        <v>-36.2115484938207</v>
      </c>
      <c r="G309" s="140">
        <v>384.31292650675903</v>
      </c>
      <c r="H309" s="122"/>
      <c r="I309" s="122">
        <v>17825</v>
      </c>
      <c r="J309" s="204">
        <v>1.2396762964232799</v>
      </c>
      <c r="K309" s="198">
        <v>8.8807854137447406E-2</v>
      </c>
      <c r="L309" s="198">
        <v>2.2664796633941098E-2</v>
      </c>
      <c r="M309" s="198">
        <v>1.5147265077138799E-3</v>
      </c>
      <c r="N309" s="198">
        <v>8.7854137447405306E-2</v>
      </c>
      <c r="O309" s="198">
        <v>3.7307152875175303E-2</v>
      </c>
      <c r="P309" s="198">
        <v>8.4151472650771404E-3</v>
      </c>
      <c r="Q309" s="198"/>
      <c r="R309" s="122">
        <v>6947.7653716733703</v>
      </c>
      <c r="S309" s="122">
        <v>47953.913848939701</v>
      </c>
      <c r="T309" s="122">
        <v>129050.266095275</v>
      </c>
      <c r="U309" s="122">
        <v>27874.613572665701</v>
      </c>
      <c r="V309" s="122">
        <v>124042.412913387</v>
      </c>
      <c r="W309" s="122">
        <v>258227.38157394499</v>
      </c>
    </row>
    <row r="310" spans="1:23" ht="12.75" x14ac:dyDescent="0.2">
      <c r="A310" s="122" t="s">
        <v>656</v>
      </c>
      <c r="B310" s="122">
        <v>14285</v>
      </c>
      <c r="C310" s="122">
        <v>13739.1815332366</v>
      </c>
      <c r="D310" s="140">
        <v>209.267426041741</v>
      </c>
      <c r="E310" s="140">
        <v>-11.6047898786079</v>
      </c>
      <c r="F310" s="140">
        <v>-34.829603516969598</v>
      </c>
      <c r="G310" s="140">
        <v>383.37280507967398</v>
      </c>
      <c r="H310" s="122"/>
      <c r="I310" s="122">
        <v>9805</v>
      </c>
      <c r="J310" s="204">
        <v>1.2396762964232799</v>
      </c>
      <c r="K310" s="198">
        <v>0.104334523202448</v>
      </c>
      <c r="L310" s="198">
        <v>1.76440591534931E-2</v>
      </c>
      <c r="M310" s="198">
        <v>9.1789903110657805E-4</v>
      </c>
      <c r="N310" s="198">
        <v>0.113105558388577</v>
      </c>
      <c r="O310" s="198">
        <v>3.3962264150943403E-2</v>
      </c>
      <c r="P310" s="198">
        <v>7.8531361550229495E-3</v>
      </c>
      <c r="Q310" s="198"/>
      <c r="R310" s="122">
        <v>6947.7653716733703</v>
      </c>
      <c r="S310" s="122">
        <v>47953.913848939701</v>
      </c>
      <c r="T310" s="122">
        <v>129050.266095275</v>
      </c>
      <c r="U310" s="122">
        <v>27874.613572665701</v>
      </c>
      <c r="V310" s="122">
        <v>124042.412913387</v>
      </c>
      <c r="W310" s="122">
        <v>258227.38157394499</v>
      </c>
    </row>
    <row r="311" spans="1:23" ht="12.75" x14ac:dyDescent="0.2">
      <c r="A311" s="122" t="s">
        <v>657</v>
      </c>
      <c r="B311" s="122">
        <v>16700</v>
      </c>
      <c r="C311" s="122">
        <v>14737.920731550101</v>
      </c>
      <c r="D311" s="140">
        <v>353.67266859197298</v>
      </c>
      <c r="E311" s="140">
        <v>742.15202528009502</v>
      </c>
      <c r="F311" s="140">
        <v>-26.7299860188566</v>
      </c>
      <c r="G311" s="140">
        <v>892.69291849651995</v>
      </c>
      <c r="H311" s="122"/>
      <c r="I311" s="122">
        <v>5081</v>
      </c>
      <c r="J311" s="204">
        <v>1.2396762964232799</v>
      </c>
      <c r="K311" s="198">
        <v>0.106475103326117</v>
      </c>
      <c r="L311" s="198">
        <v>2.2042904939972401E-2</v>
      </c>
      <c r="M311" s="198">
        <v>2.16492816374729E-3</v>
      </c>
      <c r="N311" s="198">
        <v>9.2698287738634103E-2</v>
      </c>
      <c r="O311" s="198">
        <v>3.7787837039952803E-2</v>
      </c>
      <c r="P311" s="198">
        <v>9.8405825624876993E-3</v>
      </c>
      <c r="Q311" s="198"/>
      <c r="R311" s="122">
        <v>6947.7653716733703</v>
      </c>
      <c r="S311" s="122">
        <v>47953.913848939701</v>
      </c>
      <c r="T311" s="122">
        <v>129050.266095275</v>
      </c>
      <c r="U311" s="122">
        <v>27874.613572665701</v>
      </c>
      <c r="V311" s="122">
        <v>124042.412913387</v>
      </c>
      <c r="W311" s="122">
        <v>258227.38157394499</v>
      </c>
    </row>
    <row r="312" spans="1:23" ht="12.75" x14ac:dyDescent="0.2">
      <c r="A312" s="122" t="s">
        <v>658</v>
      </c>
      <c r="B312" s="122">
        <v>14587</v>
      </c>
      <c r="C312" s="122">
        <v>14037.2247651671</v>
      </c>
      <c r="D312" s="140">
        <v>144.94803171150701</v>
      </c>
      <c r="E312" s="140">
        <v>-11.6047898786079</v>
      </c>
      <c r="F312" s="140">
        <v>-34.012619754160603</v>
      </c>
      <c r="G312" s="140">
        <v>450.10483179726498</v>
      </c>
      <c r="H312" s="122"/>
      <c r="I312" s="122">
        <v>16169</v>
      </c>
      <c r="J312" s="204">
        <v>1.2396762964232799</v>
      </c>
      <c r="K312" s="198">
        <v>0.124806728925722</v>
      </c>
      <c r="L312" s="198">
        <v>2.7027027027027001E-2</v>
      </c>
      <c r="M312" s="198">
        <v>1.42247510668563E-3</v>
      </c>
      <c r="N312" s="198">
        <v>8.2874636650380404E-2</v>
      </c>
      <c r="O312" s="198">
        <v>3.8035747417898398E-2</v>
      </c>
      <c r="P312" s="198">
        <v>7.5453027398107502E-3</v>
      </c>
      <c r="Q312" s="198"/>
      <c r="R312" s="122">
        <v>6947.7653716733703</v>
      </c>
      <c r="S312" s="122">
        <v>47953.913848939701</v>
      </c>
      <c r="T312" s="122">
        <v>129050.266095275</v>
      </c>
      <c r="U312" s="122">
        <v>27874.613572665701</v>
      </c>
      <c r="V312" s="122">
        <v>124042.412913387</v>
      </c>
      <c r="W312" s="122">
        <v>258227.38157394499</v>
      </c>
    </row>
    <row r="313" spans="1:23" ht="12.75" x14ac:dyDescent="0.2">
      <c r="A313" s="122" t="s">
        <v>659</v>
      </c>
      <c r="B313" s="122">
        <v>11321</v>
      </c>
      <c r="C313" s="122">
        <v>10778.7688899325</v>
      </c>
      <c r="D313" s="140">
        <v>230.91028801041799</v>
      </c>
      <c r="E313" s="140">
        <v>-11.6047898786079</v>
      </c>
      <c r="F313" s="140">
        <v>-35.188433739838402</v>
      </c>
      <c r="G313" s="140">
        <v>358.22932602560002</v>
      </c>
      <c r="H313" s="122"/>
      <c r="I313" s="122">
        <v>23116</v>
      </c>
      <c r="J313" s="204">
        <v>1.2396762964232799</v>
      </c>
      <c r="K313" s="198">
        <v>8.3794774182384499E-2</v>
      </c>
      <c r="L313" s="198">
        <v>2.0029416854127E-2</v>
      </c>
      <c r="M313" s="198">
        <v>1.08150198996366E-3</v>
      </c>
      <c r="N313" s="198">
        <v>6.5668800830593496E-2</v>
      </c>
      <c r="O313" s="198">
        <v>2.9979235161792701E-2</v>
      </c>
      <c r="P313" s="198">
        <v>5.6670704274095901E-3</v>
      </c>
      <c r="Q313" s="198"/>
      <c r="R313" s="122">
        <v>6947.7653716733703</v>
      </c>
      <c r="S313" s="122">
        <v>47953.913848939701</v>
      </c>
      <c r="T313" s="122">
        <v>129050.266095275</v>
      </c>
      <c r="U313" s="122">
        <v>27874.613572665701</v>
      </c>
      <c r="V313" s="122">
        <v>124042.412913387</v>
      </c>
      <c r="W313" s="122">
        <v>258227.38157394499</v>
      </c>
    </row>
    <row r="314" spans="1:23" ht="12.75" x14ac:dyDescent="0.2">
      <c r="A314" s="122" t="s">
        <v>660</v>
      </c>
      <c r="B314" s="122">
        <v>10213</v>
      </c>
      <c r="C314" s="122">
        <v>10245.497055411999</v>
      </c>
      <c r="D314" s="140">
        <v>2.59891372050966</v>
      </c>
      <c r="E314" s="140">
        <v>-11.6047898786079</v>
      </c>
      <c r="F314" s="140">
        <v>-33.063640136037002</v>
      </c>
      <c r="G314" s="140">
        <v>9.0843966710027093</v>
      </c>
      <c r="H314" s="122"/>
      <c r="I314" s="122">
        <v>77470</v>
      </c>
      <c r="J314" s="204">
        <v>1.2396762964232799</v>
      </c>
      <c r="K314" s="198">
        <v>8.6291467664902505E-2</v>
      </c>
      <c r="L314" s="198">
        <v>1.7916612882406101E-2</v>
      </c>
      <c r="M314" s="198">
        <v>1.66516070737059E-3</v>
      </c>
      <c r="N314" s="198">
        <v>6.4412030463405198E-2</v>
      </c>
      <c r="O314" s="198">
        <v>2.5493739512069201E-2</v>
      </c>
      <c r="P314" s="198">
        <v>6.3250290435007102E-3</v>
      </c>
      <c r="Q314" s="198"/>
      <c r="R314" s="122">
        <v>6947.7653716733703</v>
      </c>
      <c r="S314" s="122">
        <v>47953.913848939701</v>
      </c>
      <c r="T314" s="122">
        <v>129050.266095275</v>
      </c>
      <c r="U314" s="122">
        <v>27874.613572665701</v>
      </c>
      <c r="V314" s="122">
        <v>124042.412913387</v>
      </c>
      <c r="W314" s="122">
        <v>258227.38157394499</v>
      </c>
    </row>
    <row r="315" spans="1:23" ht="12.75" x14ac:dyDescent="0.2">
      <c r="A315" s="122" t="s">
        <v>661</v>
      </c>
      <c r="B315" s="122">
        <v>20845</v>
      </c>
      <c r="C315" s="122">
        <v>18298.2021837879</v>
      </c>
      <c r="D315" s="140">
        <v>681.50024747952</v>
      </c>
      <c r="E315" s="140">
        <v>1039.93640908152</v>
      </c>
      <c r="F315" s="140">
        <v>-35.452848476822503</v>
      </c>
      <c r="G315" s="140">
        <v>860.37754429255699</v>
      </c>
      <c r="H315" s="122"/>
      <c r="I315" s="122">
        <v>6101</v>
      </c>
      <c r="J315" s="204">
        <v>1.2396762964232799</v>
      </c>
      <c r="K315" s="198">
        <v>0.12752007867562701</v>
      </c>
      <c r="L315" s="198">
        <v>2.63891165382724E-2</v>
      </c>
      <c r="M315" s="198">
        <v>2.2947057859367299E-3</v>
      </c>
      <c r="N315" s="198">
        <v>0.122438944435338</v>
      </c>
      <c r="O315" s="198">
        <v>5.1958695295853098E-2</v>
      </c>
      <c r="P315" s="198">
        <v>9.5066382560235994E-3</v>
      </c>
      <c r="Q315" s="198"/>
      <c r="R315" s="122">
        <v>6947.7653716733703</v>
      </c>
      <c r="S315" s="122">
        <v>47953.913848939701</v>
      </c>
      <c r="T315" s="122">
        <v>129050.266095275</v>
      </c>
      <c r="U315" s="122">
        <v>27874.613572665701</v>
      </c>
      <c r="V315" s="122">
        <v>124042.412913387</v>
      </c>
      <c r="W315" s="122">
        <v>258227.38157394499</v>
      </c>
    </row>
    <row r="316" spans="1:23" ht="12.75" x14ac:dyDescent="0.2">
      <c r="A316" s="122" t="s">
        <v>662</v>
      </c>
      <c r="B316" s="122">
        <v>11516</v>
      </c>
      <c r="C316" s="122">
        <v>11239.0213184248</v>
      </c>
      <c r="D316" s="140">
        <v>29.063364221354099</v>
      </c>
      <c r="E316" s="140">
        <v>-11.6047898786079</v>
      </c>
      <c r="F316" s="140">
        <v>-34.270920787741296</v>
      </c>
      <c r="G316" s="140">
        <v>293.42601895664399</v>
      </c>
      <c r="H316" s="122"/>
      <c r="I316" s="122">
        <v>42184</v>
      </c>
      <c r="J316" s="204">
        <v>1.2396762964232799</v>
      </c>
      <c r="K316" s="198">
        <v>0.106059169353309</v>
      </c>
      <c r="L316" s="198">
        <v>1.8324483216385402E-2</v>
      </c>
      <c r="M316" s="198">
        <v>1.1852835198179401E-3</v>
      </c>
      <c r="N316" s="198">
        <v>6.9007206523800504E-2</v>
      </c>
      <c r="O316" s="198">
        <v>2.97032050066376E-2</v>
      </c>
      <c r="P316" s="198">
        <v>6.5427650293950297E-3</v>
      </c>
      <c r="Q316" s="198"/>
      <c r="R316" s="122">
        <v>6947.7653716733703</v>
      </c>
      <c r="S316" s="122">
        <v>47953.913848939701</v>
      </c>
      <c r="T316" s="122">
        <v>129050.266095275</v>
      </c>
      <c r="U316" s="122">
        <v>27874.613572665701</v>
      </c>
      <c r="V316" s="122">
        <v>124042.412913387</v>
      </c>
      <c r="W316" s="122">
        <v>258227.38157394499</v>
      </c>
    </row>
    <row r="317" spans="1:23" ht="12.75" x14ac:dyDescent="0.2">
      <c r="A317" s="122" t="s">
        <v>663</v>
      </c>
      <c r="B317" s="122">
        <v>13946</v>
      </c>
      <c r="C317" s="122">
        <v>13753.859214108899</v>
      </c>
      <c r="D317" s="140">
        <v>102.464183771644</v>
      </c>
      <c r="E317" s="140">
        <v>-11.6047898786079</v>
      </c>
      <c r="F317" s="140">
        <v>-33.1999664933575</v>
      </c>
      <c r="G317" s="140">
        <v>133.994317143052</v>
      </c>
      <c r="H317" s="122"/>
      <c r="I317" s="122">
        <v>8274</v>
      </c>
      <c r="J317" s="204">
        <v>1.2396762964232799</v>
      </c>
      <c r="K317" s="198">
        <v>0.105390379502055</v>
      </c>
      <c r="L317" s="198">
        <v>2.9369108049311098E-2</v>
      </c>
      <c r="M317" s="198">
        <v>2.1754894851341599E-3</v>
      </c>
      <c r="N317" s="198">
        <v>7.5779550398839698E-2</v>
      </c>
      <c r="O317" s="198">
        <v>3.5532994923857898E-2</v>
      </c>
      <c r="P317" s="198">
        <v>8.3393763596809299E-3</v>
      </c>
      <c r="Q317" s="198"/>
      <c r="R317" s="122">
        <v>6947.7653716733703</v>
      </c>
      <c r="S317" s="122">
        <v>47953.913848939701</v>
      </c>
      <c r="T317" s="122">
        <v>129050.266095275</v>
      </c>
      <c r="U317" s="122">
        <v>27874.613572665701</v>
      </c>
      <c r="V317" s="122">
        <v>124042.412913387</v>
      </c>
      <c r="W317" s="122">
        <v>258227.38157394499</v>
      </c>
    </row>
    <row r="318" spans="1:23" ht="12.75" x14ac:dyDescent="0.2">
      <c r="A318" s="122" t="s">
        <v>664</v>
      </c>
      <c r="B318" s="122">
        <v>20878</v>
      </c>
      <c r="C318" s="122">
        <v>18626.2125255633</v>
      </c>
      <c r="D318" s="140">
        <v>548.76256958932197</v>
      </c>
      <c r="E318" s="140">
        <v>901.94342669500702</v>
      </c>
      <c r="F318" s="140">
        <v>-33.1629309898576</v>
      </c>
      <c r="G318" s="140">
        <v>834.31653105034502</v>
      </c>
      <c r="H318" s="122"/>
      <c r="I318" s="122">
        <v>3367</v>
      </c>
      <c r="J318" s="204">
        <v>1.2396762964232799</v>
      </c>
      <c r="K318" s="198">
        <v>0.13365013365013401</v>
      </c>
      <c r="L318" s="198">
        <v>2.6433026433026401E-2</v>
      </c>
      <c r="M318" s="198">
        <v>5.9400059400059396E-4</v>
      </c>
      <c r="N318" s="198">
        <v>0.104247104247104</v>
      </c>
      <c r="O318" s="198">
        <v>5.4648054648054598E-2</v>
      </c>
      <c r="P318" s="198">
        <v>1.18800118800119E-2</v>
      </c>
      <c r="Q318" s="198"/>
      <c r="R318" s="122">
        <v>6947.7653716733703</v>
      </c>
      <c r="S318" s="122">
        <v>47953.913848939701</v>
      </c>
      <c r="T318" s="122">
        <v>129050.266095275</v>
      </c>
      <c r="U318" s="122">
        <v>27874.613572665701</v>
      </c>
      <c r="V318" s="122">
        <v>124042.412913387</v>
      </c>
      <c r="W318" s="122">
        <v>258227.38157394499</v>
      </c>
    </row>
    <row r="319" spans="1:23" ht="12.75" x14ac:dyDescent="0.2">
      <c r="A319" s="122" t="s">
        <v>665</v>
      </c>
      <c r="B319" s="122">
        <v>18389</v>
      </c>
      <c r="C319" s="122">
        <v>16686.638008462702</v>
      </c>
      <c r="D319" s="140">
        <v>462.796664425502</v>
      </c>
      <c r="E319" s="140">
        <v>659.832613860739</v>
      </c>
      <c r="F319" s="140">
        <v>-31.3482197825786</v>
      </c>
      <c r="G319" s="140">
        <v>611.09474192693494</v>
      </c>
      <c r="H319" s="122"/>
      <c r="I319" s="122">
        <v>4461</v>
      </c>
      <c r="J319" s="204">
        <v>1.2396762964232799</v>
      </c>
      <c r="K319" s="198">
        <v>0.13696480609728801</v>
      </c>
      <c r="L319" s="198">
        <v>2.4209818426361801E-2</v>
      </c>
      <c r="M319" s="198">
        <v>2.0174848688634798E-3</v>
      </c>
      <c r="N319" s="198">
        <v>0.106478368078906</v>
      </c>
      <c r="O319" s="198">
        <v>4.2591347231562403E-2</v>
      </c>
      <c r="P319" s="198">
        <v>1.09840842860345E-2</v>
      </c>
      <c r="Q319" s="198"/>
      <c r="R319" s="122">
        <v>6947.7653716733703</v>
      </c>
      <c r="S319" s="122">
        <v>47953.913848939701</v>
      </c>
      <c r="T319" s="122">
        <v>129050.266095275</v>
      </c>
      <c r="U319" s="122">
        <v>27874.613572665701</v>
      </c>
      <c r="V319" s="122">
        <v>124042.412913387</v>
      </c>
      <c r="W319" s="122">
        <v>258227.38157394499</v>
      </c>
    </row>
    <row r="320" spans="1:23" ht="6.75" customHeight="1" thickBot="1" x14ac:dyDescent="0.2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</row>
    <row r="321" spans="1:1" x14ac:dyDescent="0.2">
      <c r="A321" s="20"/>
    </row>
    <row r="322" spans="1:1" x14ac:dyDescent="0.2">
      <c r="A322" s="20"/>
    </row>
    <row r="323" spans="1:1" x14ac:dyDescent="0.2">
      <c r="A323" s="20"/>
    </row>
    <row r="324" spans="1:1" hidden="1" x14ac:dyDescent="0.2">
      <c r="A324" s="20"/>
    </row>
    <row r="325" spans="1:1" hidden="1" x14ac:dyDescent="0.2">
      <c r="A325" s="20"/>
    </row>
    <row r="326" spans="1:1" hidden="1" x14ac:dyDescent="0.2">
      <c r="A326" s="20"/>
    </row>
    <row r="327" spans="1:1" hidden="1" x14ac:dyDescent="0.2">
      <c r="A327" s="20"/>
    </row>
    <row r="328" spans="1:1" hidden="1" x14ac:dyDescent="0.2">
      <c r="A328" s="20"/>
    </row>
    <row r="329" spans="1:1" hidden="1" x14ac:dyDescent="0.2">
      <c r="A329" s="20"/>
    </row>
    <row r="330" spans="1:1" hidden="1" x14ac:dyDescent="0.2">
      <c r="A330" s="20"/>
    </row>
    <row r="331" spans="1:1" hidden="1" x14ac:dyDescent="0.2">
      <c r="A331" s="20"/>
    </row>
    <row r="332" spans="1:1" hidden="1" x14ac:dyDescent="0.2">
      <c r="A332" s="20"/>
    </row>
    <row r="333" spans="1:1" hidden="1" x14ac:dyDescent="0.2">
      <c r="A333" s="20"/>
    </row>
    <row r="334" spans="1:1" hidden="1" x14ac:dyDescent="0.2">
      <c r="A334" s="20"/>
    </row>
    <row r="335" spans="1:1" hidden="1" x14ac:dyDescent="0.2">
      <c r="A335" s="20"/>
    </row>
    <row r="336" spans="1:1" hidden="1" x14ac:dyDescent="0.2">
      <c r="A336" s="20"/>
    </row>
    <row r="337" spans="1:1" hidden="1" x14ac:dyDescent="0.2">
      <c r="A337" s="20"/>
    </row>
    <row r="338" spans="1:1" hidden="1" x14ac:dyDescent="0.2">
      <c r="A338" s="20"/>
    </row>
    <row r="339" spans="1:1" hidden="1" x14ac:dyDescent="0.2">
      <c r="A339" s="20"/>
    </row>
    <row r="340" spans="1:1" hidden="1" x14ac:dyDescent="0.2">
      <c r="A340" s="20"/>
    </row>
    <row r="341" spans="1:1" hidden="1" x14ac:dyDescent="0.2">
      <c r="A341" s="20"/>
    </row>
    <row r="342" spans="1:1" hidden="1" x14ac:dyDescent="0.2">
      <c r="A342" s="20"/>
    </row>
    <row r="343" spans="1:1" hidden="1" x14ac:dyDescent="0.2">
      <c r="A343" s="20"/>
    </row>
    <row r="344" spans="1:1" hidden="1" x14ac:dyDescent="0.2"/>
    <row r="345" spans="1:1" hidden="1" x14ac:dyDescent="0.2"/>
    <row r="346" spans="1:1" hidden="1" x14ac:dyDescent="0.2"/>
    <row r="347" spans="1:1" hidden="1" x14ac:dyDescent="0.2"/>
    <row r="348" spans="1:1" hidden="1" x14ac:dyDescent="0.2"/>
    <row r="349" spans="1:1" hidden="1" x14ac:dyDescent="0.2"/>
    <row r="350" spans="1:1" hidden="1" x14ac:dyDescent="0.2"/>
    <row r="351" spans="1:1" hidden="1" x14ac:dyDescent="0.2"/>
    <row r="352" spans="1:1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</sheetData>
  <mergeCells count="4">
    <mergeCell ref="R5:W5"/>
    <mergeCell ref="K5:P5"/>
    <mergeCell ref="D4:G4"/>
    <mergeCell ref="J4:W4"/>
  </mergeCells>
  <conditionalFormatting sqref="B10:W319">
    <cfRule type="cellIs" dxfId="9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3" manualBreakCount="3">
    <brk id="54" max="16383" man="1"/>
    <brk id="244" max="16383" man="1"/>
    <brk id="2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/>
  <dimension ref="A1:AU37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4.25" zeroHeight="1" x14ac:dyDescent="0.2"/>
  <cols>
    <col min="1" max="1" width="15.42578125" bestFit="1" customWidth="1"/>
    <col min="2" max="2" width="12" customWidth="1"/>
    <col min="3" max="3" width="15" customWidth="1"/>
    <col min="4" max="4" width="10.85546875" customWidth="1"/>
    <col min="5" max="5" width="12" customWidth="1"/>
    <col min="6" max="6" width="10.85546875" customWidth="1"/>
    <col min="7" max="7" width="9" customWidth="1"/>
    <col min="8" max="8" width="7.7109375" style="66" customWidth="1"/>
    <col min="9" max="9" width="12.5703125" customWidth="1"/>
    <col min="10" max="10" width="10.5703125" customWidth="1"/>
    <col min="11" max="11" width="4" customWidth="1"/>
    <col min="12" max="12" width="10.85546875" customWidth="1"/>
    <col min="13" max="13" width="10.42578125" customWidth="1"/>
    <col min="14" max="14" width="3.5703125" customWidth="1"/>
    <col min="15" max="16" width="11.5703125" customWidth="1"/>
    <col min="17" max="17" width="4.42578125" customWidth="1"/>
    <col min="18" max="18" width="10.28515625" customWidth="1"/>
    <col min="19" max="19" width="13.140625" customWidth="1"/>
    <col min="20" max="20" width="12.42578125" customWidth="1"/>
    <col min="21" max="21" width="11.7109375" customWidth="1"/>
    <col min="22" max="22" width="12.42578125" customWidth="1"/>
    <col min="23" max="23" width="12.140625" customWidth="1"/>
    <col min="24" max="24" width="3" customWidth="1"/>
    <col min="25" max="26" width="9.7109375" customWidth="1"/>
    <col min="27" max="27" width="9.7109375" style="73" customWidth="1"/>
    <col min="28" max="30" width="9.7109375" customWidth="1"/>
    <col min="31" max="31" width="4.140625" customWidth="1"/>
    <col min="32" max="41" width="9.140625" hidden="1" customWidth="1"/>
    <col min="42" max="47" width="0" hidden="1" customWidth="1"/>
    <col min="48" max="16384" width="9.140625" hidden="1"/>
  </cols>
  <sheetData>
    <row r="1" spans="1:40" ht="11.25" customHeight="1" x14ac:dyDescent="0.2"/>
    <row r="2" spans="1:40" ht="16.5" thickBot="1" x14ac:dyDescent="0.3">
      <c r="A2" s="71" t="str">
        <f>"Tabell 10  Befolkningsförändringar, utjämningsåret "&amp;Innehåll!C47</f>
        <v>Tabell 10  Befolkningsförändringar, utjämningsåret 2019</v>
      </c>
      <c r="B2" s="70"/>
      <c r="C2" s="70"/>
      <c r="D2" s="70"/>
      <c r="E2" s="70"/>
      <c r="F2" s="70"/>
      <c r="G2" s="70"/>
      <c r="I2" s="71" t="s">
        <v>73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0"/>
      <c r="Z2" s="70"/>
      <c r="AA2" s="72"/>
      <c r="AB2" s="70"/>
      <c r="AC2" s="70"/>
      <c r="AD2" s="70"/>
    </row>
    <row r="3" spans="1:40" ht="6.75" customHeight="1" x14ac:dyDescent="0.2">
      <c r="AB3" s="73"/>
      <c r="AC3" s="73"/>
      <c r="AD3" s="73"/>
    </row>
    <row r="4" spans="1:40" s="66" customFormat="1" ht="25.5" customHeight="1" x14ac:dyDescent="0.2">
      <c r="A4" t="s">
        <v>19</v>
      </c>
      <c r="B4"/>
      <c r="D4" s="77"/>
      <c r="E4" s="77"/>
      <c r="F4" s="77"/>
      <c r="G4" s="77"/>
      <c r="H4" s="74"/>
      <c r="I4" s="667" t="s">
        <v>299</v>
      </c>
      <c r="J4" s="667"/>
      <c r="K4" s="74"/>
      <c r="L4" s="667" t="s">
        <v>295</v>
      </c>
      <c r="M4" s="667"/>
      <c r="N4" s="210"/>
      <c r="O4" s="667" t="s">
        <v>300</v>
      </c>
      <c r="P4" s="667"/>
      <c r="Q4" s="80"/>
      <c r="R4" s="660" t="s">
        <v>296</v>
      </c>
      <c r="S4" s="660"/>
      <c r="T4" s="660"/>
      <c r="U4" s="660"/>
      <c r="V4" s="660"/>
      <c r="W4" s="660"/>
      <c r="X4" s="660"/>
      <c r="Y4" s="660"/>
      <c r="Z4" s="660"/>
      <c r="AA4" s="660"/>
      <c r="AB4" s="660"/>
      <c r="AC4" s="660"/>
      <c r="AD4" s="660"/>
    </row>
    <row r="5" spans="1:40" s="66" customFormat="1" ht="13.15" customHeight="1" x14ac:dyDescent="0.2">
      <c r="A5"/>
      <c r="B5"/>
      <c r="D5" s="77"/>
      <c r="E5" s="77"/>
      <c r="F5" s="77"/>
      <c r="G5" s="77"/>
      <c r="H5" s="74"/>
      <c r="I5" s="80"/>
      <c r="J5" s="80"/>
      <c r="K5" s="74"/>
      <c r="L5" s="80"/>
      <c r="M5" s="80"/>
      <c r="N5" s="210"/>
      <c r="O5" s="80"/>
      <c r="P5" s="80"/>
      <c r="Q5" s="80"/>
      <c r="R5" s="207"/>
      <c r="S5" s="207"/>
      <c r="T5" s="664" t="s">
        <v>302</v>
      </c>
      <c r="U5" s="664"/>
      <c r="V5" s="664"/>
      <c r="W5" s="664"/>
      <c r="X5" s="207"/>
      <c r="Y5" s="664" t="s">
        <v>41</v>
      </c>
      <c r="Z5" s="664"/>
      <c r="AA5" s="664"/>
      <c r="AB5" s="664"/>
      <c r="AC5" s="664"/>
      <c r="AD5" s="664"/>
    </row>
    <row r="6" spans="1:40" s="66" customFormat="1" ht="83.45" customHeight="1" x14ac:dyDescent="0.2">
      <c r="A6" s="3" t="s">
        <v>47</v>
      </c>
      <c r="B6" s="192" t="s">
        <v>284</v>
      </c>
      <c r="C6" s="192" t="s">
        <v>301</v>
      </c>
      <c r="D6" s="192" t="s">
        <v>295</v>
      </c>
      <c r="E6" s="192" t="s">
        <v>293</v>
      </c>
      <c r="F6" s="192" t="s">
        <v>294</v>
      </c>
      <c r="G6" s="192" t="s">
        <v>297</v>
      </c>
      <c r="H6" s="199"/>
      <c r="I6" s="192" t="str">
        <f>"Folkmängd 31/12 -"&amp;Innehåll!C47-12</f>
        <v>Folkmängd 31/12 -2007</v>
      </c>
      <c r="J6" s="192" t="str">
        <f>"Folkmängd 31/12 -"&amp;Innehåll!C47-2</f>
        <v>Folkmängd 31/12 -2017</v>
      </c>
      <c r="K6" s="192"/>
      <c r="L6" s="192" t="str">
        <f>"Antal 1-5 år 31/12 -"&amp;Innehåll!C47-7</f>
        <v>Antal 1-5 år 31/12 -2012</v>
      </c>
      <c r="M6" s="192" t="str">
        <f>"Antal 1-5 år 31/12 -"&amp;Innehåll!C47-2</f>
        <v>Antal 1-5 år 31/12 -2017</v>
      </c>
      <c r="N6" s="192"/>
      <c r="O6" s="192" t="str">
        <f>"Antal 7-18 år 31/12 -"&amp;Innehåll!C47-7</f>
        <v>Antal 7-18 år 31/12 -2012</v>
      </c>
      <c r="P6" s="192" t="str">
        <f>"Antal 7-18 år 31/12 -"&amp;Innehåll!C47-2</f>
        <v>Antal 7-18 år 31/12 -2017</v>
      </c>
      <c r="Q6" s="192"/>
      <c r="R6" s="192" t="str">
        <f>"Genom-snittlig årlig procentuell förändring år "&amp;Innehåll!C47-2006&amp;" - "&amp;Innehåll!C47-2002</f>
        <v>Genom-snittlig årlig procentuell förändring år 13 - 17</v>
      </c>
      <c r="S6" s="192" t="str">
        <f>"Procentuell förändring "&amp;AC6&amp;" jämfört med senaste mättillfället "</f>
        <v xml:space="preserve">Procentuell förändring 1/11 2017 jämfört med senaste mättillfället </v>
      </c>
      <c r="T6" s="192" t="str">
        <f>Y6&amp;" till "&amp;Z6</f>
        <v>1/11 2013 till 1/11 2014</v>
      </c>
      <c r="U6" s="192" t="str">
        <f>Z6&amp;" till "&amp;AA6</f>
        <v>1/11 2014 till 1/11 2015</v>
      </c>
      <c r="V6" s="192" t="str">
        <f>AA6&amp;" till "&amp;AB6</f>
        <v>1/11 2015 till 1/11 2016</v>
      </c>
      <c r="W6" s="192" t="str">
        <f>AB6&amp;" till "&amp;AC6</f>
        <v>1/11 2016 till 1/11 2017</v>
      </c>
      <c r="X6" s="192"/>
      <c r="Y6" s="218" t="str">
        <f>"1/11 "&amp;Innehåll!C47-6</f>
        <v>1/11 2013</v>
      </c>
      <c r="Z6" s="218" t="str">
        <f>"1/11 "&amp;Innehåll!C47-5</f>
        <v>1/11 2014</v>
      </c>
      <c r="AA6" s="218" t="str">
        <f>"1/11 "&amp;Innehåll!C47-4</f>
        <v>1/11 2015</v>
      </c>
      <c r="AB6" s="218" t="str">
        <f>"1/11 "&amp;Innehåll!C47-3</f>
        <v>1/11 2016</v>
      </c>
      <c r="AC6" s="218" t="str">
        <f>"1/11 "&amp;Innehåll!C47-2</f>
        <v>1/11 2017</v>
      </c>
      <c r="AD6" s="218" t="str">
        <f>"1/11 "&amp;Innehåll!C47-1</f>
        <v>1/11 2018</v>
      </c>
    </row>
    <row r="7" spans="1:40" s="74" customFormat="1" ht="15.75" customHeight="1" x14ac:dyDescent="0.2">
      <c r="B7" s="199" t="s">
        <v>92</v>
      </c>
      <c r="C7" s="199" t="s">
        <v>93</v>
      </c>
      <c r="D7" s="199" t="s">
        <v>94</v>
      </c>
      <c r="E7" s="199" t="s">
        <v>95</v>
      </c>
      <c r="F7" s="199" t="s">
        <v>96</v>
      </c>
      <c r="G7" s="199" t="s">
        <v>118</v>
      </c>
      <c r="H7" s="199"/>
      <c r="I7" s="199" t="s">
        <v>98</v>
      </c>
      <c r="J7" s="199" t="s">
        <v>99</v>
      </c>
      <c r="K7" s="199"/>
      <c r="L7" s="199" t="s">
        <v>100</v>
      </c>
      <c r="M7" s="199" t="s">
        <v>101</v>
      </c>
      <c r="N7" s="199"/>
      <c r="O7" s="199" t="s">
        <v>102</v>
      </c>
      <c r="P7" s="199" t="s">
        <v>103</v>
      </c>
      <c r="Q7" s="199"/>
      <c r="R7" s="199" t="s">
        <v>104</v>
      </c>
      <c r="S7" s="199" t="s">
        <v>105</v>
      </c>
      <c r="T7" s="199" t="s">
        <v>106</v>
      </c>
      <c r="U7" s="199" t="s">
        <v>128</v>
      </c>
      <c r="V7" s="199" t="s">
        <v>181</v>
      </c>
      <c r="W7" s="199" t="s">
        <v>179</v>
      </c>
      <c r="X7" s="199"/>
      <c r="Y7" s="199" t="s">
        <v>180</v>
      </c>
      <c r="Z7" s="200" t="s">
        <v>182</v>
      </c>
      <c r="AA7" s="201" t="s">
        <v>183</v>
      </c>
      <c r="AB7" s="200" t="s">
        <v>184</v>
      </c>
      <c r="AC7" s="200" t="s">
        <v>298</v>
      </c>
      <c r="AD7" s="200" t="s">
        <v>185</v>
      </c>
    </row>
    <row r="8" spans="1:40" s="74" customFormat="1" ht="15.75" customHeight="1" x14ac:dyDescent="0.2">
      <c r="A8" s="191"/>
      <c r="B8" s="192" t="s">
        <v>178</v>
      </c>
      <c r="C8" s="192"/>
      <c r="D8" s="192"/>
      <c r="E8" s="219"/>
      <c r="F8" s="192"/>
      <c r="G8" s="219"/>
      <c r="H8" s="199"/>
      <c r="I8" s="192"/>
      <c r="J8" s="192"/>
      <c r="K8" s="192"/>
      <c r="L8" s="192"/>
      <c r="M8" s="192"/>
      <c r="N8" s="192"/>
      <c r="O8" s="192"/>
      <c r="P8" s="192"/>
      <c r="Q8" s="192"/>
      <c r="R8" s="263"/>
      <c r="S8" s="192"/>
      <c r="T8" s="192"/>
      <c r="U8" s="263"/>
      <c r="V8" s="263"/>
      <c r="W8" s="192"/>
      <c r="X8" s="192"/>
      <c r="Y8" s="192"/>
      <c r="Z8" s="192"/>
      <c r="AA8" s="217"/>
      <c r="AB8" s="217"/>
      <c r="AC8" s="217"/>
      <c r="AD8" s="217"/>
    </row>
    <row r="9" spans="1:40" ht="18.75" customHeight="1" x14ac:dyDescent="0.2">
      <c r="A9" s="18" t="s">
        <v>358</v>
      </c>
      <c r="B9" s="122"/>
      <c r="C9" s="122"/>
      <c r="D9" s="122"/>
      <c r="E9" s="122"/>
      <c r="F9" s="122"/>
      <c r="G9" s="122"/>
      <c r="H9" s="18"/>
      <c r="I9" s="122"/>
      <c r="J9" s="204"/>
      <c r="K9" s="204"/>
      <c r="L9" s="198"/>
      <c r="M9" s="198"/>
      <c r="N9" s="198"/>
      <c r="O9" s="198"/>
      <c r="P9" s="198"/>
      <c r="Q9" s="198"/>
      <c r="R9" s="198"/>
      <c r="S9" s="198"/>
      <c r="T9" s="198"/>
      <c r="U9" s="122"/>
      <c r="V9" s="122"/>
      <c r="W9" s="122"/>
      <c r="X9" s="122"/>
      <c r="Y9" s="122"/>
      <c r="Z9" s="122"/>
      <c r="AA9" s="122"/>
    </row>
    <row r="10" spans="1:40" ht="12.75" x14ac:dyDescent="0.2">
      <c r="A10" s="122" t="s">
        <v>359</v>
      </c>
      <c r="B10" s="122">
        <v>0</v>
      </c>
      <c r="C10" s="122">
        <v>0</v>
      </c>
      <c r="D10" s="122">
        <v>0</v>
      </c>
      <c r="E10" s="122">
        <v>0</v>
      </c>
      <c r="F10" s="122">
        <v>0</v>
      </c>
      <c r="G10" s="122">
        <v>0</v>
      </c>
      <c r="H10" s="122"/>
      <c r="I10" s="122">
        <v>79031</v>
      </c>
      <c r="J10" s="122">
        <v>91925</v>
      </c>
      <c r="K10" s="122"/>
      <c r="L10" s="122">
        <v>6237</v>
      </c>
      <c r="M10" s="122">
        <v>6447</v>
      </c>
      <c r="N10" s="122"/>
      <c r="O10" s="122">
        <v>13241</v>
      </c>
      <c r="P10" s="122">
        <v>14399</v>
      </c>
      <c r="Q10" s="122"/>
      <c r="R10" s="264">
        <v>1.2013203691921599</v>
      </c>
      <c r="S10" s="264">
        <v>1.1917364210802002</v>
      </c>
      <c r="T10" s="264">
        <v>1.6541318955550111</v>
      </c>
      <c r="U10" s="264">
        <v>0.64412963672000956</v>
      </c>
      <c r="V10" s="264">
        <v>1.0707812115380051</v>
      </c>
      <c r="W10" s="264">
        <v>1.4391515648009943</v>
      </c>
      <c r="X10" s="212"/>
      <c r="Y10" s="122">
        <v>87357</v>
      </c>
      <c r="Z10" s="122">
        <v>88802</v>
      </c>
      <c r="AA10" s="122">
        <v>89374</v>
      </c>
      <c r="AB10" s="122">
        <v>90331</v>
      </c>
      <c r="AC10" s="122">
        <v>91631</v>
      </c>
      <c r="AD10" s="122">
        <v>92723</v>
      </c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</row>
    <row r="11" spans="1:40" ht="12.75" x14ac:dyDescent="0.2">
      <c r="A11" s="122" t="s">
        <v>360</v>
      </c>
      <c r="B11" s="122">
        <v>0</v>
      </c>
      <c r="C11" s="122">
        <v>0</v>
      </c>
      <c r="D11" s="122">
        <v>0</v>
      </c>
      <c r="E11" s="122">
        <v>0</v>
      </c>
      <c r="F11" s="122">
        <v>0</v>
      </c>
      <c r="G11" s="122">
        <v>0</v>
      </c>
      <c r="H11" s="122"/>
      <c r="I11" s="122">
        <v>30789</v>
      </c>
      <c r="J11" s="122">
        <v>32888</v>
      </c>
      <c r="K11" s="122"/>
      <c r="L11" s="122">
        <v>2147</v>
      </c>
      <c r="M11" s="122">
        <v>1779</v>
      </c>
      <c r="N11" s="122"/>
      <c r="O11" s="122">
        <v>5738</v>
      </c>
      <c r="P11" s="122">
        <v>6281</v>
      </c>
      <c r="Q11" s="122"/>
      <c r="R11" s="264">
        <v>0.54317373572210204</v>
      </c>
      <c r="S11" s="264">
        <v>0.93949528732137411</v>
      </c>
      <c r="T11" s="264">
        <v>0.34177411837799809</v>
      </c>
      <c r="U11" s="264">
        <v>0.53878309335799202</v>
      </c>
      <c r="V11" s="264">
        <v>0.62829160121999905</v>
      </c>
      <c r="W11" s="264">
        <v>0.66415694916300083</v>
      </c>
      <c r="X11" s="212"/>
      <c r="Y11" s="122">
        <v>32185</v>
      </c>
      <c r="Z11" s="122">
        <v>32295</v>
      </c>
      <c r="AA11" s="122">
        <v>32469</v>
      </c>
      <c r="AB11" s="122">
        <v>32673</v>
      </c>
      <c r="AC11" s="122">
        <v>32890</v>
      </c>
      <c r="AD11" s="122">
        <v>33199</v>
      </c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</row>
    <row r="12" spans="1:40" ht="12.75" x14ac:dyDescent="0.2">
      <c r="A12" s="122" t="s">
        <v>361</v>
      </c>
      <c r="B12" s="122">
        <v>366</v>
      </c>
      <c r="C12" s="122">
        <v>0</v>
      </c>
      <c r="D12" s="122">
        <v>0</v>
      </c>
      <c r="E12" s="122">
        <v>0</v>
      </c>
      <c r="F12" s="122">
        <v>10.2310270917122</v>
      </c>
      <c r="G12" s="122">
        <v>355.77602421359899</v>
      </c>
      <c r="H12" s="122"/>
      <c r="I12" s="122">
        <v>24687</v>
      </c>
      <c r="J12" s="122">
        <v>27753</v>
      </c>
      <c r="K12" s="122"/>
      <c r="L12" s="122">
        <v>1963</v>
      </c>
      <c r="M12" s="122">
        <v>1924</v>
      </c>
      <c r="N12" s="122"/>
      <c r="O12" s="122">
        <v>4596</v>
      </c>
      <c r="P12" s="122">
        <v>5199</v>
      </c>
      <c r="Q12" s="122"/>
      <c r="R12" s="264">
        <v>1.28904944858932</v>
      </c>
      <c r="S12" s="264">
        <v>1.95002166690741</v>
      </c>
      <c r="T12" s="264">
        <v>1.223915770268988</v>
      </c>
      <c r="U12" s="264">
        <v>1.0664263452369909</v>
      </c>
      <c r="V12" s="264">
        <v>1.3709827233880105</v>
      </c>
      <c r="W12" s="264">
        <v>1.4953819088109981</v>
      </c>
      <c r="X12" s="212"/>
      <c r="Y12" s="122">
        <v>26309</v>
      </c>
      <c r="Z12" s="122">
        <v>26631</v>
      </c>
      <c r="AA12" s="122">
        <v>26915</v>
      </c>
      <c r="AB12" s="122">
        <v>27284</v>
      </c>
      <c r="AC12" s="122">
        <v>27692</v>
      </c>
      <c r="AD12" s="122">
        <v>28232</v>
      </c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</row>
    <row r="13" spans="1:40" ht="12.75" x14ac:dyDescent="0.2">
      <c r="A13" s="122" t="s">
        <v>362</v>
      </c>
      <c r="B13" s="122">
        <v>680</v>
      </c>
      <c r="C13" s="122">
        <v>0</v>
      </c>
      <c r="D13" s="122">
        <v>7.8380394777709999</v>
      </c>
      <c r="E13" s="122">
        <v>0</v>
      </c>
      <c r="F13" s="122">
        <v>19.467560948119001</v>
      </c>
      <c r="G13" s="122">
        <v>652.54404398150803</v>
      </c>
      <c r="H13" s="122"/>
      <c r="I13" s="122">
        <v>73698</v>
      </c>
      <c r="J13" s="122">
        <v>88037</v>
      </c>
      <c r="K13" s="122"/>
      <c r="L13" s="122">
        <v>5504</v>
      </c>
      <c r="M13" s="122">
        <v>6011</v>
      </c>
      <c r="N13" s="122"/>
      <c r="O13" s="122">
        <v>11687</v>
      </c>
      <c r="P13" s="122">
        <v>13303</v>
      </c>
      <c r="Q13" s="122"/>
      <c r="R13" s="264">
        <v>2.0073320918862803</v>
      </c>
      <c r="S13" s="264">
        <v>2.5077151674477101</v>
      </c>
      <c r="T13" s="264">
        <v>1.6632839958419936</v>
      </c>
      <c r="U13" s="264">
        <v>1.6360714807420038</v>
      </c>
      <c r="V13" s="264">
        <v>2.2373401044410173</v>
      </c>
      <c r="W13" s="264">
        <v>2.4953139643859998</v>
      </c>
      <c r="X13" s="212"/>
      <c r="Y13" s="122">
        <v>80804</v>
      </c>
      <c r="Z13" s="122">
        <v>82148</v>
      </c>
      <c r="AA13" s="122">
        <v>83492</v>
      </c>
      <c r="AB13" s="122">
        <v>85360</v>
      </c>
      <c r="AC13" s="122">
        <v>87490</v>
      </c>
      <c r="AD13" s="122">
        <v>89684</v>
      </c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</row>
    <row r="14" spans="1:40" ht="12.75" x14ac:dyDescent="0.2">
      <c r="A14" s="122" t="s">
        <v>363</v>
      </c>
      <c r="B14" s="122">
        <v>295</v>
      </c>
      <c r="C14" s="122">
        <v>0</v>
      </c>
      <c r="D14" s="122">
        <v>0</v>
      </c>
      <c r="E14" s="122">
        <v>0</v>
      </c>
      <c r="F14" s="122">
        <v>24.204434187768602</v>
      </c>
      <c r="G14" s="122">
        <v>270.74445242402498</v>
      </c>
      <c r="H14" s="122"/>
      <c r="I14" s="122">
        <v>91827</v>
      </c>
      <c r="J14" s="122">
        <v>110003</v>
      </c>
      <c r="K14" s="122"/>
      <c r="L14" s="122">
        <v>7539</v>
      </c>
      <c r="M14" s="122">
        <v>7856</v>
      </c>
      <c r="N14" s="122"/>
      <c r="O14" s="122">
        <v>15788</v>
      </c>
      <c r="P14" s="122">
        <v>18000</v>
      </c>
      <c r="Q14" s="122"/>
      <c r="R14" s="264">
        <v>1.7262181625244499</v>
      </c>
      <c r="S14" s="264">
        <v>1.72749102928152</v>
      </c>
      <c r="T14" s="264">
        <v>1.8215417106650023</v>
      </c>
      <c r="U14" s="264">
        <v>0.82581933761601078</v>
      </c>
      <c r="V14" s="264">
        <v>2.0838293698040076</v>
      </c>
      <c r="W14" s="264">
        <v>2.1793687667349957</v>
      </c>
      <c r="X14" s="212"/>
      <c r="Y14" s="122">
        <v>102276</v>
      </c>
      <c r="Z14" s="122">
        <v>104139</v>
      </c>
      <c r="AA14" s="122">
        <v>104999</v>
      </c>
      <c r="AB14" s="122">
        <v>107187</v>
      </c>
      <c r="AC14" s="122">
        <v>109523</v>
      </c>
      <c r="AD14" s="122">
        <v>111415</v>
      </c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</row>
    <row r="15" spans="1:40" ht="12.75" x14ac:dyDescent="0.2">
      <c r="A15" s="122" t="s">
        <v>364</v>
      </c>
      <c r="B15" s="122">
        <v>817</v>
      </c>
      <c r="C15" s="122">
        <v>0</v>
      </c>
      <c r="D15" s="122">
        <v>28.775650967863399</v>
      </c>
      <c r="E15" s="122">
        <v>0</v>
      </c>
      <c r="F15" s="122">
        <v>44.6044744838931</v>
      </c>
      <c r="G15" s="122">
        <v>743.84646776450904</v>
      </c>
      <c r="H15" s="122"/>
      <c r="I15" s="122">
        <v>63427</v>
      </c>
      <c r="J15" s="122">
        <v>76453</v>
      </c>
      <c r="K15" s="122"/>
      <c r="L15" s="122">
        <v>4551</v>
      </c>
      <c r="M15" s="122">
        <v>5106</v>
      </c>
      <c r="N15" s="122"/>
      <c r="O15" s="122">
        <v>10042</v>
      </c>
      <c r="P15" s="122">
        <v>11592</v>
      </c>
      <c r="Q15" s="122"/>
      <c r="R15" s="264">
        <v>2.4506245782969698</v>
      </c>
      <c r="S15" s="264">
        <v>2.6493984616396</v>
      </c>
      <c r="T15" s="264">
        <v>2.0033316433690089</v>
      </c>
      <c r="U15" s="264">
        <v>2.5930869948020074</v>
      </c>
      <c r="V15" s="264">
        <v>2.6022922318809947</v>
      </c>
      <c r="W15" s="264">
        <v>2.6050941665320124</v>
      </c>
      <c r="X15" s="212"/>
      <c r="Y15" s="122">
        <v>69035</v>
      </c>
      <c r="Z15" s="122">
        <v>70418</v>
      </c>
      <c r="AA15" s="122">
        <v>72244</v>
      </c>
      <c r="AB15" s="122">
        <v>74124</v>
      </c>
      <c r="AC15" s="122">
        <v>76055</v>
      </c>
      <c r="AD15" s="122">
        <v>78070</v>
      </c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</row>
    <row r="16" spans="1:40" ht="12.75" x14ac:dyDescent="0.2">
      <c r="A16" s="122" t="s">
        <v>365</v>
      </c>
      <c r="B16" s="122">
        <v>0</v>
      </c>
      <c r="C16" s="122">
        <v>0</v>
      </c>
      <c r="D16" s="122">
        <v>0</v>
      </c>
      <c r="E16" s="122">
        <v>0</v>
      </c>
      <c r="F16" s="122">
        <v>0</v>
      </c>
      <c r="G16" s="122">
        <v>0</v>
      </c>
      <c r="H16" s="122"/>
      <c r="I16" s="122">
        <v>42864</v>
      </c>
      <c r="J16" s="122">
        <v>47185</v>
      </c>
      <c r="K16" s="122"/>
      <c r="L16" s="122">
        <v>2934</v>
      </c>
      <c r="M16" s="122">
        <v>2839</v>
      </c>
      <c r="N16" s="122"/>
      <c r="O16" s="122">
        <v>7063</v>
      </c>
      <c r="P16" s="122">
        <v>7920</v>
      </c>
      <c r="Q16" s="122"/>
      <c r="R16" s="264">
        <v>1.0943341325434701</v>
      </c>
      <c r="S16" s="264">
        <v>1.4264184585341</v>
      </c>
      <c r="T16" s="264">
        <v>0.86245122383799355</v>
      </c>
      <c r="U16" s="264">
        <v>1.6530015606799964</v>
      </c>
      <c r="V16" s="264">
        <v>1.3168991242300052</v>
      </c>
      <c r="W16" s="264">
        <v>0.54851240022199477</v>
      </c>
      <c r="X16" s="212"/>
      <c r="Y16" s="122">
        <v>45104</v>
      </c>
      <c r="Z16" s="122">
        <v>45493</v>
      </c>
      <c r="AA16" s="122">
        <v>46245</v>
      </c>
      <c r="AB16" s="122">
        <v>46854</v>
      </c>
      <c r="AC16" s="122">
        <v>47111</v>
      </c>
      <c r="AD16" s="122">
        <v>47783</v>
      </c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</row>
    <row r="17" spans="1:40" ht="12.75" x14ac:dyDescent="0.2">
      <c r="A17" s="122" t="s">
        <v>366</v>
      </c>
      <c r="B17" s="122">
        <v>566</v>
      </c>
      <c r="C17" s="122">
        <v>0</v>
      </c>
      <c r="D17" s="122">
        <v>0</v>
      </c>
      <c r="E17" s="122">
        <v>0</v>
      </c>
      <c r="F17" s="122">
        <v>80.057889675100398</v>
      </c>
      <c r="G17" s="122">
        <v>486.35158202526901</v>
      </c>
      <c r="H17" s="122"/>
      <c r="I17" s="122">
        <v>84303</v>
      </c>
      <c r="J17" s="122">
        <v>101231</v>
      </c>
      <c r="K17" s="122"/>
      <c r="L17" s="122">
        <v>7074</v>
      </c>
      <c r="M17" s="122">
        <v>6965</v>
      </c>
      <c r="N17" s="122"/>
      <c r="O17" s="122">
        <v>14618</v>
      </c>
      <c r="P17" s="122">
        <v>17136</v>
      </c>
      <c r="Q17" s="122"/>
      <c r="R17" s="264">
        <v>1.7216995595653601</v>
      </c>
      <c r="S17" s="264">
        <v>2.22516975828005</v>
      </c>
      <c r="T17" s="264">
        <v>1.572733631489001</v>
      </c>
      <c r="U17" s="264">
        <v>2.0512927526550158</v>
      </c>
      <c r="V17" s="264">
        <v>1.2810813021429936</v>
      </c>
      <c r="W17" s="264">
        <v>1.9836262504919944</v>
      </c>
      <c r="X17" s="212"/>
      <c r="Y17" s="122">
        <v>94358</v>
      </c>
      <c r="Z17" s="122">
        <v>95842</v>
      </c>
      <c r="AA17" s="122">
        <v>97808</v>
      </c>
      <c r="AB17" s="122">
        <v>99061</v>
      </c>
      <c r="AC17" s="122">
        <v>101026</v>
      </c>
      <c r="AD17" s="122">
        <v>103274</v>
      </c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</row>
    <row r="18" spans="1:40" ht="12.75" x14ac:dyDescent="0.2">
      <c r="A18" s="122" t="s">
        <v>367</v>
      </c>
      <c r="B18" s="122">
        <v>130</v>
      </c>
      <c r="C18" s="122">
        <v>0</v>
      </c>
      <c r="D18" s="122">
        <v>20.013464613246601</v>
      </c>
      <c r="E18" s="122">
        <v>0</v>
      </c>
      <c r="F18" s="122">
        <v>0</v>
      </c>
      <c r="G18" s="122">
        <v>110.301539271149</v>
      </c>
      <c r="H18" s="122"/>
      <c r="I18" s="122">
        <v>55225</v>
      </c>
      <c r="J18" s="122">
        <v>60808</v>
      </c>
      <c r="K18" s="122"/>
      <c r="L18" s="122">
        <v>2750</v>
      </c>
      <c r="M18" s="122">
        <v>3076</v>
      </c>
      <c r="N18" s="122"/>
      <c r="O18" s="122">
        <v>7137</v>
      </c>
      <c r="P18" s="122">
        <v>7372</v>
      </c>
      <c r="Q18" s="122"/>
      <c r="R18" s="264">
        <v>1.66242897498898</v>
      </c>
      <c r="S18" s="264">
        <v>1.4274411551394501</v>
      </c>
      <c r="T18" s="264">
        <v>1.176139164730003</v>
      </c>
      <c r="U18" s="264">
        <v>1.7645830432970087</v>
      </c>
      <c r="V18" s="264">
        <v>1.4620883067139943</v>
      </c>
      <c r="W18" s="264">
        <v>2.2500126405199978</v>
      </c>
      <c r="X18" s="212"/>
      <c r="Y18" s="122">
        <v>56796</v>
      </c>
      <c r="Z18" s="122">
        <v>57464</v>
      </c>
      <c r="AA18" s="122">
        <v>58478</v>
      </c>
      <c r="AB18" s="122">
        <v>59333</v>
      </c>
      <c r="AC18" s="122">
        <v>60668</v>
      </c>
      <c r="AD18" s="122">
        <v>61534</v>
      </c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</row>
    <row r="19" spans="1:40" ht="12.75" x14ac:dyDescent="0.2">
      <c r="A19" s="122" t="s">
        <v>368</v>
      </c>
      <c r="B19" s="122">
        <v>682</v>
      </c>
      <c r="C19" s="122">
        <v>0</v>
      </c>
      <c r="D19" s="122">
        <v>0</v>
      </c>
      <c r="E19" s="122">
        <v>0</v>
      </c>
      <c r="F19" s="122">
        <v>54.8714100656426</v>
      </c>
      <c r="G19" s="122">
        <v>627.43461538461497</v>
      </c>
      <c r="H19" s="122"/>
      <c r="I19" s="122">
        <v>8926</v>
      </c>
      <c r="J19" s="122">
        <v>10660</v>
      </c>
      <c r="K19" s="122"/>
      <c r="L19" s="122">
        <v>688</v>
      </c>
      <c r="M19" s="122">
        <v>690</v>
      </c>
      <c r="N19" s="122"/>
      <c r="O19" s="122">
        <v>1668</v>
      </c>
      <c r="P19" s="122">
        <v>1927</v>
      </c>
      <c r="Q19" s="122"/>
      <c r="R19" s="264">
        <v>2.7638620256259303</v>
      </c>
      <c r="S19" s="264">
        <v>2.4415535444947198</v>
      </c>
      <c r="T19" s="264">
        <v>2.2708158116059991</v>
      </c>
      <c r="U19" s="264">
        <v>3.6081414473680127</v>
      </c>
      <c r="V19" s="264">
        <v>3.0558587161419979</v>
      </c>
      <c r="W19" s="264">
        <v>2.1276595744680122</v>
      </c>
      <c r="X19" s="212"/>
      <c r="Y19" s="122">
        <v>9512</v>
      </c>
      <c r="Z19" s="122">
        <v>9728</v>
      </c>
      <c r="AA19" s="122">
        <v>10079</v>
      </c>
      <c r="AB19" s="122">
        <v>10387</v>
      </c>
      <c r="AC19" s="122">
        <v>10608</v>
      </c>
      <c r="AD19" s="122">
        <v>10867</v>
      </c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</row>
    <row r="20" spans="1:40" ht="12.75" x14ac:dyDescent="0.2">
      <c r="A20" s="122" t="s">
        <v>369</v>
      </c>
      <c r="B20" s="122">
        <v>27</v>
      </c>
      <c r="C20" s="122">
        <v>0</v>
      </c>
      <c r="D20" s="122">
        <v>26.541975224088802</v>
      </c>
      <c r="E20" s="122">
        <v>0</v>
      </c>
      <c r="F20" s="122">
        <v>0</v>
      </c>
      <c r="G20" s="122">
        <v>0</v>
      </c>
      <c r="H20" s="122"/>
      <c r="I20" s="122">
        <v>25353</v>
      </c>
      <c r="J20" s="122">
        <v>28109</v>
      </c>
      <c r="K20" s="122"/>
      <c r="L20" s="122">
        <v>1504</v>
      </c>
      <c r="M20" s="122">
        <v>1689</v>
      </c>
      <c r="N20" s="122"/>
      <c r="O20" s="122">
        <v>3680</v>
      </c>
      <c r="P20" s="122">
        <v>3767</v>
      </c>
      <c r="Q20" s="122"/>
      <c r="R20" s="264">
        <v>1.1982362983163</v>
      </c>
      <c r="S20" s="264">
        <v>0.62749572162007994</v>
      </c>
      <c r="T20" s="264">
        <v>0.86751673335099611</v>
      </c>
      <c r="U20" s="264">
        <v>1.7201112140869981</v>
      </c>
      <c r="V20" s="264">
        <v>0.96213418856399358</v>
      </c>
      <c r="W20" s="264">
        <v>1.2453524889000107</v>
      </c>
      <c r="X20" s="212"/>
      <c r="Y20" s="122">
        <v>26743</v>
      </c>
      <c r="Z20" s="122">
        <v>26975</v>
      </c>
      <c r="AA20" s="122">
        <v>27439</v>
      </c>
      <c r="AB20" s="122">
        <v>27703</v>
      </c>
      <c r="AC20" s="122">
        <v>28048</v>
      </c>
      <c r="AD20" s="122">
        <v>28224</v>
      </c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</row>
    <row r="21" spans="1:40" ht="12.75" x14ac:dyDescent="0.2">
      <c r="A21" s="122" t="s">
        <v>370</v>
      </c>
      <c r="B21" s="122">
        <v>0</v>
      </c>
      <c r="C21" s="122">
        <v>0</v>
      </c>
      <c r="D21" s="122">
        <v>0</v>
      </c>
      <c r="E21" s="122">
        <v>0</v>
      </c>
      <c r="F21" s="122">
        <v>0</v>
      </c>
      <c r="G21" s="122">
        <v>0</v>
      </c>
      <c r="H21" s="122"/>
      <c r="I21" s="122">
        <v>15065</v>
      </c>
      <c r="J21" s="122">
        <v>16665</v>
      </c>
      <c r="K21" s="122"/>
      <c r="L21" s="122">
        <v>1091</v>
      </c>
      <c r="M21" s="122">
        <v>1082</v>
      </c>
      <c r="N21" s="122"/>
      <c r="O21" s="122">
        <v>2847</v>
      </c>
      <c r="P21" s="122">
        <v>3077</v>
      </c>
      <c r="Q21" s="122"/>
      <c r="R21" s="264">
        <v>1.0437802691299201</v>
      </c>
      <c r="S21" s="264">
        <v>0.67806780678067802</v>
      </c>
      <c r="T21" s="264">
        <v>0.65678363670500062</v>
      </c>
      <c r="U21" s="264">
        <v>1.9015659955259991</v>
      </c>
      <c r="V21" s="264">
        <v>1.4148066837420146</v>
      </c>
      <c r="W21" s="264">
        <v>0.21046301864100769</v>
      </c>
      <c r="X21" s="212"/>
      <c r="Y21" s="122">
        <v>15987</v>
      </c>
      <c r="Z21" s="122">
        <v>16092</v>
      </c>
      <c r="AA21" s="122">
        <v>16398</v>
      </c>
      <c r="AB21" s="122">
        <v>16630</v>
      </c>
      <c r="AC21" s="122">
        <v>16665</v>
      </c>
      <c r="AD21" s="122">
        <v>16778</v>
      </c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</row>
    <row r="22" spans="1:40" ht="12.75" x14ac:dyDescent="0.2">
      <c r="A22" s="122" t="s">
        <v>371</v>
      </c>
      <c r="B22" s="122">
        <v>471</v>
      </c>
      <c r="C22" s="122">
        <v>0</v>
      </c>
      <c r="D22" s="122">
        <v>71.200900426861594</v>
      </c>
      <c r="E22" s="122">
        <v>0</v>
      </c>
      <c r="F22" s="122">
        <v>0</v>
      </c>
      <c r="G22" s="122">
        <v>399.60747465320497</v>
      </c>
      <c r="H22" s="122"/>
      <c r="I22" s="122">
        <v>37793</v>
      </c>
      <c r="J22" s="122">
        <v>47146</v>
      </c>
      <c r="K22" s="122"/>
      <c r="L22" s="122">
        <v>2893</v>
      </c>
      <c r="M22" s="122">
        <v>3409</v>
      </c>
      <c r="N22" s="122"/>
      <c r="O22" s="122">
        <v>6336</v>
      </c>
      <c r="P22" s="122">
        <v>7134</v>
      </c>
      <c r="Q22" s="122"/>
      <c r="R22" s="264">
        <v>2.1096314902411</v>
      </c>
      <c r="S22" s="264">
        <v>2.0028947256396101</v>
      </c>
      <c r="T22" s="264">
        <v>1.8719052246750039</v>
      </c>
      <c r="U22" s="264">
        <v>1.2992027619419986</v>
      </c>
      <c r="V22" s="264">
        <v>3.3991793537970096</v>
      </c>
      <c r="W22" s="264">
        <v>1.8800824026889984</v>
      </c>
      <c r="X22" s="212"/>
      <c r="Y22" s="122">
        <v>43218</v>
      </c>
      <c r="Z22" s="122">
        <v>44027</v>
      </c>
      <c r="AA22" s="122">
        <v>44599</v>
      </c>
      <c r="AB22" s="122">
        <v>46115</v>
      </c>
      <c r="AC22" s="122">
        <v>46982</v>
      </c>
      <c r="AD22" s="122">
        <v>47923</v>
      </c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</row>
    <row r="23" spans="1:40" ht="12.75" x14ac:dyDescent="0.2">
      <c r="A23" s="122" t="s">
        <v>372</v>
      </c>
      <c r="B23" s="122">
        <v>29</v>
      </c>
      <c r="C23" s="122">
        <v>0</v>
      </c>
      <c r="D23" s="122">
        <v>0</v>
      </c>
      <c r="E23" s="122">
        <v>0</v>
      </c>
      <c r="F23" s="122">
        <v>29.392634904596601</v>
      </c>
      <c r="G23" s="122">
        <v>0</v>
      </c>
      <c r="H23" s="122"/>
      <c r="I23" s="122">
        <v>61387</v>
      </c>
      <c r="J23" s="122">
        <v>71848</v>
      </c>
      <c r="K23" s="122"/>
      <c r="L23" s="122">
        <v>4919</v>
      </c>
      <c r="M23" s="122">
        <v>4500</v>
      </c>
      <c r="N23" s="122"/>
      <c r="O23" s="122">
        <v>10940</v>
      </c>
      <c r="P23" s="122">
        <v>12495</v>
      </c>
      <c r="Q23" s="122"/>
      <c r="R23" s="264">
        <v>1.3095930771739099</v>
      </c>
      <c r="S23" s="264">
        <v>1.0901883052527299</v>
      </c>
      <c r="T23" s="264">
        <v>1.8439549451519923</v>
      </c>
      <c r="U23" s="264">
        <v>1.1579555298870048</v>
      </c>
      <c r="V23" s="264">
        <v>1.1789557820220011</v>
      </c>
      <c r="W23" s="264">
        <v>1.0594176729489959</v>
      </c>
      <c r="X23" s="212"/>
      <c r="Y23" s="122">
        <v>68006</v>
      </c>
      <c r="Z23" s="122">
        <v>69260</v>
      </c>
      <c r="AA23" s="122">
        <v>70062</v>
      </c>
      <c r="AB23" s="122">
        <v>70888</v>
      </c>
      <c r="AC23" s="122">
        <v>71639</v>
      </c>
      <c r="AD23" s="122">
        <v>72420</v>
      </c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</row>
    <row r="24" spans="1:40" ht="12.75" x14ac:dyDescent="0.2">
      <c r="A24" s="122" t="s">
        <v>373</v>
      </c>
      <c r="B24" s="122">
        <v>314</v>
      </c>
      <c r="C24" s="122">
        <v>0</v>
      </c>
      <c r="D24" s="122">
        <v>0</v>
      </c>
      <c r="E24" s="122">
        <v>0</v>
      </c>
      <c r="F24" s="122">
        <v>109.97896524951599</v>
      </c>
      <c r="G24" s="122">
        <v>203.636355652578</v>
      </c>
      <c r="H24" s="122"/>
      <c r="I24" s="122">
        <v>63318</v>
      </c>
      <c r="J24" s="122">
        <v>79707</v>
      </c>
      <c r="K24" s="122"/>
      <c r="L24" s="122">
        <v>4619</v>
      </c>
      <c r="M24" s="122">
        <v>4987</v>
      </c>
      <c r="N24" s="122"/>
      <c r="O24" s="122">
        <v>5811</v>
      </c>
      <c r="P24" s="122">
        <v>7274</v>
      </c>
      <c r="Q24" s="122"/>
      <c r="R24" s="264">
        <v>2.3280601421087801</v>
      </c>
      <c r="S24" s="264">
        <v>1.7310920159330601</v>
      </c>
      <c r="T24" s="264">
        <v>2.1438479392420078</v>
      </c>
      <c r="U24" s="264">
        <v>2.2709549035949976</v>
      </c>
      <c r="V24" s="264">
        <v>2.6543786072070077</v>
      </c>
      <c r="W24" s="264">
        <v>2.2437949847600009</v>
      </c>
      <c r="X24" s="212"/>
      <c r="Y24" s="122">
        <v>72813</v>
      </c>
      <c r="Z24" s="122">
        <v>74374</v>
      </c>
      <c r="AA24" s="122">
        <v>76063</v>
      </c>
      <c r="AB24" s="122">
        <v>78082</v>
      </c>
      <c r="AC24" s="122">
        <v>79834</v>
      </c>
      <c r="AD24" s="122">
        <v>81216</v>
      </c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</row>
    <row r="25" spans="1:40" ht="12.75" x14ac:dyDescent="0.2">
      <c r="A25" s="122" t="s">
        <v>374</v>
      </c>
      <c r="B25" s="122">
        <v>101</v>
      </c>
      <c r="C25" s="122">
        <v>0</v>
      </c>
      <c r="D25" s="122">
        <v>0</v>
      </c>
      <c r="E25" s="122">
        <v>0</v>
      </c>
      <c r="F25" s="122">
        <v>52.953084004566499</v>
      </c>
      <c r="G25" s="122">
        <v>48.251503272928701</v>
      </c>
      <c r="H25" s="122"/>
      <c r="I25" s="122">
        <v>795163</v>
      </c>
      <c r="J25" s="122">
        <v>949761</v>
      </c>
      <c r="K25" s="122"/>
      <c r="L25" s="122">
        <v>58281</v>
      </c>
      <c r="M25" s="122">
        <v>59680</v>
      </c>
      <c r="N25" s="122"/>
      <c r="O25" s="122">
        <v>97189</v>
      </c>
      <c r="P25" s="122">
        <v>113631</v>
      </c>
      <c r="Q25" s="122"/>
      <c r="R25" s="264">
        <v>1.4390396218747701</v>
      </c>
      <c r="S25" s="264">
        <v>1.31115381535751</v>
      </c>
      <c r="T25" s="264">
        <v>1.7806007993849988</v>
      </c>
      <c r="U25" s="264">
        <v>1.1789772260219991</v>
      </c>
      <c r="V25" s="264">
        <v>1.2254673631169908</v>
      </c>
      <c r="W25" s="264">
        <v>1.5723334378489966</v>
      </c>
      <c r="X25" s="212"/>
      <c r="Y25" s="122">
        <v>896439</v>
      </c>
      <c r="Z25" s="122">
        <v>912401</v>
      </c>
      <c r="AA25" s="122">
        <v>923158</v>
      </c>
      <c r="AB25" s="122">
        <v>934471</v>
      </c>
      <c r="AC25" s="122">
        <v>949164</v>
      </c>
      <c r="AD25" s="122">
        <v>961609</v>
      </c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</row>
    <row r="26" spans="1:40" ht="12.75" x14ac:dyDescent="0.2">
      <c r="A26" s="122" t="s">
        <v>375</v>
      </c>
      <c r="B26" s="122">
        <v>873</v>
      </c>
      <c r="C26" s="122">
        <v>0</v>
      </c>
      <c r="D26" s="122">
        <v>58.172498044969501</v>
      </c>
      <c r="E26" s="122">
        <v>0</v>
      </c>
      <c r="F26" s="122">
        <v>196.438891421379</v>
      </c>
      <c r="G26" s="122">
        <v>618.28083522175496</v>
      </c>
      <c r="H26" s="122"/>
      <c r="I26" s="122">
        <v>35078</v>
      </c>
      <c r="J26" s="122">
        <v>49424</v>
      </c>
      <c r="K26" s="122"/>
      <c r="L26" s="122">
        <v>2907</v>
      </c>
      <c r="M26" s="122">
        <v>3384</v>
      </c>
      <c r="N26" s="122"/>
      <c r="O26" s="122">
        <v>4093</v>
      </c>
      <c r="P26" s="122">
        <v>5418</v>
      </c>
      <c r="Q26" s="122"/>
      <c r="R26" s="264">
        <v>3.7764581234602801</v>
      </c>
      <c r="S26" s="264">
        <v>2.5333469096833299</v>
      </c>
      <c r="T26" s="264">
        <v>3.55000236194401</v>
      </c>
      <c r="U26" s="264">
        <v>4.3794621473050057</v>
      </c>
      <c r="V26" s="264">
        <v>3.732435917046999</v>
      </c>
      <c r="W26" s="264">
        <v>3.4464597948129949</v>
      </c>
      <c r="X26" s="212"/>
      <c r="Y26" s="122">
        <v>42338</v>
      </c>
      <c r="Z26" s="122">
        <v>43841</v>
      </c>
      <c r="AA26" s="122">
        <v>45761</v>
      </c>
      <c r="AB26" s="122">
        <v>47469</v>
      </c>
      <c r="AC26" s="122">
        <v>49105</v>
      </c>
      <c r="AD26" s="122">
        <v>50349</v>
      </c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</row>
    <row r="27" spans="1:40" ht="12.75" x14ac:dyDescent="0.2">
      <c r="A27" s="122" t="s">
        <v>376</v>
      </c>
      <c r="B27" s="122">
        <v>60</v>
      </c>
      <c r="C27" s="122">
        <v>0</v>
      </c>
      <c r="D27" s="122">
        <v>0</v>
      </c>
      <c r="E27" s="122">
        <v>0</v>
      </c>
      <c r="F27" s="122">
        <v>0</v>
      </c>
      <c r="G27" s="122">
        <v>59.826484921692803</v>
      </c>
      <c r="H27" s="122"/>
      <c r="I27" s="122">
        <v>83642</v>
      </c>
      <c r="J27" s="122">
        <v>96032</v>
      </c>
      <c r="K27" s="122"/>
      <c r="L27" s="122">
        <v>5744</v>
      </c>
      <c r="M27" s="122">
        <v>5972</v>
      </c>
      <c r="N27" s="122"/>
      <c r="O27" s="122">
        <v>12917</v>
      </c>
      <c r="P27" s="122">
        <v>14046</v>
      </c>
      <c r="Q27" s="122"/>
      <c r="R27" s="264">
        <v>1.3650734652777901</v>
      </c>
      <c r="S27" s="264">
        <v>1.3147734624454799</v>
      </c>
      <c r="T27" s="264">
        <v>1.3946571192509936</v>
      </c>
      <c r="U27" s="264">
        <v>1.1244988646359957</v>
      </c>
      <c r="V27" s="264">
        <v>1.3956336757060086</v>
      </c>
      <c r="W27" s="264">
        <v>1.545960264900998</v>
      </c>
      <c r="X27" s="212"/>
      <c r="Y27" s="122">
        <v>90775</v>
      </c>
      <c r="Z27" s="122">
        <v>92041</v>
      </c>
      <c r="AA27" s="122">
        <v>93076</v>
      </c>
      <c r="AB27" s="122">
        <v>94375</v>
      </c>
      <c r="AC27" s="122">
        <v>95834</v>
      </c>
      <c r="AD27" s="122">
        <v>97094</v>
      </c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</row>
    <row r="28" spans="1:40" ht="12.75" x14ac:dyDescent="0.2">
      <c r="A28" s="122" t="s">
        <v>377</v>
      </c>
      <c r="B28" s="122">
        <v>228</v>
      </c>
      <c r="C28" s="122">
        <v>0</v>
      </c>
      <c r="D28" s="122">
        <v>0</v>
      </c>
      <c r="E28" s="122">
        <v>0</v>
      </c>
      <c r="F28" s="122">
        <v>0</v>
      </c>
      <c r="G28" s="122">
        <v>227.70482411635399</v>
      </c>
      <c r="H28" s="122"/>
      <c r="I28" s="122">
        <v>42047</v>
      </c>
      <c r="J28" s="122">
        <v>47304</v>
      </c>
      <c r="K28" s="122"/>
      <c r="L28" s="122">
        <v>2937</v>
      </c>
      <c r="M28" s="122">
        <v>2984</v>
      </c>
      <c r="N28" s="122"/>
      <c r="O28" s="122">
        <v>7534</v>
      </c>
      <c r="P28" s="122">
        <v>8076</v>
      </c>
      <c r="Q28" s="122"/>
      <c r="R28" s="264">
        <v>1.7028075458755101</v>
      </c>
      <c r="S28" s="264">
        <v>1.64702391046295</v>
      </c>
      <c r="T28" s="264">
        <v>2.3789545299920007</v>
      </c>
      <c r="U28" s="264">
        <v>1.9382420698210012</v>
      </c>
      <c r="V28" s="264">
        <v>2.1730154936000048</v>
      </c>
      <c r="W28" s="264">
        <v>0.33390756928099563</v>
      </c>
      <c r="X28" s="212"/>
      <c r="Y28" s="122">
        <v>44095</v>
      </c>
      <c r="Z28" s="122">
        <v>45144</v>
      </c>
      <c r="AA28" s="122">
        <v>46019</v>
      </c>
      <c r="AB28" s="122">
        <v>47019</v>
      </c>
      <c r="AC28" s="122">
        <v>47176</v>
      </c>
      <c r="AD28" s="122">
        <v>47953</v>
      </c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</row>
    <row r="29" spans="1:40" ht="12.75" x14ac:dyDescent="0.2">
      <c r="A29" s="122" t="s">
        <v>378</v>
      </c>
      <c r="B29" s="122">
        <v>61</v>
      </c>
      <c r="C29" s="122">
        <v>0</v>
      </c>
      <c r="D29" s="122">
        <v>0</v>
      </c>
      <c r="E29" s="122">
        <v>0</v>
      </c>
      <c r="F29" s="122">
        <v>18.677234711828699</v>
      </c>
      <c r="G29" s="122">
        <v>42.719579575314299</v>
      </c>
      <c r="H29" s="122"/>
      <c r="I29" s="122">
        <v>61633</v>
      </c>
      <c r="J29" s="122">
        <v>70405</v>
      </c>
      <c r="K29" s="122"/>
      <c r="L29" s="122">
        <v>4479</v>
      </c>
      <c r="M29" s="122">
        <v>4328</v>
      </c>
      <c r="N29" s="122"/>
      <c r="O29" s="122">
        <v>10610</v>
      </c>
      <c r="P29" s="122">
        <v>12057</v>
      </c>
      <c r="Q29" s="122"/>
      <c r="R29" s="264">
        <v>1.4929858633659299</v>
      </c>
      <c r="S29" s="264">
        <v>1.2913318637559601</v>
      </c>
      <c r="T29" s="264">
        <v>1.7082151264559968</v>
      </c>
      <c r="U29" s="264">
        <v>0.91246290801198882</v>
      </c>
      <c r="V29" s="264">
        <v>1.8275380430790023</v>
      </c>
      <c r="W29" s="264">
        <v>1.5261774813019997</v>
      </c>
      <c r="X29" s="212"/>
      <c r="Y29" s="122">
        <v>66268</v>
      </c>
      <c r="Z29" s="122">
        <v>67400</v>
      </c>
      <c r="AA29" s="122">
        <v>68015</v>
      </c>
      <c r="AB29" s="122">
        <v>69258</v>
      </c>
      <c r="AC29" s="122">
        <v>70315</v>
      </c>
      <c r="AD29" s="122">
        <v>71223</v>
      </c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</row>
    <row r="30" spans="1:40" ht="12.75" x14ac:dyDescent="0.2">
      <c r="A30" s="122" t="s">
        <v>379</v>
      </c>
      <c r="B30" s="122">
        <v>394</v>
      </c>
      <c r="C30" s="122">
        <v>0</v>
      </c>
      <c r="D30" s="122">
        <v>60.392341009548801</v>
      </c>
      <c r="E30" s="122">
        <v>0</v>
      </c>
      <c r="F30" s="122">
        <v>0</v>
      </c>
      <c r="G30" s="122">
        <v>333.41407913911002</v>
      </c>
      <c r="H30" s="122"/>
      <c r="I30" s="122">
        <v>38055</v>
      </c>
      <c r="J30" s="122">
        <v>44605</v>
      </c>
      <c r="K30" s="122"/>
      <c r="L30" s="122">
        <v>2541</v>
      </c>
      <c r="M30" s="122">
        <v>2973</v>
      </c>
      <c r="N30" s="122"/>
      <c r="O30" s="122">
        <v>5828</v>
      </c>
      <c r="P30" s="122">
        <v>6497</v>
      </c>
      <c r="Q30" s="122"/>
      <c r="R30" s="264">
        <v>1.8262052040841401</v>
      </c>
      <c r="S30" s="264">
        <v>1.8856898838019502</v>
      </c>
      <c r="T30" s="264">
        <v>1.0100033827860102</v>
      </c>
      <c r="U30" s="264">
        <v>1.4783274327819953</v>
      </c>
      <c r="V30" s="264">
        <v>2.9465843194570027</v>
      </c>
      <c r="W30" s="264">
        <v>1.8799230628320061</v>
      </c>
      <c r="X30" s="212"/>
      <c r="Y30" s="122">
        <v>41386</v>
      </c>
      <c r="Z30" s="122">
        <v>41804</v>
      </c>
      <c r="AA30" s="122">
        <v>42422</v>
      </c>
      <c r="AB30" s="122">
        <v>43672</v>
      </c>
      <c r="AC30" s="122">
        <v>44493</v>
      </c>
      <c r="AD30" s="122">
        <v>45332</v>
      </c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</row>
    <row r="31" spans="1:40" ht="12.75" x14ac:dyDescent="0.2">
      <c r="A31" s="122" t="s">
        <v>380</v>
      </c>
      <c r="B31" s="122">
        <v>1776</v>
      </c>
      <c r="C31" s="122">
        <v>0</v>
      </c>
      <c r="D31" s="122">
        <v>69.725744377676094</v>
      </c>
      <c r="E31" s="122">
        <v>0</v>
      </c>
      <c r="F31" s="122">
        <v>114.446995352873</v>
      </c>
      <c r="G31" s="122">
        <v>1591.8843702469801</v>
      </c>
      <c r="H31" s="122"/>
      <c r="I31" s="122">
        <v>22221</v>
      </c>
      <c r="J31" s="122">
        <v>27614</v>
      </c>
      <c r="K31" s="122"/>
      <c r="L31" s="122">
        <v>1721</v>
      </c>
      <c r="M31" s="122">
        <v>2022</v>
      </c>
      <c r="N31" s="122"/>
      <c r="O31" s="122">
        <v>3575</v>
      </c>
      <c r="P31" s="122">
        <v>4289</v>
      </c>
      <c r="Q31" s="122"/>
      <c r="R31" s="264">
        <v>2.78080476577744</v>
      </c>
      <c r="S31" s="264">
        <v>4.28826465551791</v>
      </c>
      <c r="T31" s="264">
        <v>2.6956698515959943</v>
      </c>
      <c r="U31" s="264">
        <v>1.714308337952005</v>
      </c>
      <c r="V31" s="264">
        <v>3.557666108754006</v>
      </c>
      <c r="W31" s="264">
        <v>3.1648186431119996</v>
      </c>
      <c r="X31" s="212"/>
      <c r="Y31" s="122">
        <v>24595</v>
      </c>
      <c r="Z31" s="122">
        <v>25258</v>
      </c>
      <c r="AA31" s="122">
        <v>25691</v>
      </c>
      <c r="AB31" s="122">
        <v>26605</v>
      </c>
      <c r="AC31" s="122">
        <v>27447</v>
      </c>
      <c r="AD31" s="122">
        <v>28624</v>
      </c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</row>
    <row r="32" spans="1:40" ht="12.75" x14ac:dyDescent="0.2">
      <c r="A32" s="122" t="s">
        <v>381</v>
      </c>
      <c r="B32" s="122">
        <v>0</v>
      </c>
      <c r="C32" s="122">
        <v>0</v>
      </c>
      <c r="D32" s="122">
        <v>0</v>
      </c>
      <c r="E32" s="122">
        <v>0</v>
      </c>
      <c r="F32" s="122">
        <v>0</v>
      </c>
      <c r="G32" s="122">
        <v>0</v>
      </c>
      <c r="H32" s="122"/>
      <c r="I32" s="122">
        <v>28382</v>
      </c>
      <c r="J32" s="122">
        <v>33175</v>
      </c>
      <c r="K32" s="122"/>
      <c r="L32" s="122">
        <v>2363</v>
      </c>
      <c r="M32" s="122">
        <v>2362</v>
      </c>
      <c r="N32" s="122"/>
      <c r="O32" s="122">
        <v>5323</v>
      </c>
      <c r="P32" s="122">
        <v>5725</v>
      </c>
      <c r="Q32" s="122"/>
      <c r="R32" s="264">
        <v>1.25507366085189</v>
      </c>
      <c r="S32" s="264">
        <v>0.41033067825247393</v>
      </c>
      <c r="T32" s="264">
        <v>1.1988202086839976</v>
      </c>
      <c r="U32" s="264">
        <v>1.4259299884050023</v>
      </c>
      <c r="V32" s="264">
        <v>0.9269558768999957</v>
      </c>
      <c r="W32" s="264">
        <v>1.4695077149150109</v>
      </c>
      <c r="X32" s="212"/>
      <c r="Y32" s="122">
        <v>31531</v>
      </c>
      <c r="Z32" s="122">
        <v>31909</v>
      </c>
      <c r="AA32" s="122">
        <v>32364</v>
      </c>
      <c r="AB32" s="122">
        <v>32664</v>
      </c>
      <c r="AC32" s="122">
        <v>33144</v>
      </c>
      <c r="AD32" s="122">
        <v>33280</v>
      </c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</row>
    <row r="33" spans="1:40" ht="12.75" x14ac:dyDescent="0.2">
      <c r="A33" s="122" t="s">
        <v>382</v>
      </c>
      <c r="B33" s="122">
        <v>85</v>
      </c>
      <c r="C33" s="122">
        <v>0</v>
      </c>
      <c r="D33" s="122">
        <v>0</v>
      </c>
      <c r="E33" s="122">
        <v>0</v>
      </c>
      <c r="F33" s="122">
        <v>0</v>
      </c>
      <c r="G33" s="122">
        <v>85.481277998478603</v>
      </c>
      <c r="H33" s="122"/>
      <c r="I33" s="122">
        <v>10446</v>
      </c>
      <c r="J33" s="122">
        <v>11831</v>
      </c>
      <c r="K33" s="122"/>
      <c r="L33" s="122">
        <v>749</v>
      </c>
      <c r="M33" s="122">
        <v>670</v>
      </c>
      <c r="N33" s="122"/>
      <c r="O33" s="122">
        <v>1971</v>
      </c>
      <c r="P33" s="122">
        <v>2166</v>
      </c>
      <c r="Q33" s="122"/>
      <c r="R33" s="264">
        <v>1.3587093060486</v>
      </c>
      <c r="S33" s="264">
        <v>1.3815901000169499</v>
      </c>
      <c r="T33" s="264">
        <v>1.1451064591160076</v>
      </c>
      <c r="U33" s="264">
        <v>0.84910666902500509</v>
      </c>
      <c r="V33" s="264">
        <v>1.4383441501490069</v>
      </c>
      <c r="W33" s="264">
        <v>2.005879301400995</v>
      </c>
      <c r="X33" s="212"/>
      <c r="Y33" s="122">
        <v>11178</v>
      </c>
      <c r="Z33" s="122">
        <v>11306</v>
      </c>
      <c r="AA33" s="122">
        <v>11402</v>
      </c>
      <c r="AB33" s="122">
        <v>11566</v>
      </c>
      <c r="AC33" s="122">
        <v>11798</v>
      </c>
      <c r="AD33" s="122">
        <v>11961</v>
      </c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</row>
    <row r="34" spans="1:40" ht="12.75" x14ac:dyDescent="0.2">
      <c r="A34" s="122" t="s">
        <v>383</v>
      </c>
      <c r="B34" s="122">
        <v>665</v>
      </c>
      <c r="C34" s="122">
        <v>0</v>
      </c>
      <c r="D34" s="122">
        <v>0</v>
      </c>
      <c r="E34" s="122">
        <v>0</v>
      </c>
      <c r="F34" s="122">
        <v>0</v>
      </c>
      <c r="G34" s="122">
        <v>665.20941902218999</v>
      </c>
      <c r="H34" s="122"/>
      <c r="I34" s="122">
        <v>36870</v>
      </c>
      <c r="J34" s="122">
        <v>43444</v>
      </c>
      <c r="K34" s="122"/>
      <c r="L34" s="122">
        <v>2836</v>
      </c>
      <c r="M34" s="122">
        <v>2895</v>
      </c>
      <c r="N34" s="122"/>
      <c r="O34" s="122">
        <v>6760</v>
      </c>
      <c r="P34" s="122">
        <v>7408</v>
      </c>
      <c r="Q34" s="122"/>
      <c r="R34" s="264">
        <v>2.0783146095977303</v>
      </c>
      <c r="S34" s="264">
        <v>2.49455186164047</v>
      </c>
      <c r="T34" s="264">
        <v>1.4876532333170047</v>
      </c>
      <c r="U34" s="264">
        <v>1.6841113150450013</v>
      </c>
      <c r="V34" s="264">
        <v>2.0489304095419953</v>
      </c>
      <c r="W34" s="264">
        <v>3.1001266821230047</v>
      </c>
      <c r="X34" s="212"/>
      <c r="Y34" s="122">
        <v>39727</v>
      </c>
      <c r="Z34" s="122">
        <v>40318</v>
      </c>
      <c r="AA34" s="122">
        <v>40997</v>
      </c>
      <c r="AB34" s="122">
        <v>41837</v>
      </c>
      <c r="AC34" s="122">
        <v>43134</v>
      </c>
      <c r="AD34" s="122">
        <v>44210</v>
      </c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</row>
    <row r="35" spans="1:40" ht="12.75" x14ac:dyDescent="0.2">
      <c r="A35" s="122" t="s">
        <v>384</v>
      </c>
      <c r="B35" s="122">
        <v>216</v>
      </c>
      <c r="C35" s="122">
        <v>0</v>
      </c>
      <c r="D35" s="122">
        <v>0</v>
      </c>
      <c r="E35" s="122">
        <v>0</v>
      </c>
      <c r="F35" s="122">
        <v>0</v>
      </c>
      <c r="G35" s="122">
        <v>216.30811239519599</v>
      </c>
      <c r="H35" s="122"/>
      <c r="I35" s="122">
        <v>38286</v>
      </c>
      <c r="J35" s="122">
        <v>44130</v>
      </c>
      <c r="K35" s="122"/>
      <c r="L35" s="122">
        <v>2688</v>
      </c>
      <c r="M35" s="122">
        <v>2799</v>
      </c>
      <c r="N35" s="122"/>
      <c r="O35" s="122">
        <v>6692</v>
      </c>
      <c r="P35" s="122">
        <v>7379</v>
      </c>
      <c r="Q35" s="122"/>
      <c r="R35" s="264">
        <v>2.1142492214797399</v>
      </c>
      <c r="S35" s="264">
        <v>1.6338605074524999</v>
      </c>
      <c r="T35" s="264">
        <v>1.6354504292749965</v>
      </c>
      <c r="U35" s="264">
        <v>2.1081844296219998</v>
      </c>
      <c r="V35" s="264">
        <v>2.9062559603280107</v>
      </c>
      <c r="W35" s="264">
        <v>1.8117369042929994</v>
      </c>
      <c r="X35" s="212"/>
      <c r="Y35" s="122">
        <v>40417</v>
      </c>
      <c r="Z35" s="122">
        <v>41078</v>
      </c>
      <c r="AA35" s="122">
        <v>41944</v>
      </c>
      <c r="AB35" s="122">
        <v>43163</v>
      </c>
      <c r="AC35" s="122">
        <v>43945</v>
      </c>
      <c r="AD35" s="122">
        <v>44663</v>
      </c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</row>
    <row r="36" spans="1:40" ht="14.25" customHeight="1" x14ac:dyDescent="0.2">
      <c r="A36" s="19" t="s">
        <v>385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212"/>
      <c r="S36" s="212"/>
      <c r="T36" s="264"/>
      <c r="U36" s="264"/>
      <c r="V36" s="264"/>
      <c r="W36" s="264"/>
      <c r="X36" s="21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</row>
    <row r="37" spans="1:40" ht="12.75" x14ac:dyDescent="0.2">
      <c r="A37" s="122" t="s">
        <v>386</v>
      </c>
      <c r="B37" s="122">
        <v>101</v>
      </c>
      <c r="C37" s="122">
        <v>0</v>
      </c>
      <c r="D37" s="122">
        <v>63.259182014418002</v>
      </c>
      <c r="E37" s="122">
        <v>0</v>
      </c>
      <c r="F37" s="122">
        <v>0</v>
      </c>
      <c r="G37" s="122">
        <v>37.719820992305401</v>
      </c>
      <c r="H37" s="122"/>
      <c r="I37" s="122">
        <v>38768</v>
      </c>
      <c r="J37" s="122">
        <v>43797</v>
      </c>
      <c r="K37" s="122"/>
      <c r="L37" s="122">
        <v>2279</v>
      </c>
      <c r="M37" s="122">
        <v>2696</v>
      </c>
      <c r="N37" s="122"/>
      <c r="O37" s="122">
        <v>5715</v>
      </c>
      <c r="P37" s="122">
        <v>6181</v>
      </c>
      <c r="Q37" s="122"/>
      <c r="R37" s="264">
        <v>1.8539606169246701</v>
      </c>
      <c r="S37" s="264">
        <v>1.2753875392118701</v>
      </c>
      <c r="T37" s="264">
        <v>1.1483772394589948</v>
      </c>
      <c r="U37" s="264">
        <v>1.7712267023999999</v>
      </c>
      <c r="V37" s="264">
        <v>2.3484630853199917</v>
      </c>
      <c r="W37" s="264">
        <v>2.1518957733960065</v>
      </c>
      <c r="X37" s="212"/>
      <c r="Y37" s="122">
        <v>40579</v>
      </c>
      <c r="Z37" s="122">
        <v>41045</v>
      </c>
      <c r="AA37" s="122">
        <v>41772</v>
      </c>
      <c r="AB37" s="122">
        <v>42753</v>
      </c>
      <c r="AC37" s="122">
        <v>43673</v>
      </c>
      <c r="AD37" s="122">
        <v>44230</v>
      </c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</row>
    <row r="38" spans="1:40" ht="12.75" x14ac:dyDescent="0.2">
      <c r="A38" s="122" t="s">
        <v>387</v>
      </c>
      <c r="B38" s="122">
        <v>64</v>
      </c>
      <c r="C38" s="122">
        <v>0</v>
      </c>
      <c r="D38" s="122">
        <v>64.412792836970894</v>
      </c>
      <c r="E38" s="122">
        <v>0</v>
      </c>
      <c r="F38" s="122">
        <v>0</v>
      </c>
      <c r="G38" s="122">
        <v>0</v>
      </c>
      <c r="H38" s="122"/>
      <c r="I38" s="122">
        <v>13492</v>
      </c>
      <c r="J38" s="122">
        <v>13854</v>
      </c>
      <c r="K38" s="122"/>
      <c r="L38" s="122">
        <v>669</v>
      </c>
      <c r="M38" s="122">
        <v>798</v>
      </c>
      <c r="N38" s="122"/>
      <c r="O38" s="122">
        <v>1831</v>
      </c>
      <c r="P38" s="122">
        <v>1818</v>
      </c>
      <c r="Q38" s="122"/>
      <c r="R38" s="264">
        <v>0.72667833881046007</v>
      </c>
      <c r="S38" s="264">
        <v>0.30353400303534001</v>
      </c>
      <c r="T38" s="264">
        <v>0.16366612111301038</v>
      </c>
      <c r="U38" s="264">
        <v>0.72786690433699164</v>
      </c>
      <c r="V38" s="264">
        <v>1.4820822887480034</v>
      </c>
      <c r="W38" s="264">
        <v>0.53767347235300633</v>
      </c>
      <c r="X38" s="212"/>
      <c r="Y38" s="122">
        <v>13442</v>
      </c>
      <c r="Z38" s="122">
        <v>13464</v>
      </c>
      <c r="AA38" s="122">
        <v>13562</v>
      </c>
      <c r="AB38" s="122">
        <v>13763</v>
      </c>
      <c r="AC38" s="122">
        <v>13837</v>
      </c>
      <c r="AD38" s="122">
        <v>13879</v>
      </c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</row>
    <row r="39" spans="1:40" ht="12.75" x14ac:dyDescent="0.2">
      <c r="A39" s="122" t="s">
        <v>388</v>
      </c>
      <c r="B39" s="122">
        <v>401</v>
      </c>
      <c r="C39" s="122">
        <v>0</v>
      </c>
      <c r="D39" s="122">
        <v>0</v>
      </c>
      <c r="E39" s="122">
        <v>0</v>
      </c>
      <c r="F39" s="122">
        <v>0</v>
      </c>
      <c r="G39" s="122">
        <v>401.06664136982403</v>
      </c>
      <c r="H39" s="122"/>
      <c r="I39" s="122">
        <v>18931</v>
      </c>
      <c r="J39" s="122">
        <v>21083</v>
      </c>
      <c r="K39" s="122"/>
      <c r="L39" s="122">
        <v>1302</v>
      </c>
      <c r="M39" s="122">
        <v>1358</v>
      </c>
      <c r="N39" s="122"/>
      <c r="O39" s="122">
        <v>3301</v>
      </c>
      <c r="P39" s="122">
        <v>3590</v>
      </c>
      <c r="Q39" s="122"/>
      <c r="R39" s="264">
        <v>1.3240426124970801</v>
      </c>
      <c r="S39" s="264">
        <v>2.0320753819064401</v>
      </c>
      <c r="T39" s="264">
        <v>0.53170144462299618</v>
      </c>
      <c r="U39" s="264">
        <v>1.0428100987929838</v>
      </c>
      <c r="V39" s="264">
        <v>1.7875660461210003</v>
      </c>
      <c r="W39" s="264">
        <v>1.9405229709410037</v>
      </c>
      <c r="X39" s="212"/>
      <c r="Y39" s="122">
        <v>19936</v>
      </c>
      <c r="Z39" s="122">
        <v>20042</v>
      </c>
      <c r="AA39" s="122">
        <v>20251</v>
      </c>
      <c r="AB39" s="122">
        <v>20613</v>
      </c>
      <c r="AC39" s="122">
        <v>21013</v>
      </c>
      <c r="AD39" s="122">
        <v>21440</v>
      </c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</row>
    <row r="40" spans="1:40" ht="12.75" x14ac:dyDescent="0.2">
      <c r="A40" s="122" t="s">
        <v>389</v>
      </c>
      <c r="B40" s="122">
        <v>1776</v>
      </c>
      <c r="C40" s="122">
        <v>0</v>
      </c>
      <c r="D40" s="122">
        <v>77.396496075245196</v>
      </c>
      <c r="E40" s="122">
        <v>0</v>
      </c>
      <c r="F40" s="122">
        <v>204.942251533975</v>
      </c>
      <c r="G40" s="122">
        <v>1494.08696855624</v>
      </c>
      <c r="H40" s="122"/>
      <c r="I40" s="122">
        <v>13954</v>
      </c>
      <c r="J40" s="122">
        <v>18064</v>
      </c>
      <c r="K40" s="122"/>
      <c r="L40" s="122">
        <v>1255</v>
      </c>
      <c r="M40" s="122">
        <v>1474</v>
      </c>
      <c r="N40" s="122"/>
      <c r="O40" s="122">
        <v>2725</v>
      </c>
      <c r="P40" s="122">
        <v>3377</v>
      </c>
      <c r="Q40" s="122"/>
      <c r="R40" s="264">
        <v>3.6632892645399999</v>
      </c>
      <c r="S40" s="264">
        <v>4.0572925374797997</v>
      </c>
      <c r="T40" s="264">
        <v>3.2822757111599969</v>
      </c>
      <c r="U40" s="264">
        <v>4.8043369890330041</v>
      </c>
      <c r="V40" s="264">
        <v>2.5031214697659863</v>
      </c>
      <c r="W40" s="264">
        <v>4.0777262180970126</v>
      </c>
      <c r="X40" s="212"/>
      <c r="Y40" s="122">
        <v>15538</v>
      </c>
      <c r="Z40" s="122">
        <v>16048</v>
      </c>
      <c r="AA40" s="122">
        <v>16819</v>
      </c>
      <c r="AB40" s="122">
        <v>17240</v>
      </c>
      <c r="AC40" s="122">
        <v>17943</v>
      </c>
      <c r="AD40" s="122">
        <v>18671</v>
      </c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</row>
    <row r="41" spans="1:40" ht="12.75" x14ac:dyDescent="0.2">
      <c r="A41" s="122" t="s">
        <v>390</v>
      </c>
      <c r="B41" s="122">
        <v>64</v>
      </c>
      <c r="C41" s="122">
        <v>0</v>
      </c>
      <c r="D41" s="122">
        <v>63.666109897578501</v>
      </c>
      <c r="E41" s="122">
        <v>0</v>
      </c>
      <c r="F41" s="122">
        <v>0</v>
      </c>
      <c r="G41" s="122">
        <v>0</v>
      </c>
      <c r="H41" s="122"/>
      <c r="I41" s="122">
        <v>20068</v>
      </c>
      <c r="J41" s="122">
        <v>20930</v>
      </c>
      <c r="K41" s="122"/>
      <c r="L41" s="122">
        <v>1077</v>
      </c>
      <c r="M41" s="122">
        <v>1276</v>
      </c>
      <c r="N41" s="122"/>
      <c r="O41" s="122">
        <v>2719</v>
      </c>
      <c r="P41" s="122">
        <v>2674</v>
      </c>
      <c r="Q41" s="122"/>
      <c r="R41" s="264">
        <v>0.902877000769986</v>
      </c>
      <c r="S41" s="264">
        <v>1.1580055507704099</v>
      </c>
      <c r="T41" s="264">
        <v>0.17361111111100058</v>
      </c>
      <c r="U41" s="264">
        <v>1.4459024511020147</v>
      </c>
      <c r="V41" s="264">
        <v>1.1226631522430068</v>
      </c>
      <c r="W41" s="264">
        <v>0.87367862142200181</v>
      </c>
      <c r="X41" s="212"/>
      <c r="Y41" s="122">
        <v>20160</v>
      </c>
      <c r="Z41" s="122">
        <v>20195</v>
      </c>
      <c r="AA41" s="122">
        <v>20487</v>
      </c>
      <c r="AB41" s="122">
        <v>20717</v>
      </c>
      <c r="AC41" s="122">
        <v>20898</v>
      </c>
      <c r="AD41" s="122">
        <v>21140</v>
      </c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</row>
    <row r="42" spans="1:40" ht="12.75" x14ac:dyDescent="0.2">
      <c r="A42" s="122" t="s">
        <v>385</v>
      </c>
      <c r="B42" s="122">
        <v>594</v>
      </c>
      <c r="C42" s="122">
        <v>0</v>
      </c>
      <c r="D42" s="122">
        <v>0</v>
      </c>
      <c r="E42" s="122">
        <v>0</v>
      </c>
      <c r="F42" s="122">
        <v>42.339832039073897</v>
      </c>
      <c r="G42" s="122">
        <v>551.55378466127695</v>
      </c>
      <c r="H42" s="122"/>
      <c r="I42" s="122">
        <v>187541</v>
      </c>
      <c r="J42" s="122">
        <v>219914</v>
      </c>
      <c r="K42" s="122"/>
      <c r="L42" s="122">
        <v>12551</v>
      </c>
      <c r="M42" s="122">
        <v>13154</v>
      </c>
      <c r="N42" s="122"/>
      <c r="O42" s="122">
        <v>24768</v>
      </c>
      <c r="P42" s="122">
        <v>28666</v>
      </c>
      <c r="Q42" s="122"/>
      <c r="R42" s="264">
        <v>1.6976161770747102</v>
      </c>
      <c r="S42" s="264">
        <v>2.3821792562529898</v>
      </c>
      <c r="T42" s="264">
        <v>1.2662488110630079</v>
      </c>
      <c r="U42" s="264">
        <v>1.1521547509520076</v>
      </c>
      <c r="V42" s="264">
        <v>1.8514021228269968</v>
      </c>
      <c r="W42" s="264">
        <v>2.5265205174599998</v>
      </c>
      <c r="X42" s="212"/>
      <c r="Y42" s="122">
        <v>205015</v>
      </c>
      <c r="Z42" s="122">
        <v>207611</v>
      </c>
      <c r="AA42" s="122">
        <v>210003</v>
      </c>
      <c r="AB42" s="122">
        <v>213891</v>
      </c>
      <c r="AC42" s="122">
        <v>219295</v>
      </c>
      <c r="AD42" s="122">
        <v>224519</v>
      </c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</row>
    <row r="43" spans="1:40" ht="12.75" x14ac:dyDescent="0.2">
      <c r="A43" s="122" t="s">
        <v>391</v>
      </c>
      <c r="B43" s="122">
        <v>0</v>
      </c>
      <c r="C43" s="122">
        <v>0</v>
      </c>
      <c r="D43" s="122">
        <v>0</v>
      </c>
      <c r="E43" s="122">
        <v>0</v>
      </c>
      <c r="F43" s="122">
        <v>0</v>
      </c>
      <c r="G43" s="122">
        <v>0</v>
      </c>
      <c r="H43" s="122"/>
      <c r="I43" s="122">
        <v>9095</v>
      </c>
      <c r="J43" s="122">
        <v>9402</v>
      </c>
      <c r="K43" s="122"/>
      <c r="L43" s="122">
        <v>514</v>
      </c>
      <c r="M43" s="122">
        <v>514</v>
      </c>
      <c r="N43" s="122"/>
      <c r="O43" s="122">
        <v>1161</v>
      </c>
      <c r="P43" s="122">
        <v>1276</v>
      </c>
      <c r="Q43" s="122"/>
      <c r="R43" s="264">
        <v>0.70591662125620802</v>
      </c>
      <c r="S43" s="264">
        <v>-0.72286595088763694</v>
      </c>
      <c r="T43" s="264">
        <v>0.4482834025800031</v>
      </c>
      <c r="U43" s="264">
        <v>0.56601719821500751</v>
      </c>
      <c r="V43" s="264">
        <v>1.439549734819991</v>
      </c>
      <c r="W43" s="264">
        <v>0.37345283824198816</v>
      </c>
      <c r="X43" s="212"/>
      <c r="Y43" s="122">
        <v>9146</v>
      </c>
      <c r="Z43" s="122">
        <v>9187</v>
      </c>
      <c r="AA43" s="122">
        <v>9239</v>
      </c>
      <c r="AB43" s="122">
        <v>9372</v>
      </c>
      <c r="AC43" s="122">
        <v>9407</v>
      </c>
      <c r="AD43" s="122">
        <v>9339</v>
      </c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</row>
    <row r="44" spans="1:40" ht="12.75" x14ac:dyDescent="0.2">
      <c r="A44" s="122" t="s">
        <v>392</v>
      </c>
      <c r="B44" s="122">
        <v>42</v>
      </c>
      <c r="C44" s="122">
        <v>0</v>
      </c>
      <c r="D44" s="122">
        <v>36.233488192928903</v>
      </c>
      <c r="E44" s="122">
        <v>6.2377890272267003</v>
      </c>
      <c r="F44" s="122">
        <v>0</v>
      </c>
      <c r="G44" s="122">
        <v>0</v>
      </c>
      <c r="H44" s="122"/>
      <c r="I44" s="122">
        <v>21421</v>
      </c>
      <c r="J44" s="122">
        <v>21927</v>
      </c>
      <c r="K44" s="122"/>
      <c r="L44" s="122">
        <v>1075</v>
      </c>
      <c r="M44" s="122">
        <v>1229</v>
      </c>
      <c r="N44" s="122"/>
      <c r="O44" s="122">
        <v>2794</v>
      </c>
      <c r="P44" s="122">
        <v>2727</v>
      </c>
      <c r="Q44" s="122"/>
      <c r="R44" s="264">
        <v>0.73174055527611703</v>
      </c>
      <c r="S44" s="264">
        <v>0.30973854422884201</v>
      </c>
      <c r="T44" s="264">
        <v>0.37518172865000565</v>
      </c>
      <c r="U44" s="264">
        <v>0.3784516189319902</v>
      </c>
      <c r="V44" s="264">
        <v>1.3544963693910006</v>
      </c>
      <c r="W44" s="264">
        <v>0.82204362801398645</v>
      </c>
      <c r="X44" s="212"/>
      <c r="Y44" s="122">
        <v>21323</v>
      </c>
      <c r="Z44" s="122">
        <v>21403</v>
      </c>
      <c r="AA44" s="122">
        <v>21484</v>
      </c>
      <c r="AB44" s="122">
        <v>21775</v>
      </c>
      <c r="AC44" s="122">
        <v>21954</v>
      </c>
      <c r="AD44" s="122">
        <v>22022</v>
      </c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</row>
    <row r="45" spans="1:40" ht="14.25" customHeight="1" x14ac:dyDescent="0.2">
      <c r="A45" s="19" t="s">
        <v>393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212"/>
      <c r="S45" s="212"/>
      <c r="T45" s="264"/>
      <c r="U45" s="264"/>
      <c r="V45" s="264"/>
      <c r="W45" s="264"/>
      <c r="X45" s="21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</row>
    <row r="46" spans="1:40" ht="12.75" x14ac:dyDescent="0.2">
      <c r="A46" s="122" t="s">
        <v>394</v>
      </c>
      <c r="B46" s="122">
        <v>34</v>
      </c>
      <c r="C46" s="122">
        <v>0</v>
      </c>
      <c r="D46" s="122">
        <v>23.1473332867469</v>
      </c>
      <c r="E46" s="122">
        <v>0</v>
      </c>
      <c r="F46" s="122">
        <v>10.4533222900266</v>
      </c>
      <c r="G46" s="122">
        <v>0</v>
      </c>
      <c r="H46" s="122"/>
      <c r="I46" s="122">
        <v>93343</v>
      </c>
      <c r="J46" s="122">
        <v>104709</v>
      </c>
      <c r="K46" s="122"/>
      <c r="L46" s="122">
        <v>5939</v>
      </c>
      <c r="M46" s="122">
        <v>6626</v>
      </c>
      <c r="N46" s="122"/>
      <c r="O46" s="122">
        <v>13453</v>
      </c>
      <c r="P46" s="122">
        <v>15240</v>
      </c>
      <c r="Q46" s="122"/>
      <c r="R46" s="264">
        <v>1.2125694945877701</v>
      </c>
      <c r="S46" s="264">
        <v>1.06197904718208</v>
      </c>
      <c r="T46" s="264">
        <v>1.1605745696749921</v>
      </c>
      <c r="U46" s="264">
        <v>1.0243036619099968</v>
      </c>
      <c r="V46" s="264">
        <v>1.3868985689329918</v>
      </c>
      <c r="W46" s="264">
        <v>1.2788615131420045</v>
      </c>
      <c r="X46" s="212"/>
      <c r="Y46" s="122">
        <v>99692</v>
      </c>
      <c r="Z46" s="122">
        <v>100849</v>
      </c>
      <c r="AA46" s="122">
        <v>101882</v>
      </c>
      <c r="AB46" s="122">
        <v>103295</v>
      </c>
      <c r="AC46" s="122">
        <v>104616</v>
      </c>
      <c r="AD46" s="122">
        <v>105727</v>
      </c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</row>
    <row r="47" spans="1:40" ht="12.75" x14ac:dyDescent="0.2">
      <c r="A47" s="122" t="s">
        <v>395</v>
      </c>
      <c r="B47" s="122">
        <v>57</v>
      </c>
      <c r="C47" s="122">
        <v>0</v>
      </c>
      <c r="D47" s="122">
        <v>56.892435738057898</v>
      </c>
      <c r="E47" s="122">
        <v>0</v>
      </c>
      <c r="F47" s="122">
        <v>0</v>
      </c>
      <c r="G47" s="122">
        <v>0</v>
      </c>
      <c r="H47" s="122"/>
      <c r="I47" s="122">
        <v>16191</v>
      </c>
      <c r="J47" s="122">
        <v>16864</v>
      </c>
      <c r="K47" s="122"/>
      <c r="L47" s="122">
        <v>772</v>
      </c>
      <c r="M47" s="122">
        <v>915</v>
      </c>
      <c r="N47" s="122"/>
      <c r="O47" s="122">
        <v>2269</v>
      </c>
      <c r="P47" s="122">
        <v>2369</v>
      </c>
      <c r="Q47" s="122"/>
      <c r="R47" s="264">
        <v>1.28838512918181</v>
      </c>
      <c r="S47" s="264">
        <v>-1.2759924385633301</v>
      </c>
      <c r="T47" s="264">
        <v>0.92022632593400999</v>
      </c>
      <c r="U47" s="264">
        <v>1.1274721212489993</v>
      </c>
      <c r="V47" s="264">
        <v>1.6936761301329994</v>
      </c>
      <c r="W47" s="264">
        <v>1.4138509465609843</v>
      </c>
      <c r="X47" s="212"/>
      <c r="Y47" s="122">
        <v>16083</v>
      </c>
      <c r="Z47" s="122">
        <v>16231</v>
      </c>
      <c r="AA47" s="122">
        <v>16414</v>
      </c>
      <c r="AB47" s="122">
        <v>16692</v>
      </c>
      <c r="AC47" s="122">
        <v>16928</v>
      </c>
      <c r="AD47" s="122">
        <v>16712</v>
      </c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</row>
    <row r="48" spans="1:40" ht="12.75" x14ac:dyDescent="0.2">
      <c r="A48" s="122" t="s">
        <v>396</v>
      </c>
      <c r="B48" s="122">
        <v>418</v>
      </c>
      <c r="C48" s="122">
        <v>0</v>
      </c>
      <c r="D48" s="122">
        <v>19.823504405046801</v>
      </c>
      <c r="E48" s="122">
        <v>0</v>
      </c>
      <c r="F48" s="122">
        <v>0</v>
      </c>
      <c r="G48" s="122">
        <v>398.04546692077298</v>
      </c>
      <c r="H48" s="122"/>
      <c r="I48" s="122">
        <v>10031</v>
      </c>
      <c r="J48" s="122">
        <v>11019</v>
      </c>
      <c r="K48" s="122"/>
      <c r="L48" s="122">
        <v>622</v>
      </c>
      <c r="M48" s="122">
        <v>691</v>
      </c>
      <c r="N48" s="122"/>
      <c r="O48" s="122">
        <v>1472</v>
      </c>
      <c r="P48" s="122">
        <v>1614</v>
      </c>
      <c r="Q48" s="122"/>
      <c r="R48" s="264">
        <v>1.35560333179057</v>
      </c>
      <c r="S48" s="264">
        <v>1.9845243513882602</v>
      </c>
      <c r="T48" s="264">
        <v>0.78777980593700647</v>
      </c>
      <c r="U48" s="264">
        <v>1.1247736154799952</v>
      </c>
      <c r="V48" s="264">
        <v>2.1585446319160013</v>
      </c>
      <c r="W48" s="264">
        <v>1.3563388078979983</v>
      </c>
      <c r="X48" s="212"/>
      <c r="Y48" s="122">
        <v>10409</v>
      </c>
      <c r="Z48" s="122">
        <v>10491</v>
      </c>
      <c r="AA48" s="122">
        <v>10609</v>
      </c>
      <c r="AB48" s="122">
        <v>10838</v>
      </c>
      <c r="AC48" s="122">
        <v>10985</v>
      </c>
      <c r="AD48" s="122">
        <v>11203</v>
      </c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</row>
    <row r="49" spans="1:40" ht="12.75" x14ac:dyDescent="0.2">
      <c r="A49" s="122" t="s">
        <v>397</v>
      </c>
      <c r="B49" s="122">
        <v>92</v>
      </c>
      <c r="C49" s="122">
        <v>0</v>
      </c>
      <c r="D49" s="122">
        <v>92.397578611455202</v>
      </c>
      <c r="E49" s="122">
        <v>0</v>
      </c>
      <c r="F49" s="122">
        <v>0</v>
      </c>
      <c r="G49" s="122">
        <v>0</v>
      </c>
      <c r="H49" s="122"/>
      <c r="I49" s="122">
        <v>32162</v>
      </c>
      <c r="J49" s="122">
        <v>34133</v>
      </c>
      <c r="K49" s="122"/>
      <c r="L49" s="122">
        <v>1741</v>
      </c>
      <c r="M49" s="122">
        <v>2146</v>
      </c>
      <c r="N49" s="122"/>
      <c r="O49" s="122">
        <v>4473</v>
      </c>
      <c r="P49" s="122">
        <v>4828</v>
      </c>
      <c r="Q49" s="122"/>
      <c r="R49" s="264">
        <v>0.88732917118072907</v>
      </c>
      <c r="S49" s="264">
        <v>1.0330760426143899</v>
      </c>
      <c r="T49" s="264">
        <v>0.96685922772898891</v>
      </c>
      <c r="U49" s="264">
        <v>0.7437966754999934</v>
      </c>
      <c r="V49" s="264">
        <v>0.46629801225499534</v>
      </c>
      <c r="W49" s="264">
        <v>1.3745499985120091</v>
      </c>
      <c r="X49" s="212"/>
      <c r="Y49" s="122">
        <v>32890</v>
      </c>
      <c r="Z49" s="122">
        <v>33208</v>
      </c>
      <c r="AA49" s="122">
        <v>33455</v>
      </c>
      <c r="AB49" s="122">
        <v>33611</v>
      </c>
      <c r="AC49" s="122">
        <v>34073</v>
      </c>
      <c r="AD49" s="122">
        <v>34425</v>
      </c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</row>
    <row r="50" spans="1:40" ht="12.75" x14ac:dyDescent="0.2">
      <c r="A50" s="122" t="s">
        <v>398</v>
      </c>
      <c r="B50" s="122">
        <v>13</v>
      </c>
      <c r="C50" s="122">
        <v>0</v>
      </c>
      <c r="D50" s="122">
        <v>13.0953010695278</v>
      </c>
      <c r="E50" s="122">
        <v>0</v>
      </c>
      <c r="F50" s="122">
        <v>0</v>
      </c>
      <c r="G50" s="122">
        <v>0</v>
      </c>
      <c r="H50" s="122"/>
      <c r="I50" s="122">
        <v>50760</v>
      </c>
      <c r="J50" s="122">
        <v>55467</v>
      </c>
      <c r="K50" s="122"/>
      <c r="L50" s="122">
        <v>2969</v>
      </c>
      <c r="M50" s="122">
        <v>3272</v>
      </c>
      <c r="N50" s="122"/>
      <c r="O50" s="122">
        <v>6849</v>
      </c>
      <c r="P50" s="122">
        <v>7707</v>
      </c>
      <c r="Q50" s="122"/>
      <c r="R50" s="264">
        <v>1.1458878069909899</v>
      </c>
      <c r="S50" s="264">
        <v>0.99465665391003</v>
      </c>
      <c r="T50" s="264">
        <v>1.027811366384995</v>
      </c>
      <c r="U50" s="264">
        <v>1.2099790544580173</v>
      </c>
      <c r="V50" s="264">
        <v>1.3193148432159916</v>
      </c>
      <c r="W50" s="264">
        <v>1.0267539620299999</v>
      </c>
      <c r="X50" s="212"/>
      <c r="Y50" s="122">
        <v>52928</v>
      </c>
      <c r="Z50" s="122">
        <v>53472</v>
      </c>
      <c r="AA50" s="122">
        <v>54119</v>
      </c>
      <c r="AB50" s="122">
        <v>54833</v>
      </c>
      <c r="AC50" s="122">
        <v>55396</v>
      </c>
      <c r="AD50" s="122">
        <v>55947</v>
      </c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</row>
    <row r="51" spans="1:40" ht="12.75" x14ac:dyDescent="0.2">
      <c r="A51" s="122" t="s">
        <v>399</v>
      </c>
      <c r="B51" s="122">
        <v>82</v>
      </c>
      <c r="C51" s="122">
        <v>0</v>
      </c>
      <c r="D51" s="122">
        <v>36.4453284510247</v>
      </c>
      <c r="E51" s="122">
        <v>0</v>
      </c>
      <c r="F51" s="122">
        <v>45.916151240354701</v>
      </c>
      <c r="G51" s="122">
        <v>0</v>
      </c>
      <c r="H51" s="122"/>
      <c r="I51" s="122">
        <v>11148</v>
      </c>
      <c r="J51" s="122">
        <v>12008</v>
      </c>
      <c r="K51" s="122"/>
      <c r="L51" s="122">
        <v>582</v>
      </c>
      <c r="M51" s="122">
        <v>666</v>
      </c>
      <c r="N51" s="122"/>
      <c r="O51" s="122">
        <v>1238</v>
      </c>
      <c r="P51" s="122">
        <v>1440</v>
      </c>
      <c r="Q51" s="122"/>
      <c r="R51" s="264">
        <v>1.3424667269041002</v>
      </c>
      <c r="S51" s="264">
        <v>0.116540414550903</v>
      </c>
      <c r="T51" s="264">
        <v>1.1151110720869895</v>
      </c>
      <c r="U51" s="264">
        <v>1.363320597430004</v>
      </c>
      <c r="V51" s="264">
        <v>1.4906193780519885</v>
      </c>
      <c r="W51" s="264">
        <v>1.4011986156830005</v>
      </c>
      <c r="X51" s="212"/>
      <c r="Y51" s="122">
        <v>11389</v>
      </c>
      <c r="Z51" s="122">
        <v>11516</v>
      </c>
      <c r="AA51" s="122">
        <v>11673</v>
      </c>
      <c r="AB51" s="122">
        <v>11847</v>
      </c>
      <c r="AC51" s="122">
        <v>12013</v>
      </c>
      <c r="AD51" s="122">
        <v>12027</v>
      </c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</row>
    <row r="52" spans="1:40" ht="12.75" x14ac:dyDescent="0.2">
      <c r="A52" s="122" t="s">
        <v>400</v>
      </c>
      <c r="B52" s="122">
        <v>0</v>
      </c>
      <c r="C52" s="122">
        <v>0</v>
      </c>
      <c r="D52" s="122">
        <v>0</v>
      </c>
      <c r="E52" s="122">
        <v>0</v>
      </c>
      <c r="F52" s="122">
        <v>0</v>
      </c>
      <c r="G52" s="122">
        <v>0</v>
      </c>
      <c r="H52" s="122"/>
      <c r="I52" s="122">
        <v>31435</v>
      </c>
      <c r="J52" s="122">
        <v>35045</v>
      </c>
      <c r="K52" s="122"/>
      <c r="L52" s="122">
        <v>1983</v>
      </c>
      <c r="M52" s="122">
        <v>1982</v>
      </c>
      <c r="N52" s="122"/>
      <c r="O52" s="122">
        <v>4774</v>
      </c>
      <c r="P52" s="122">
        <v>5357</v>
      </c>
      <c r="Q52" s="122"/>
      <c r="R52" s="264">
        <v>1.1970764978797199</v>
      </c>
      <c r="S52" s="264">
        <v>1.9549474768869701</v>
      </c>
      <c r="T52" s="264">
        <v>1.5369375318939831</v>
      </c>
      <c r="U52" s="264">
        <v>0.74796747967499755</v>
      </c>
      <c r="V52" s="264">
        <v>1.3175655848349948</v>
      </c>
      <c r="W52" s="264">
        <v>1.1874764676919938</v>
      </c>
      <c r="X52" s="212"/>
      <c r="Y52" s="122">
        <v>33313</v>
      </c>
      <c r="Z52" s="122">
        <v>33825</v>
      </c>
      <c r="AA52" s="122">
        <v>34078</v>
      </c>
      <c r="AB52" s="122">
        <v>34527</v>
      </c>
      <c r="AC52" s="122">
        <v>34937</v>
      </c>
      <c r="AD52" s="122">
        <v>35620</v>
      </c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</row>
    <row r="53" spans="1:40" ht="12.75" x14ac:dyDescent="0.2">
      <c r="A53" s="122" t="s">
        <v>401</v>
      </c>
      <c r="B53" s="122">
        <v>906</v>
      </c>
      <c r="C53" s="122">
        <v>0</v>
      </c>
      <c r="D53" s="122">
        <v>0</v>
      </c>
      <c r="E53" s="122">
        <v>0</v>
      </c>
      <c r="F53" s="122">
        <v>0</v>
      </c>
      <c r="G53" s="122">
        <v>906.09902446577905</v>
      </c>
      <c r="H53" s="122"/>
      <c r="I53" s="122">
        <v>11038</v>
      </c>
      <c r="J53" s="122">
        <v>12916</v>
      </c>
      <c r="K53" s="122"/>
      <c r="L53" s="122">
        <v>685</v>
      </c>
      <c r="M53" s="122">
        <v>730</v>
      </c>
      <c r="N53" s="122"/>
      <c r="O53" s="122">
        <v>1731</v>
      </c>
      <c r="P53" s="122">
        <v>1891</v>
      </c>
      <c r="Q53" s="122"/>
      <c r="R53" s="264">
        <v>2.5381622302082198</v>
      </c>
      <c r="S53" s="264">
        <v>3.00886331830197</v>
      </c>
      <c r="T53" s="264">
        <v>1.9338203695749883</v>
      </c>
      <c r="U53" s="264">
        <v>1.4755480607079932</v>
      </c>
      <c r="V53" s="264">
        <v>2.7918570835060024</v>
      </c>
      <c r="W53" s="264">
        <v>3.9689596637300042</v>
      </c>
      <c r="X53" s="212"/>
      <c r="Y53" s="122">
        <v>11635</v>
      </c>
      <c r="Z53" s="122">
        <v>11860</v>
      </c>
      <c r="AA53" s="122">
        <v>12035</v>
      </c>
      <c r="AB53" s="122">
        <v>12371</v>
      </c>
      <c r="AC53" s="122">
        <v>12862</v>
      </c>
      <c r="AD53" s="122">
        <v>13249</v>
      </c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</row>
    <row r="54" spans="1:40" ht="12.75" x14ac:dyDescent="0.2">
      <c r="A54" s="122" t="s">
        <v>402</v>
      </c>
      <c r="B54" s="122">
        <v>71</v>
      </c>
      <c r="C54" s="122">
        <v>0</v>
      </c>
      <c r="D54" s="122">
        <v>70.943007578195605</v>
      </c>
      <c r="E54" s="122">
        <v>0</v>
      </c>
      <c r="F54" s="122">
        <v>0</v>
      </c>
      <c r="G54" s="122">
        <v>0</v>
      </c>
      <c r="H54" s="122"/>
      <c r="I54" s="122">
        <v>9082</v>
      </c>
      <c r="J54" s="122">
        <v>9180</v>
      </c>
      <c r="K54" s="122"/>
      <c r="L54" s="122">
        <v>413</v>
      </c>
      <c r="M54" s="122">
        <v>501</v>
      </c>
      <c r="N54" s="122"/>
      <c r="O54" s="122">
        <v>1267</v>
      </c>
      <c r="P54" s="122">
        <v>1355</v>
      </c>
      <c r="Q54" s="122"/>
      <c r="R54" s="264">
        <v>1.0961153816043199</v>
      </c>
      <c r="S54" s="264">
        <v>-0.59867203657341905</v>
      </c>
      <c r="T54" s="264">
        <v>1.0574189880610021</v>
      </c>
      <c r="U54" s="264">
        <v>0.33753375337499847</v>
      </c>
      <c r="V54" s="264">
        <v>1.7268445839870026</v>
      </c>
      <c r="W54" s="264">
        <v>1.2676366843030138</v>
      </c>
      <c r="X54" s="212"/>
      <c r="Y54" s="122">
        <v>8795</v>
      </c>
      <c r="Z54" s="122">
        <v>8888</v>
      </c>
      <c r="AA54" s="122">
        <v>8918</v>
      </c>
      <c r="AB54" s="122">
        <v>9072</v>
      </c>
      <c r="AC54" s="122">
        <v>9187</v>
      </c>
      <c r="AD54" s="122">
        <v>9132</v>
      </c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</row>
    <row r="55" spans="1:40" ht="14.25" customHeight="1" x14ac:dyDescent="0.2">
      <c r="A55" s="19" t="s">
        <v>403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212"/>
      <c r="S55" s="212"/>
      <c r="T55" s="264"/>
      <c r="U55" s="264"/>
      <c r="V55" s="264"/>
      <c r="W55" s="264"/>
      <c r="X55" s="21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</row>
    <row r="56" spans="1:40" ht="12.75" x14ac:dyDescent="0.2">
      <c r="A56" s="122" t="s">
        <v>404</v>
      </c>
      <c r="B56" s="122">
        <v>66</v>
      </c>
      <c r="C56" s="122">
        <v>0</v>
      </c>
      <c r="D56" s="122">
        <v>66.267729634210696</v>
      </c>
      <c r="E56" s="122">
        <v>0</v>
      </c>
      <c r="F56" s="122">
        <v>0</v>
      </c>
      <c r="G56" s="122">
        <v>0</v>
      </c>
      <c r="H56" s="122"/>
      <c r="I56" s="122">
        <v>5223</v>
      </c>
      <c r="J56" s="122">
        <v>5453</v>
      </c>
      <c r="K56" s="122"/>
      <c r="L56" s="122">
        <v>268</v>
      </c>
      <c r="M56" s="122">
        <v>320</v>
      </c>
      <c r="N56" s="122"/>
      <c r="O56" s="122">
        <v>694</v>
      </c>
      <c r="P56" s="122">
        <v>681</v>
      </c>
      <c r="Q56" s="122"/>
      <c r="R56" s="264">
        <v>0.84810928372400807</v>
      </c>
      <c r="S56" s="264">
        <v>0</v>
      </c>
      <c r="T56" s="264">
        <v>0.89217919514000243</v>
      </c>
      <c r="U56" s="264">
        <v>1.8814675447003992E-2</v>
      </c>
      <c r="V56" s="264">
        <v>0.65838976674199046</v>
      </c>
      <c r="W56" s="264">
        <v>1.8314333769390032</v>
      </c>
      <c r="X56" s="212"/>
      <c r="Y56" s="122">
        <v>5268</v>
      </c>
      <c r="Z56" s="122">
        <v>5315</v>
      </c>
      <c r="AA56" s="122">
        <v>5316</v>
      </c>
      <c r="AB56" s="122">
        <v>5351</v>
      </c>
      <c r="AC56" s="122">
        <v>5449</v>
      </c>
      <c r="AD56" s="122">
        <v>5449</v>
      </c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</row>
    <row r="57" spans="1:40" ht="12.75" x14ac:dyDescent="0.2">
      <c r="A57" s="122" t="s">
        <v>405</v>
      </c>
      <c r="B57" s="122">
        <v>27</v>
      </c>
      <c r="C57" s="122">
        <v>0</v>
      </c>
      <c r="D57" s="122">
        <v>26.5714126688429</v>
      </c>
      <c r="E57" s="122">
        <v>0</v>
      </c>
      <c r="F57" s="122">
        <v>0</v>
      </c>
      <c r="G57" s="122">
        <v>0</v>
      </c>
      <c r="H57" s="122"/>
      <c r="I57" s="122">
        <v>20703</v>
      </c>
      <c r="J57" s="122">
        <v>21577</v>
      </c>
      <c r="K57" s="122"/>
      <c r="L57" s="122">
        <v>1117</v>
      </c>
      <c r="M57" s="122">
        <v>1256</v>
      </c>
      <c r="N57" s="122"/>
      <c r="O57" s="122">
        <v>2666</v>
      </c>
      <c r="P57" s="122">
        <v>2773</v>
      </c>
      <c r="Q57" s="122"/>
      <c r="R57" s="264">
        <v>0.79041607188878904</v>
      </c>
      <c r="S57" s="264">
        <v>0.89240065070880803</v>
      </c>
      <c r="T57" s="264">
        <v>1.2183422870299978</v>
      </c>
      <c r="U57" s="264">
        <v>0.53549426594598515</v>
      </c>
      <c r="V57" s="264">
        <v>0.89087909498000784</v>
      </c>
      <c r="W57" s="264">
        <v>0.51859465520500692</v>
      </c>
      <c r="X57" s="212"/>
      <c r="Y57" s="122">
        <v>20848</v>
      </c>
      <c r="Z57" s="122">
        <v>21102</v>
      </c>
      <c r="AA57" s="122">
        <v>21215</v>
      </c>
      <c r="AB57" s="122">
        <v>21404</v>
      </c>
      <c r="AC57" s="122">
        <v>21515</v>
      </c>
      <c r="AD57" s="122">
        <v>21707</v>
      </c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</row>
    <row r="58" spans="1:40" ht="12.75" x14ac:dyDescent="0.2">
      <c r="A58" s="122" t="s">
        <v>406</v>
      </c>
      <c r="B58" s="122">
        <v>12</v>
      </c>
      <c r="C58" s="122">
        <v>0</v>
      </c>
      <c r="D58" s="122">
        <v>12.345288149294401</v>
      </c>
      <c r="E58" s="122">
        <v>0</v>
      </c>
      <c r="F58" s="122">
        <v>0</v>
      </c>
      <c r="G58" s="122">
        <v>0</v>
      </c>
      <c r="H58" s="122"/>
      <c r="I58" s="122">
        <v>9947</v>
      </c>
      <c r="J58" s="122">
        <v>9882</v>
      </c>
      <c r="K58" s="122"/>
      <c r="L58" s="122">
        <v>500</v>
      </c>
      <c r="M58" s="122">
        <v>551</v>
      </c>
      <c r="N58" s="122"/>
      <c r="O58" s="122">
        <v>1360</v>
      </c>
      <c r="P58" s="122">
        <v>1371</v>
      </c>
      <c r="Q58" s="122"/>
      <c r="R58" s="264">
        <v>0.198469208599583</v>
      </c>
      <c r="S58" s="264">
        <v>0.23293498075754501</v>
      </c>
      <c r="T58" s="264">
        <v>-2.0416496529193751E-2</v>
      </c>
      <c r="U58" s="264">
        <v>0.43904431284499879</v>
      </c>
      <c r="V58" s="264">
        <v>0.45745654162901417</v>
      </c>
      <c r="W58" s="264">
        <v>-8.0955272212108298E-2</v>
      </c>
      <c r="X58" s="212"/>
      <c r="Y58" s="122">
        <v>9796</v>
      </c>
      <c r="Z58" s="122">
        <v>9794</v>
      </c>
      <c r="AA58" s="122">
        <v>9837</v>
      </c>
      <c r="AB58" s="122">
        <v>9882</v>
      </c>
      <c r="AC58" s="122">
        <v>9874</v>
      </c>
      <c r="AD58" s="122">
        <v>9897</v>
      </c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</row>
    <row r="59" spans="1:40" ht="12.75" x14ac:dyDescent="0.2">
      <c r="A59" s="122" t="s">
        <v>407</v>
      </c>
      <c r="B59" s="122">
        <v>182</v>
      </c>
      <c r="C59" s="122">
        <v>0</v>
      </c>
      <c r="D59" s="122">
        <v>0.69979582132528295</v>
      </c>
      <c r="E59" s="122">
        <v>0</v>
      </c>
      <c r="F59" s="122">
        <v>0</v>
      </c>
      <c r="G59" s="122">
        <v>181.428147867777</v>
      </c>
      <c r="H59" s="122"/>
      <c r="I59" s="122">
        <v>140367</v>
      </c>
      <c r="J59" s="122">
        <v>158520</v>
      </c>
      <c r="K59" s="122"/>
      <c r="L59" s="122">
        <v>8850</v>
      </c>
      <c r="M59" s="122">
        <v>9582</v>
      </c>
      <c r="N59" s="122"/>
      <c r="O59" s="122">
        <v>18962</v>
      </c>
      <c r="P59" s="122">
        <v>21021</v>
      </c>
      <c r="Q59" s="122"/>
      <c r="R59" s="264">
        <v>1.33185816398469</v>
      </c>
      <c r="S59" s="264">
        <v>1.5855161300515002</v>
      </c>
      <c r="T59" s="264">
        <v>1.0753691167850121</v>
      </c>
      <c r="U59" s="264">
        <v>0.9505477844719934</v>
      </c>
      <c r="V59" s="264">
        <v>1.5638875829280039</v>
      </c>
      <c r="W59" s="264">
        <v>1.7397565883799899</v>
      </c>
      <c r="X59" s="212"/>
      <c r="Y59" s="122">
        <v>150088</v>
      </c>
      <c r="Z59" s="122">
        <v>151702</v>
      </c>
      <c r="AA59" s="122">
        <v>153144</v>
      </c>
      <c r="AB59" s="122">
        <v>155539</v>
      </c>
      <c r="AC59" s="122">
        <v>158245</v>
      </c>
      <c r="AD59" s="122">
        <v>160754</v>
      </c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</row>
    <row r="60" spans="1:40" ht="12.75" x14ac:dyDescent="0.2">
      <c r="A60" s="122" t="s">
        <v>408</v>
      </c>
      <c r="B60" s="122">
        <v>0</v>
      </c>
      <c r="C60" s="122">
        <v>0</v>
      </c>
      <c r="D60" s="122">
        <v>0</v>
      </c>
      <c r="E60" s="122">
        <v>0</v>
      </c>
      <c r="F60" s="122">
        <v>0</v>
      </c>
      <c r="G60" s="122">
        <v>0</v>
      </c>
      <c r="H60" s="122"/>
      <c r="I60" s="122">
        <v>25535</v>
      </c>
      <c r="J60" s="122">
        <v>27019</v>
      </c>
      <c r="K60" s="122"/>
      <c r="L60" s="122">
        <v>1532</v>
      </c>
      <c r="M60" s="122">
        <v>1633</v>
      </c>
      <c r="N60" s="122"/>
      <c r="O60" s="122">
        <v>3493</v>
      </c>
      <c r="P60" s="122">
        <v>3816</v>
      </c>
      <c r="Q60" s="122"/>
      <c r="R60" s="264">
        <v>0.66805238404175094</v>
      </c>
      <c r="S60" s="264">
        <v>1.0031464001480699</v>
      </c>
      <c r="T60" s="264">
        <v>0.38015586390400813</v>
      </c>
      <c r="U60" s="264">
        <v>0.52262829009698919</v>
      </c>
      <c r="V60" s="264">
        <v>0.39935199487599959</v>
      </c>
      <c r="W60" s="264">
        <v>1.3734098840479874</v>
      </c>
      <c r="X60" s="212"/>
      <c r="Y60" s="122">
        <v>26305</v>
      </c>
      <c r="Z60" s="122">
        <v>26405</v>
      </c>
      <c r="AA60" s="122">
        <v>26543</v>
      </c>
      <c r="AB60" s="122">
        <v>26649</v>
      </c>
      <c r="AC60" s="122">
        <v>27015</v>
      </c>
      <c r="AD60" s="122">
        <v>27286</v>
      </c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</row>
    <row r="61" spans="1:40" ht="12.75" x14ac:dyDescent="0.2">
      <c r="A61" s="122" t="s">
        <v>409</v>
      </c>
      <c r="B61" s="122">
        <v>0</v>
      </c>
      <c r="C61" s="122">
        <v>0</v>
      </c>
      <c r="D61" s="122">
        <v>0</v>
      </c>
      <c r="E61" s="122">
        <v>0</v>
      </c>
      <c r="F61" s="122">
        <v>0</v>
      </c>
      <c r="G61" s="122">
        <v>0</v>
      </c>
      <c r="H61" s="122"/>
      <c r="I61" s="122">
        <v>42060</v>
      </c>
      <c r="J61" s="122">
        <v>43549</v>
      </c>
      <c r="K61" s="122"/>
      <c r="L61" s="122">
        <v>2279</v>
      </c>
      <c r="M61" s="122">
        <v>2438</v>
      </c>
      <c r="N61" s="122"/>
      <c r="O61" s="122">
        <v>5625</v>
      </c>
      <c r="P61" s="122">
        <v>6038</v>
      </c>
      <c r="Q61" s="122"/>
      <c r="R61" s="264">
        <v>0.79967909678542204</v>
      </c>
      <c r="S61" s="264">
        <v>0.30576118442227201</v>
      </c>
      <c r="T61" s="264">
        <v>0.89239094318101309</v>
      </c>
      <c r="U61" s="264">
        <v>0.8468595624560038</v>
      </c>
      <c r="V61" s="264">
        <v>0.85141124329399531</v>
      </c>
      <c r="W61" s="264">
        <v>0.60830345784698636</v>
      </c>
      <c r="X61" s="212"/>
      <c r="Y61" s="122">
        <v>42134</v>
      </c>
      <c r="Z61" s="122">
        <v>42510</v>
      </c>
      <c r="AA61" s="122">
        <v>42870</v>
      </c>
      <c r="AB61" s="122">
        <v>43235</v>
      </c>
      <c r="AC61" s="122">
        <v>43498</v>
      </c>
      <c r="AD61" s="122">
        <v>43631</v>
      </c>
      <c r="AE61" s="122"/>
      <c r="AF61" s="122"/>
      <c r="AG61" s="122"/>
      <c r="AH61" s="122"/>
      <c r="AI61" s="122"/>
      <c r="AJ61" s="122"/>
      <c r="AK61" s="122"/>
      <c r="AL61" s="122"/>
      <c r="AM61" s="122"/>
      <c r="AN61" s="122"/>
    </row>
    <row r="62" spans="1:40" ht="12.75" x14ac:dyDescent="0.2">
      <c r="A62" s="122" t="s">
        <v>410</v>
      </c>
      <c r="B62" s="122">
        <v>12</v>
      </c>
      <c r="C62" s="122">
        <v>0</v>
      </c>
      <c r="D62" s="122">
        <v>11.5446876193789</v>
      </c>
      <c r="E62" s="122">
        <v>0</v>
      </c>
      <c r="F62" s="122">
        <v>0</v>
      </c>
      <c r="G62" s="122">
        <v>0</v>
      </c>
      <c r="H62" s="122"/>
      <c r="I62" s="122">
        <v>126680</v>
      </c>
      <c r="J62" s="122">
        <v>140927</v>
      </c>
      <c r="K62" s="122"/>
      <c r="L62" s="122">
        <v>8001</v>
      </c>
      <c r="M62" s="122">
        <v>8790</v>
      </c>
      <c r="N62" s="122"/>
      <c r="O62" s="122">
        <v>17477</v>
      </c>
      <c r="P62" s="122">
        <v>19607</v>
      </c>
      <c r="Q62" s="122"/>
      <c r="R62" s="264">
        <v>1.31188133921933</v>
      </c>
      <c r="S62" s="264">
        <v>0.47142015321155006</v>
      </c>
      <c r="T62" s="264">
        <v>1.047151747247014</v>
      </c>
      <c r="U62" s="264">
        <v>1.3079587848639989</v>
      </c>
      <c r="V62" s="264">
        <v>1.4277050773400077</v>
      </c>
      <c r="W62" s="264">
        <v>1.4652384074000082</v>
      </c>
      <c r="X62" s="212"/>
      <c r="Y62" s="122">
        <v>133696</v>
      </c>
      <c r="Z62" s="122">
        <v>135096</v>
      </c>
      <c r="AA62" s="122">
        <v>136863</v>
      </c>
      <c r="AB62" s="122">
        <v>138817</v>
      </c>
      <c r="AC62" s="122">
        <v>140851</v>
      </c>
      <c r="AD62" s="122">
        <v>141515</v>
      </c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</row>
    <row r="63" spans="1:40" ht="12.75" x14ac:dyDescent="0.2">
      <c r="A63" s="122" t="s">
        <v>411</v>
      </c>
      <c r="B63" s="122">
        <v>0</v>
      </c>
      <c r="C63" s="122">
        <v>0</v>
      </c>
      <c r="D63" s="122">
        <v>0</v>
      </c>
      <c r="E63" s="122">
        <v>0</v>
      </c>
      <c r="F63" s="122">
        <v>0</v>
      </c>
      <c r="G63" s="122">
        <v>0</v>
      </c>
      <c r="H63" s="122"/>
      <c r="I63" s="122">
        <v>14020</v>
      </c>
      <c r="J63" s="122">
        <v>14521</v>
      </c>
      <c r="K63" s="122"/>
      <c r="L63" s="122">
        <v>818</v>
      </c>
      <c r="M63" s="122">
        <v>878</v>
      </c>
      <c r="N63" s="122"/>
      <c r="O63" s="122">
        <v>2018</v>
      </c>
      <c r="P63" s="122">
        <v>2042</v>
      </c>
      <c r="Q63" s="122"/>
      <c r="R63" s="264">
        <v>0.64098568414470103</v>
      </c>
      <c r="S63" s="264">
        <v>0.35066006600660099</v>
      </c>
      <c r="T63" s="264">
        <v>0.7547435987870017</v>
      </c>
      <c r="U63" s="264">
        <v>-0.15401848221789294</v>
      </c>
      <c r="V63" s="264">
        <v>0.94657130837198622</v>
      </c>
      <c r="W63" s="264">
        <v>1.0210460512610098</v>
      </c>
      <c r="X63" s="212"/>
      <c r="Y63" s="122">
        <v>14177</v>
      </c>
      <c r="Z63" s="122">
        <v>14284</v>
      </c>
      <c r="AA63" s="122">
        <v>14262</v>
      </c>
      <c r="AB63" s="122">
        <v>14397</v>
      </c>
      <c r="AC63" s="122">
        <v>14544</v>
      </c>
      <c r="AD63" s="122">
        <v>14595</v>
      </c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</row>
    <row r="64" spans="1:40" ht="12.75" x14ac:dyDescent="0.2">
      <c r="A64" s="122" t="s">
        <v>412</v>
      </c>
      <c r="B64" s="122">
        <v>187</v>
      </c>
      <c r="C64" s="122">
        <v>0</v>
      </c>
      <c r="D64" s="122">
        <v>79.021413087225298</v>
      </c>
      <c r="E64" s="122">
        <v>107.900552486188</v>
      </c>
      <c r="F64" s="122">
        <v>0</v>
      </c>
      <c r="G64" s="122">
        <v>0</v>
      </c>
      <c r="H64" s="122"/>
      <c r="I64" s="122">
        <v>7536</v>
      </c>
      <c r="J64" s="122">
        <v>7421</v>
      </c>
      <c r="K64" s="122"/>
      <c r="L64" s="122">
        <v>271</v>
      </c>
      <c r="M64" s="122">
        <v>342</v>
      </c>
      <c r="N64" s="122"/>
      <c r="O64" s="122">
        <v>945</v>
      </c>
      <c r="P64" s="122">
        <v>861</v>
      </c>
      <c r="Q64" s="122"/>
      <c r="R64" s="264">
        <v>0.131959887104771</v>
      </c>
      <c r="S64" s="264">
        <v>1.0791852151625501</v>
      </c>
      <c r="T64" s="264">
        <v>0.35259018172000367</v>
      </c>
      <c r="U64" s="264">
        <v>-5.4054054054091694E-2</v>
      </c>
      <c r="V64" s="264">
        <v>-0.64899945916710067</v>
      </c>
      <c r="W64" s="264">
        <v>0.88459444746899862</v>
      </c>
      <c r="X64" s="212"/>
      <c r="Y64" s="122">
        <v>7374</v>
      </c>
      <c r="Z64" s="122">
        <v>7400</v>
      </c>
      <c r="AA64" s="122">
        <v>7396</v>
      </c>
      <c r="AB64" s="122">
        <v>7348</v>
      </c>
      <c r="AC64" s="122">
        <v>7413</v>
      </c>
      <c r="AD64" s="122">
        <v>7493</v>
      </c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</row>
    <row r="65" spans="1:40" ht="12.75" x14ac:dyDescent="0.2">
      <c r="A65" s="122" t="s">
        <v>413</v>
      </c>
      <c r="B65" s="122">
        <v>55</v>
      </c>
      <c r="C65" s="122">
        <v>0</v>
      </c>
      <c r="D65" s="122">
        <v>54.807784292263499</v>
      </c>
      <c r="E65" s="122">
        <v>0</v>
      </c>
      <c r="F65" s="122">
        <v>0</v>
      </c>
      <c r="G65" s="122">
        <v>0</v>
      </c>
      <c r="H65" s="122"/>
      <c r="I65" s="122">
        <v>7949</v>
      </c>
      <c r="J65" s="122">
        <v>7920</v>
      </c>
      <c r="K65" s="122"/>
      <c r="L65" s="122">
        <v>304</v>
      </c>
      <c r="M65" s="122">
        <v>365</v>
      </c>
      <c r="N65" s="122"/>
      <c r="O65" s="122">
        <v>920</v>
      </c>
      <c r="P65" s="122">
        <v>957</v>
      </c>
      <c r="Q65" s="122"/>
      <c r="R65" s="264">
        <v>0.985851979549901</v>
      </c>
      <c r="S65" s="264">
        <v>0.69620253164557</v>
      </c>
      <c r="T65" s="264">
        <v>0.50026329647198509</v>
      </c>
      <c r="U65" s="264">
        <v>1.4409221902020022</v>
      </c>
      <c r="V65" s="264">
        <v>0.1549586776859968</v>
      </c>
      <c r="W65" s="264">
        <v>1.8566271273849964</v>
      </c>
      <c r="X65" s="212"/>
      <c r="Y65" s="122">
        <v>7596</v>
      </c>
      <c r="Z65" s="122">
        <v>7634</v>
      </c>
      <c r="AA65" s="122">
        <v>7744</v>
      </c>
      <c r="AB65" s="122">
        <v>7756</v>
      </c>
      <c r="AC65" s="122">
        <v>7900</v>
      </c>
      <c r="AD65" s="122">
        <v>7955</v>
      </c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</row>
    <row r="66" spans="1:40" ht="12.75" x14ac:dyDescent="0.2">
      <c r="A66" s="122" t="s">
        <v>414</v>
      </c>
      <c r="B66" s="122">
        <v>51</v>
      </c>
      <c r="C66" s="122">
        <v>0</v>
      </c>
      <c r="D66" s="122">
        <v>50.757743328953097</v>
      </c>
      <c r="E66" s="122">
        <v>0</v>
      </c>
      <c r="F66" s="122">
        <v>0</v>
      </c>
      <c r="G66" s="122">
        <v>0</v>
      </c>
      <c r="H66" s="122"/>
      <c r="I66" s="122">
        <v>3760</v>
      </c>
      <c r="J66" s="122">
        <v>3733</v>
      </c>
      <c r="K66" s="122"/>
      <c r="L66" s="122">
        <v>174</v>
      </c>
      <c r="M66" s="122">
        <v>204</v>
      </c>
      <c r="N66" s="122"/>
      <c r="O66" s="122">
        <v>450</v>
      </c>
      <c r="P66" s="122">
        <v>495</v>
      </c>
      <c r="Q66" s="122"/>
      <c r="R66" s="264">
        <v>0.86067629851076499</v>
      </c>
      <c r="S66" s="264">
        <v>0.267451190157796</v>
      </c>
      <c r="T66" s="264">
        <v>1.4392471630219887</v>
      </c>
      <c r="U66" s="264">
        <v>-0.38199181446110231</v>
      </c>
      <c r="V66" s="264">
        <v>0.3834565872359974</v>
      </c>
      <c r="W66" s="264">
        <v>2.0190995907229876</v>
      </c>
      <c r="X66" s="212"/>
      <c r="Y66" s="122">
        <v>3613</v>
      </c>
      <c r="Z66" s="122">
        <v>3665</v>
      </c>
      <c r="AA66" s="122">
        <v>3651</v>
      </c>
      <c r="AB66" s="122">
        <v>3665</v>
      </c>
      <c r="AC66" s="122">
        <v>3739</v>
      </c>
      <c r="AD66" s="122">
        <v>3749</v>
      </c>
      <c r="AE66" s="122"/>
      <c r="AF66" s="122"/>
      <c r="AG66" s="122"/>
      <c r="AH66" s="122"/>
      <c r="AI66" s="122"/>
      <c r="AJ66" s="122"/>
      <c r="AK66" s="122"/>
      <c r="AL66" s="122"/>
      <c r="AM66" s="122"/>
      <c r="AN66" s="122"/>
    </row>
    <row r="67" spans="1:40" ht="12.75" x14ac:dyDescent="0.2">
      <c r="A67" s="122" t="s">
        <v>415</v>
      </c>
      <c r="B67" s="122">
        <v>160</v>
      </c>
      <c r="C67" s="122">
        <v>0</v>
      </c>
      <c r="D67" s="122">
        <v>56.557116392882399</v>
      </c>
      <c r="E67" s="122">
        <v>103.59453185452701</v>
      </c>
      <c r="F67" s="122">
        <v>0</v>
      </c>
      <c r="G67" s="122">
        <v>0</v>
      </c>
      <c r="H67" s="122"/>
      <c r="I67" s="122">
        <v>11658</v>
      </c>
      <c r="J67" s="122">
        <v>11631</v>
      </c>
      <c r="K67" s="122"/>
      <c r="L67" s="122">
        <v>541</v>
      </c>
      <c r="M67" s="122">
        <v>640</v>
      </c>
      <c r="N67" s="122"/>
      <c r="O67" s="122">
        <v>1652</v>
      </c>
      <c r="P67" s="122">
        <v>1521</v>
      </c>
      <c r="Q67" s="122"/>
      <c r="R67" s="264">
        <v>0.33873764212424301</v>
      </c>
      <c r="S67" s="264">
        <v>-0.68038928602187598</v>
      </c>
      <c r="T67" s="264">
        <v>-0.13094718463550237</v>
      </c>
      <c r="U67" s="264">
        <v>0.69930069930099137</v>
      </c>
      <c r="V67" s="264">
        <v>0.90277777777801305</v>
      </c>
      <c r="W67" s="264">
        <v>-0.11183757742600164</v>
      </c>
      <c r="X67" s="212"/>
      <c r="Y67" s="122">
        <v>11455</v>
      </c>
      <c r="Z67" s="122">
        <v>11440</v>
      </c>
      <c r="AA67" s="122">
        <v>11520</v>
      </c>
      <c r="AB67" s="122">
        <v>11624</v>
      </c>
      <c r="AC67" s="122">
        <v>11611</v>
      </c>
      <c r="AD67" s="122">
        <v>11532</v>
      </c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</row>
    <row r="68" spans="1:40" ht="12.75" x14ac:dyDescent="0.2">
      <c r="A68" s="122" t="s">
        <v>416</v>
      </c>
      <c r="B68" s="122">
        <v>88</v>
      </c>
      <c r="C68" s="122">
        <v>0</v>
      </c>
      <c r="D68" s="122">
        <v>87.527269337630202</v>
      </c>
      <c r="E68" s="122">
        <v>0</v>
      </c>
      <c r="F68" s="122">
        <v>0</v>
      </c>
      <c r="G68" s="122">
        <v>0</v>
      </c>
      <c r="H68" s="122"/>
      <c r="I68" s="122">
        <v>5371</v>
      </c>
      <c r="J68" s="122">
        <v>5343</v>
      </c>
      <c r="K68" s="122"/>
      <c r="L68" s="122">
        <v>233</v>
      </c>
      <c r="M68" s="122">
        <v>291</v>
      </c>
      <c r="N68" s="122"/>
      <c r="O68" s="122">
        <v>727</v>
      </c>
      <c r="P68" s="122">
        <v>724</v>
      </c>
      <c r="Q68" s="122"/>
      <c r="R68" s="264">
        <v>0.83721154782712104</v>
      </c>
      <c r="S68" s="264">
        <v>-1.2858740216175901</v>
      </c>
      <c r="T68" s="264">
        <v>0.73217726396899252</v>
      </c>
      <c r="U68" s="264">
        <v>9.5638867635997826E-2</v>
      </c>
      <c r="V68" s="264">
        <v>1.3949933116760036</v>
      </c>
      <c r="W68" s="264">
        <v>1.1307953260460124</v>
      </c>
      <c r="X68" s="212"/>
      <c r="Y68" s="122">
        <v>5190</v>
      </c>
      <c r="Z68" s="122">
        <v>5228</v>
      </c>
      <c r="AA68" s="122">
        <v>5233</v>
      </c>
      <c r="AB68" s="122">
        <v>5306</v>
      </c>
      <c r="AC68" s="122">
        <v>5366</v>
      </c>
      <c r="AD68" s="122">
        <v>5297</v>
      </c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</row>
    <row r="69" spans="1:40" ht="14.25" customHeight="1" x14ac:dyDescent="0.2">
      <c r="A69" s="19" t="s">
        <v>417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212"/>
      <c r="S69" s="212"/>
      <c r="T69" s="264"/>
      <c r="U69" s="264"/>
      <c r="V69" s="264"/>
      <c r="W69" s="264"/>
      <c r="X69" s="21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</row>
    <row r="70" spans="1:40" ht="12.75" x14ac:dyDescent="0.2">
      <c r="A70" s="122" t="s">
        <v>418</v>
      </c>
      <c r="B70" s="122">
        <v>125</v>
      </c>
      <c r="C70" s="122">
        <v>0</v>
      </c>
      <c r="D70" s="122">
        <v>125.13832931212799</v>
      </c>
      <c r="E70" s="122">
        <v>0</v>
      </c>
      <c r="F70" s="122">
        <v>0</v>
      </c>
      <c r="G70" s="122">
        <v>0</v>
      </c>
      <c r="H70" s="122"/>
      <c r="I70" s="122">
        <v>6506</v>
      </c>
      <c r="J70" s="122">
        <v>6776</v>
      </c>
      <c r="K70" s="122"/>
      <c r="L70" s="122">
        <v>347</v>
      </c>
      <c r="M70" s="122">
        <v>446</v>
      </c>
      <c r="N70" s="122"/>
      <c r="O70" s="122">
        <v>840</v>
      </c>
      <c r="P70" s="122">
        <v>915</v>
      </c>
      <c r="Q70" s="122"/>
      <c r="R70" s="264">
        <v>1.5850852007207799</v>
      </c>
      <c r="S70" s="264">
        <v>0.369058163566578</v>
      </c>
      <c r="T70" s="264">
        <v>0.9746895142269949</v>
      </c>
      <c r="U70" s="264">
        <v>1.5880429705739942</v>
      </c>
      <c r="V70" s="264">
        <v>1.4712643678159907</v>
      </c>
      <c r="W70" s="264">
        <v>2.310829179881992</v>
      </c>
      <c r="X70" s="212"/>
      <c r="Y70" s="122">
        <v>6361</v>
      </c>
      <c r="Z70" s="122">
        <v>6423</v>
      </c>
      <c r="AA70" s="122">
        <v>6525</v>
      </c>
      <c r="AB70" s="122">
        <v>6621</v>
      </c>
      <c r="AC70" s="122">
        <v>6774</v>
      </c>
      <c r="AD70" s="122">
        <v>6799</v>
      </c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</row>
    <row r="71" spans="1:40" ht="12.75" x14ac:dyDescent="0.2">
      <c r="A71" s="122" t="s">
        <v>419</v>
      </c>
      <c r="B71" s="122">
        <v>101</v>
      </c>
      <c r="C71" s="122">
        <v>0</v>
      </c>
      <c r="D71" s="122">
        <v>100.999874383389</v>
      </c>
      <c r="E71" s="122">
        <v>0</v>
      </c>
      <c r="F71" s="122">
        <v>0</v>
      </c>
      <c r="G71" s="122">
        <v>0</v>
      </c>
      <c r="H71" s="122"/>
      <c r="I71" s="122">
        <v>16435</v>
      </c>
      <c r="J71" s="122">
        <v>17416</v>
      </c>
      <c r="K71" s="122"/>
      <c r="L71" s="122">
        <v>801</v>
      </c>
      <c r="M71" s="122">
        <v>1013</v>
      </c>
      <c r="N71" s="122"/>
      <c r="O71" s="122">
        <v>2122</v>
      </c>
      <c r="P71" s="122">
        <v>2313</v>
      </c>
      <c r="Q71" s="122"/>
      <c r="R71" s="264">
        <v>1.4383631497202298</v>
      </c>
      <c r="S71" s="264">
        <v>1.1643914190661899</v>
      </c>
      <c r="T71" s="264">
        <v>1.0627960646180128</v>
      </c>
      <c r="U71" s="264">
        <v>0.81124932395898952</v>
      </c>
      <c r="V71" s="264">
        <v>1.9313304721030136</v>
      </c>
      <c r="W71" s="264">
        <v>1.9532163742689903</v>
      </c>
      <c r="X71" s="212"/>
      <c r="Y71" s="122">
        <v>16466</v>
      </c>
      <c r="Z71" s="122">
        <v>16641</v>
      </c>
      <c r="AA71" s="122">
        <v>16776</v>
      </c>
      <c r="AB71" s="122">
        <v>17100</v>
      </c>
      <c r="AC71" s="122">
        <v>17434</v>
      </c>
      <c r="AD71" s="122">
        <v>17637</v>
      </c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</row>
    <row r="72" spans="1:40" ht="12.75" x14ac:dyDescent="0.2">
      <c r="A72" s="122" t="s">
        <v>420</v>
      </c>
      <c r="B72" s="122">
        <v>22</v>
      </c>
      <c r="C72" s="122">
        <v>0</v>
      </c>
      <c r="D72" s="122">
        <v>21.7904005880238</v>
      </c>
      <c r="E72" s="122">
        <v>0</v>
      </c>
      <c r="F72" s="122">
        <v>0</v>
      </c>
      <c r="G72" s="122">
        <v>0</v>
      </c>
      <c r="H72" s="122"/>
      <c r="I72" s="122">
        <v>29330</v>
      </c>
      <c r="J72" s="122">
        <v>29629</v>
      </c>
      <c r="K72" s="122"/>
      <c r="L72" s="122">
        <v>1582</v>
      </c>
      <c r="M72" s="122">
        <v>1765</v>
      </c>
      <c r="N72" s="122"/>
      <c r="O72" s="122">
        <v>4293</v>
      </c>
      <c r="P72" s="122">
        <v>4502</v>
      </c>
      <c r="Q72" s="122"/>
      <c r="R72" s="264">
        <v>0.79983986689879905</v>
      </c>
      <c r="S72" s="264">
        <v>0.63808237677245094</v>
      </c>
      <c r="T72" s="264">
        <v>7.3193684430989947E-2</v>
      </c>
      <c r="U72" s="264">
        <v>1.6369462245749986</v>
      </c>
      <c r="V72" s="264">
        <v>0.86697279144701156</v>
      </c>
      <c r="W72" s="264">
        <v>0.62850348224901609</v>
      </c>
      <c r="X72" s="212"/>
      <c r="Y72" s="122">
        <v>28691</v>
      </c>
      <c r="Z72" s="122">
        <v>28712</v>
      </c>
      <c r="AA72" s="122">
        <v>29182</v>
      </c>
      <c r="AB72" s="122">
        <v>29435</v>
      </c>
      <c r="AC72" s="122">
        <v>29620</v>
      </c>
      <c r="AD72" s="122">
        <v>29809</v>
      </c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</row>
    <row r="73" spans="1:40" ht="12.75" x14ac:dyDescent="0.2">
      <c r="A73" s="122" t="s">
        <v>421</v>
      </c>
      <c r="B73" s="122">
        <v>29</v>
      </c>
      <c r="C73" s="122">
        <v>0</v>
      </c>
      <c r="D73" s="122">
        <v>29.090319882482799</v>
      </c>
      <c r="E73" s="122">
        <v>0</v>
      </c>
      <c r="F73" s="122">
        <v>0</v>
      </c>
      <c r="G73" s="122">
        <v>0</v>
      </c>
      <c r="H73" s="122"/>
      <c r="I73" s="122">
        <v>9657</v>
      </c>
      <c r="J73" s="122">
        <v>9733</v>
      </c>
      <c r="K73" s="122"/>
      <c r="L73" s="122">
        <v>507</v>
      </c>
      <c r="M73" s="122">
        <v>572</v>
      </c>
      <c r="N73" s="122"/>
      <c r="O73" s="122">
        <v>1449</v>
      </c>
      <c r="P73" s="122">
        <v>1495</v>
      </c>
      <c r="Q73" s="122"/>
      <c r="R73" s="264">
        <v>0.82328790281722708</v>
      </c>
      <c r="S73" s="264">
        <v>0.67003401711163801</v>
      </c>
      <c r="T73" s="264">
        <v>0.82019599488700123</v>
      </c>
      <c r="U73" s="264">
        <v>0.46487057580600322</v>
      </c>
      <c r="V73" s="264">
        <v>1.0516352928799932</v>
      </c>
      <c r="W73" s="264">
        <v>0.95743573733000176</v>
      </c>
      <c r="X73" s="212"/>
      <c r="Y73" s="122">
        <v>9388</v>
      </c>
      <c r="Z73" s="122">
        <v>9465</v>
      </c>
      <c r="AA73" s="122">
        <v>9509</v>
      </c>
      <c r="AB73" s="122">
        <v>9609</v>
      </c>
      <c r="AC73" s="122">
        <v>9701</v>
      </c>
      <c r="AD73" s="122">
        <v>9766</v>
      </c>
      <c r="AE73" s="122"/>
      <c r="AF73" s="122"/>
      <c r="AG73" s="122"/>
      <c r="AH73" s="122"/>
      <c r="AI73" s="122"/>
      <c r="AJ73" s="122"/>
      <c r="AK73" s="122"/>
      <c r="AL73" s="122"/>
      <c r="AM73" s="122"/>
      <c r="AN73" s="122"/>
    </row>
    <row r="74" spans="1:40" ht="12.75" x14ac:dyDescent="0.2">
      <c r="A74" s="122" t="s">
        <v>422</v>
      </c>
      <c r="B74" s="122">
        <v>848</v>
      </c>
      <c r="C74" s="122">
        <v>0</v>
      </c>
      <c r="D74" s="122">
        <v>80.499217634850595</v>
      </c>
      <c r="E74" s="122">
        <v>0</v>
      </c>
      <c r="F74" s="122">
        <v>90.833148406321698</v>
      </c>
      <c r="G74" s="122">
        <v>676.92553820177295</v>
      </c>
      <c r="H74" s="122"/>
      <c r="I74" s="122">
        <v>10375</v>
      </c>
      <c r="J74" s="122">
        <v>11845</v>
      </c>
      <c r="K74" s="122"/>
      <c r="L74" s="122">
        <v>876</v>
      </c>
      <c r="M74" s="122">
        <v>1027</v>
      </c>
      <c r="N74" s="122"/>
      <c r="O74" s="122">
        <v>1748</v>
      </c>
      <c r="P74" s="122">
        <v>2058</v>
      </c>
      <c r="Q74" s="122"/>
      <c r="R74" s="264">
        <v>1.89770544943348</v>
      </c>
      <c r="S74" s="264">
        <v>2.5501991019232397</v>
      </c>
      <c r="T74" s="264">
        <v>1.4249177932039885</v>
      </c>
      <c r="U74" s="264">
        <v>1.1437319884729931</v>
      </c>
      <c r="V74" s="264">
        <v>3.0718546879169963</v>
      </c>
      <c r="W74" s="264">
        <v>1.9609536973050012</v>
      </c>
      <c r="X74" s="212"/>
      <c r="Y74" s="122">
        <v>10948</v>
      </c>
      <c r="Z74" s="122">
        <v>11104</v>
      </c>
      <c r="AA74" s="122">
        <v>11231</v>
      </c>
      <c r="AB74" s="122">
        <v>11576</v>
      </c>
      <c r="AC74" s="122">
        <v>11803</v>
      </c>
      <c r="AD74" s="122">
        <v>12104</v>
      </c>
      <c r="AE74" s="122"/>
      <c r="AF74" s="122"/>
      <c r="AG74" s="122"/>
      <c r="AH74" s="122"/>
      <c r="AI74" s="122"/>
      <c r="AJ74" s="122"/>
      <c r="AK74" s="122"/>
      <c r="AL74" s="122"/>
      <c r="AM74" s="122"/>
      <c r="AN74" s="122"/>
    </row>
    <row r="75" spans="1:40" ht="12.75" x14ac:dyDescent="0.2">
      <c r="A75" s="122" t="s">
        <v>423</v>
      </c>
      <c r="B75" s="122">
        <v>114</v>
      </c>
      <c r="C75" s="122">
        <v>0</v>
      </c>
      <c r="D75" s="122">
        <v>0</v>
      </c>
      <c r="E75" s="122">
        <v>0</v>
      </c>
      <c r="F75" s="122">
        <v>0</v>
      </c>
      <c r="G75" s="122">
        <v>114.160553094609</v>
      </c>
      <c r="H75" s="122"/>
      <c r="I75" s="122">
        <v>123709</v>
      </c>
      <c r="J75" s="122">
        <v>137481</v>
      </c>
      <c r="K75" s="122"/>
      <c r="L75" s="122">
        <v>8107</v>
      </c>
      <c r="M75" s="122">
        <v>8439</v>
      </c>
      <c r="N75" s="122"/>
      <c r="O75" s="122">
        <v>16961</v>
      </c>
      <c r="P75" s="122">
        <v>18728</v>
      </c>
      <c r="Q75" s="122"/>
      <c r="R75" s="264">
        <v>1.23575794715025</v>
      </c>
      <c r="S75" s="264">
        <v>1.4405377229881</v>
      </c>
      <c r="T75" s="264">
        <v>1.1309774493660143</v>
      </c>
      <c r="U75" s="264">
        <v>0.90405233509001448</v>
      </c>
      <c r="V75" s="264">
        <v>1.3784461152879857</v>
      </c>
      <c r="W75" s="264">
        <v>1.5306839966539911</v>
      </c>
      <c r="X75" s="212"/>
      <c r="Y75" s="122">
        <v>130595</v>
      </c>
      <c r="Z75" s="122">
        <v>132072</v>
      </c>
      <c r="AA75" s="122">
        <v>133266</v>
      </c>
      <c r="AB75" s="122">
        <v>135103</v>
      </c>
      <c r="AC75" s="122">
        <v>137171</v>
      </c>
      <c r="AD75" s="122">
        <v>139147</v>
      </c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</row>
    <row r="76" spans="1:40" ht="12.75" x14ac:dyDescent="0.2">
      <c r="A76" s="122" t="s">
        <v>424</v>
      </c>
      <c r="B76" s="122">
        <v>0</v>
      </c>
      <c r="C76" s="122">
        <v>0</v>
      </c>
      <c r="D76" s="122">
        <v>0</v>
      </c>
      <c r="E76" s="122">
        <v>0</v>
      </c>
      <c r="F76" s="122">
        <v>0</v>
      </c>
      <c r="G76" s="122">
        <v>0</v>
      </c>
      <c r="H76" s="122"/>
      <c r="I76" s="122">
        <v>7046</v>
      </c>
      <c r="J76" s="122">
        <v>7328</v>
      </c>
      <c r="K76" s="122"/>
      <c r="L76" s="122">
        <v>460</v>
      </c>
      <c r="M76" s="122">
        <v>460</v>
      </c>
      <c r="N76" s="122"/>
      <c r="O76" s="122">
        <v>1053</v>
      </c>
      <c r="P76" s="122">
        <v>1125</v>
      </c>
      <c r="Q76" s="122"/>
      <c r="R76" s="264">
        <v>1.0243356793342899</v>
      </c>
      <c r="S76" s="264">
        <v>4.1039671682626504E-2</v>
      </c>
      <c r="T76" s="264">
        <v>1.2111712738670093</v>
      </c>
      <c r="U76" s="264">
        <v>0.5912994509359919</v>
      </c>
      <c r="V76" s="264">
        <v>1.2876137158849872</v>
      </c>
      <c r="W76" s="264">
        <v>1.0087052646120043</v>
      </c>
      <c r="X76" s="212"/>
      <c r="Y76" s="122">
        <v>7018</v>
      </c>
      <c r="Z76" s="122">
        <v>7103</v>
      </c>
      <c r="AA76" s="122">
        <v>7145</v>
      </c>
      <c r="AB76" s="122">
        <v>7237</v>
      </c>
      <c r="AC76" s="122">
        <v>7310</v>
      </c>
      <c r="AD76" s="122">
        <v>7313</v>
      </c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</row>
    <row r="77" spans="1:40" ht="12.75" x14ac:dyDescent="0.2">
      <c r="A77" s="122" t="s">
        <v>425</v>
      </c>
      <c r="B77" s="122">
        <v>87</v>
      </c>
      <c r="C77" s="122">
        <v>0</v>
      </c>
      <c r="D77" s="122">
        <v>86.672253891269605</v>
      </c>
      <c r="E77" s="122">
        <v>0</v>
      </c>
      <c r="F77" s="122">
        <v>0</v>
      </c>
      <c r="G77" s="122">
        <v>0</v>
      </c>
      <c r="H77" s="122"/>
      <c r="I77" s="122">
        <v>29461</v>
      </c>
      <c r="J77" s="122">
        <v>31178</v>
      </c>
      <c r="K77" s="122"/>
      <c r="L77" s="122">
        <v>1614</v>
      </c>
      <c r="M77" s="122">
        <v>1971</v>
      </c>
      <c r="N77" s="122"/>
      <c r="O77" s="122">
        <v>4167</v>
      </c>
      <c r="P77" s="122">
        <v>4481</v>
      </c>
      <c r="Q77" s="122"/>
      <c r="R77" s="264">
        <v>1.36045004292604</v>
      </c>
      <c r="S77" s="264">
        <v>1.07288554816742</v>
      </c>
      <c r="T77" s="264">
        <v>1.0578781405760083</v>
      </c>
      <c r="U77" s="264">
        <v>2.0197953363529848</v>
      </c>
      <c r="V77" s="264">
        <v>0.99976978985098697</v>
      </c>
      <c r="W77" s="264">
        <v>1.3675881605939963</v>
      </c>
      <c r="X77" s="212"/>
      <c r="Y77" s="122">
        <v>29493</v>
      </c>
      <c r="Z77" s="122">
        <v>29805</v>
      </c>
      <c r="AA77" s="122">
        <v>30407</v>
      </c>
      <c r="AB77" s="122">
        <v>30711</v>
      </c>
      <c r="AC77" s="122">
        <v>31131</v>
      </c>
      <c r="AD77" s="122">
        <v>31465</v>
      </c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</row>
    <row r="78" spans="1:40" ht="12.75" x14ac:dyDescent="0.2">
      <c r="A78" s="122" t="s">
        <v>426</v>
      </c>
      <c r="B78" s="122">
        <v>53</v>
      </c>
      <c r="C78" s="122">
        <v>0</v>
      </c>
      <c r="D78" s="122">
        <v>52.553523241949698</v>
      </c>
      <c r="E78" s="122">
        <v>0</v>
      </c>
      <c r="F78" s="122">
        <v>0</v>
      </c>
      <c r="G78" s="122">
        <v>0</v>
      </c>
      <c r="H78" s="122"/>
      <c r="I78" s="122">
        <v>10937</v>
      </c>
      <c r="J78" s="122">
        <v>11496</v>
      </c>
      <c r="K78" s="122"/>
      <c r="L78" s="122">
        <v>608</v>
      </c>
      <c r="M78" s="122">
        <v>708</v>
      </c>
      <c r="N78" s="122"/>
      <c r="O78" s="122">
        <v>1581</v>
      </c>
      <c r="P78" s="122">
        <v>1705</v>
      </c>
      <c r="Q78" s="122"/>
      <c r="R78" s="264">
        <v>1.1582342714829801</v>
      </c>
      <c r="S78" s="264">
        <v>1.0382132263130299</v>
      </c>
      <c r="T78" s="264">
        <v>1.2515987575369962</v>
      </c>
      <c r="U78" s="264">
        <v>1.2000360913110057</v>
      </c>
      <c r="V78" s="264">
        <v>1.0877318116979922</v>
      </c>
      <c r="W78" s="264">
        <v>1.0936673134589938</v>
      </c>
      <c r="X78" s="212"/>
      <c r="Y78" s="122">
        <v>10946</v>
      </c>
      <c r="Z78" s="122">
        <v>11083</v>
      </c>
      <c r="AA78" s="122">
        <v>11216</v>
      </c>
      <c r="AB78" s="122">
        <v>11338</v>
      </c>
      <c r="AC78" s="122">
        <v>11462</v>
      </c>
      <c r="AD78" s="122">
        <v>11581</v>
      </c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</row>
    <row r="79" spans="1:40" ht="12.75" x14ac:dyDescent="0.2">
      <c r="A79" s="122" t="s">
        <v>427</v>
      </c>
      <c r="B79" s="122">
        <v>0</v>
      </c>
      <c r="C79" s="122">
        <v>0</v>
      </c>
      <c r="D79" s="122">
        <v>0</v>
      </c>
      <c r="E79" s="122">
        <v>0</v>
      </c>
      <c r="F79" s="122">
        <v>0</v>
      </c>
      <c r="G79" s="122">
        <v>0</v>
      </c>
      <c r="H79" s="122"/>
      <c r="I79" s="122">
        <v>17920</v>
      </c>
      <c r="J79" s="122">
        <v>18894</v>
      </c>
      <c r="K79" s="122"/>
      <c r="L79" s="122">
        <v>973</v>
      </c>
      <c r="M79" s="122">
        <v>1036</v>
      </c>
      <c r="N79" s="122"/>
      <c r="O79" s="122">
        <v>2483</v>
      </c>
      <c r="P79" s="122">
        <v>2675</v>
      </c>
      <c r="Q79" s="122"/>
      <c r="R79" s="264">
        <v>1.01347109830767</v>
      </c>
      <c r="S79" s="264">
        <v>0.40220152413209098</v>
      </c>
      <c r="T79" s="264">
        <v>1.3554465810790077</v>
      </c>
      <c r="U79" s="264">
        <v>0.54362598532200934</v>
      </c>
      <c r="V79" s="264">
        <v>1.2057312787240164</v>
      </c>
      <c r="W79" s="264">
        <v>0.95095629875000043</v>
      </c>
      <c r="X79" s="212"/>
      <c r="Y79" s="122">
        <v>18149</v>
      </c>
      <c r="Z79" s="122">
        <v>18395</v>
      </c>
      <c r="AA79" s="122">
        <v>18495</v>
      </c>
      <c r="AB79" s="122">
        <v>18718</v>
      </c>
      <c r="AC79" s="122">
        <v>18896</v>
      </c>
      <c r="AD79" s="122">
        <v>18972</v>
      </c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</row>
    <row r="80" spans="1:40" ht="12.75" x14ac:dyDescent="0.2">
      <c r="A80" s="122" t="s">
        <v>428</v>
      </c>
      <c r="B80" s="122">
        <v>0</v>
      </c>
      <c r="C80" s="122">
        <v>0</v>
      </c>
      <c r="D80" s="122">
        <v>0</v>
      </c>
      <c r="E80" s="122">
        <v>0</v>
      </c>
      <c r="F80" s="122">
        <v>0</v>
      </c>
      <c r="G80" s="122">
        <v>0</v>
      </c>
      <c r="H80" s="122"/>
      <c r="I80" s="122">
        <v>12939</v>
      </c>
      <c r="J80" s="122">
        <v>13840</v>
      </c>
      <c r="K80" s="122"/>
      <c r="L80" s="122">
        <v>873</v>
      </c>
      <c r="M80" s="122">
        <v>897</v>
      </c>
      <c r="N80" s="122"/>
      <c r="O80" s="122">
        <v>1904</v>
      </c>
      <c r="P80" s="122">
        <v>2093</v>
      </c>
      <c r="Q80" s="122"/>
      <c r="R80" s="264">
        <v>1.1682224963296401</v>
      </c>
      <c r="S80" s="264">
        <v>0.8095995373716931</v>
      </c>
      <c r="T80" s="264">
        <v>3.0289262456008714E-2</v>
      </c>
      <c r="U80" s="264">
        <v>1.1960635881909951</v>
      </c>
      <c r="V80" s="264">
        <v>1.2866546977859912</v>
      </c>
      <c r="W80" s="264">
        <v>2.1713441654360111</v>
      </c>
      <c r="X80" s="212"/>
      <c r="Y80" s="122">
        <v>13206</v>
      </c>
      <c r="Z80" s="122">
        <v>13210</v>
      </c>
      <c r="AA80" s="122">
        <v>13368</v>
      </c>
      <c r="AB80" s="122">
        <v>13540</v>
      </c>
      <c r="AC80" s="122">
        <v>13834</v>
      </c>
      <c r="AD80" s="122">
        <v>13946</v>
      </c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</row>
    <row r="81" spans="1:40" ht="12.75" x14ac:dyDescent="0.2">
      <c r="A81" s="122" t="s">
        <v>429</v>
      </c>
      <c r="B81" s="122">
        <v>1</v>
      </c>
      <c r="C81" s="122">
        <v>0</v>
      </c>
      <c r="D81" s="122">
        <v>0.69189933244566304</v>
      </c>
      <c r="E81" s="122">
        <v>0</v>
      </c>
      <c r="F81" s="122">
        <v>0</v>
      </c>
      <c r="G81" s="122">
        <v>0</v>
      </c>
      <c r="H81" s="122"/>
      <c r="I81" s="122">
        <v>26365</v>
      </c>
      <c r="J81" s="122">
        <v>27415</v>
      </c>
      <c r="K81" s="122"/>
      <c r="L81" s="122">
        <v>1499</v>
      </c>
      <c r="M81" s="122">
        <v>1623</v>
      </c>
      <c r="N81" s="122"/>
      <c r="O81" s="122">
        <v>3649</v>
      </c>
      <c r="P81" s="122">
        <v>3892</v>
      </c>
      <c r="Q81" s="122"/>
      <c r="R81" s="264">
        <v>0.93160205782243399</v>
      </c>
      <c r="S81" s="264">
        <v>0.35060808589898096</v>
      </c>
      <c r="T81" s="264">
        <v>0.917222559127012</v>
      </c>
      <c r="U81" s="264">
        <v>0.75490122436701768</v>
      </c>
      <c r="V81" s="264">
        <v>1.2934729936260112</v>
      </c>
      <c r="W81" s="264">
        <v>0.76175756237600467</v>
      </c>
      <c r="X81" s="212"/>
      <c r="Y81" s="122">
        <v>26384</v>
      </c>
      <c r="Z81" s="122">
        <v>26626</v>
      </c>
      <c r="AA81" s="122">
        <v>26827</v>
      </c>
      <c r="AB81" s="122">
        <v>27174</v>
      </c>
      <c r="AC81" s="122">
        <v>27381</v>
      </c>
      <c r="AD81" s="122">
        <v>27477</v>
      </c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</row>
    <row r="82" spans="1:40" ht="12.75" x14ac:dyDescent="0.2">
      <c r="A82" s="122" t="s">
        <v>430</v>
      </c>
      <c r="B82" s="122">
        <v>0</v>
      </c>
      <c r="C82" s="122">
        <v>0</v>
      </c>
      <c r="D82" s="122">
        <v>0</v>
      </c>
      <c r="E82" s="122">
        <v>0</v>
      </c>
      <c r="F82" s="122">
        <v>0</v>
      </c>
      <c r="G82" s="122">
        <v>0</v>
      </c>
      <c r="H82" s="122"/>
      <c r="I82" s="122">
        <v>32930</v>
      </c>
      <c r="J82" s="122">
        <v>34206</v>
      </c>
      <c r="K82" s="122"/>
      <c r="L82" s="122">
        <v>1889</v>
      </c>
      <c r="M82" s="122">
        <v>1950</v>
      </c>
      <c r="N82" s="122"/>
      <c r="O82" s="122">
        <v>4684</v>
      </c>
      <c r="P82" s="122">
        <v>4916</v>
      </c>
      <c r="Q82" s="122"/>
      <c r="R82" s="264">
        <v>0.75929586401619598</v>
      </c>
      <c r="S82" s="264">
        <v>0.72971309673827001</v>
      </c>
      <c r="T82" s="264">
        <v>0.59203769709399978</v>
      </c>
      <c r="U82" s="264">
        <v>0.5284967869799857</v>
      </c>
      <c r="V82" s="264">
        <v>1.081307127068996</v>
      </c>
      <c r="W82" s="264">
        <v>0.83628841607598758</v>
      </c>
      <c r="X82" s="212"/>
      <c r="Y82" s="122">
        <v>33106</v>
      </c>
      <c r="Z82" s="122">
        <v>33302</v>
      </c>
      <c r="AA82" s="122">
        <v>33478</v>
      </c>
      <c r="AB82" s="122">
        <v>33840</v>
      </c>
      <c r="AC82" s="122">
        <v>34123</v>
      </c>
      <c r="AD82" s="122">
        <v>34372</v>
      </c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</row>
    <row r="83" spans="1:40" ht="14.25" customHeight="1" x14ac:dyDescent="0.2">
      <c r="A83" s="19" t="s">
        <v>431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212"/>
      <c r="S83" s="212"/>
      <c r="T83" s="264"/>
      <c r="U83" s="264"/>
      <c r="V83" s="264"/>
      <c r="W83" s="264"/>
      <c r="X83" s="21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</row>
    <row r="84" spans="1:40" ht="12.75" x14ac:dyDescent="0.2">
      <c r="A84" s="122" t="s">
        <v>432</v>
      </c>
      <c r="B84" s="122">
        <v>93</v>
      </c>
      <c r="C84" s="122">
        <v>0</v>
      </c>
      <c r="D84" s="122">
        <v>57.427898384849698</v>
      </c>
      <c r="E84" s="122">
        <v>0</v>
      </c>
      <c r="F84" s="122">
        <v>35.859017519587802</v>
      </c>
      <c r="G84" s="122">
        <v>0</v>
      </c>
      <c r="H84" s="122"/>
      <c r="I84" s="122">
        <v>18776</v>
      </c>
      <c r="J84" s="122">
        <v>20026</v>
      </c>
      <c r="K84" s="122"/>
      <c r="L84" s="122">
        <v>1153</v>
      </c>
      <c r="M84" s="122">
        <v>1343</v>
      </c>
      <c r="N84" s="122"/>
      <c r="O84" s="122">
        <v>2643</v>
      </c>
      <c r="P84" s="122">
        <v>3036</v>
      </c>
      <c r="Q84" s="122"/>
      <c r="R84" s="264">
        <v>0.94918771638479205</v>
      </c>
      <c r="S84" s="264">
        <v>0.66059453508157295</v>
      </c>
      <c r="T84" s="264">
        <v>1.2473364170259913</v>
      </c>
      <c r="U84" s="264">
        <v>0.57491915199399557</v>
      </c>
      <c r="V84" s="264">
        <v>0.95442249783100408</v>
      </c>
      <c r="W84" s="264">
        <v>1.0212335692620087</v>
      </c>
      <c r="X84" s="212"/>
      <c r="Y84" s="122">
        <v>19241</v>
      </c>
      <c r="Z84" s="122">
        <v>19481</v>
      </c>
      <c r="AA84" s="122">
        <v>19593</v>
      </c>
      <c r="AB84" s="122">
        <v>19780</v>
      </c>
      <c r="AC84" s="122">
        <v>19982</v>
      </c>
      <c r="AD84" s="122">
        <v>20114</v>
      </c>
      <c r="AE84" s="122"/>
      <c r="AF84" s="122"/>
      <c r="AG84" s="122"/>
      <c r="AH84" s="122"/>
      <c r="AI84" s="122"/>
      <c r="AJ84" s="122"/>
      <c r="AK84" s="122"/>
      <c r="AL84" s="122"/>
      <c r="AM84" s="122"/>
      <c r="AN84" s="122"/>
    </row>
    <row r="85" spans="1:40" ht="12.75" x14ac:dyDescent="0.2">
      <c r="A85" s="122" t="s">
        <v>433</v>
      </c>
      <c r="B85" s="122">
        <v>399</v>
      </c>
      <c r="C85" s="122">
        <v>0</v>
      </c>
      <c r="D85" s="122">
        <v>172.54335087073599</v>
      </c>
      <c r="E85" s="122">
        <v>0</v>
      </c>
      <c r="F85" s="122">
        <v>226.114271711762</v>
      </c>
      <c r="G85" s="122">
        <v>0</v>
      </c>
      <c r="H85" s="122"/>
      <c r="I85" s="122">
        <v>8070</v>
      </c>
      <c r="J85" s="122">
        <v>8806</v>
      </c>
      <c r="K85" s="122"/>
      <c r="L85" s="122">
        <v>421</v>
      </c>
      <c r="M85" s="122">
        <v>582</v>
      </c>
      <c r="N85" s="122"/>
      <c r="O85" s="122">
        <v>1135</v>
      </c>
      <c r="P85" s="122">
        <v>1444</v>
      </c>
      <c r="Q85" s="122"/>
      <c r="R85" s="264">
        <v>2.3308541358537198</v>
      </c>
      <c r="S85" s="264">
        <v>0.27300648390399301</v>
      </c>
      <c r="T85" s="264">
        <v>2.6443806910319836</v>
      </c>
      <c r="U85" s="264">
        <v>2.321059667030994</v>
      </c>
      <c r="V85" s="264">
        <v>2.6722090261279874</v>
      </c>
      <c r="W85" s="264">
        <v>1.6888374783109867</v>
      </c>
      <c r="X85" s="212"/>
      <c r="Y85" s="122">
        <v>8017</v>
      </c>
      <c r="Z85" s="122">
        <v>8229</v>
      </c>
      <c r="AA85" s="122">
        <v>8420</v>
      </c>
      <c r="AB85" s="122">
        <v>8645</v>
      </c>
      <c r="AC85" s="122">
        <v>8791</v>
      </c>
      <c r="AD85" s="122">
        <v>8815</v>
      </c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</row>
    <row r="86" spans="1:40" ht="12.75" x14ac:dyDescent="0.2">
      <c r="A86" s="122" t="s">
        <v>434</v>
      </c>
      <c r="B86" s="122">
        <v>0</v>
      </c>
      <c r="C86" s="122">
        <v>0</v>
      </c>
      <c r="D86" s="122">
        <v>0</v>
      </c>
      <c r="E86" s="122">
        <v>0</v>
      </c>
      <c r="F86" s="122">
        <v>0</v>
      </c>
      <c r="G86" s="122">
        <v>0</v>
      </c>
      <c r="H86" s="122"/>
      <c r="I86" s="122">
        <v>27276</v>
      </c>
      <c r="J86" s="122">
        <v>28297</v>
      </c>
      <c r="K86" s="122"/>
      <c r="L86" s="122">
        <v>1451</v>
      </c>
      <c r="M86" s="122">
        <v>1496</v>
      </c>
      <c r="N86" s="122"/>
      <c r="O86" s="122">
        <v>3678</v>
      </c>
      <c r="P86" s="122">
        <v>3793</v>
      </c>
      <c r="Q86" s="122"/>
      <c r="R86" s="264">
        <v>0.84150776840110597</v>
      </c>
      <c r="S86" s="264">
        <v>0.94182629324080291</v>
      </c>
      <c r="T86" s="264">
        <v>0.50893380199200067</v>
      </c>
      <c r="U86" s="264">
        <v>0.54642818112300517</v>
      </c>
      <c r="V86" s="264">
        <v>1.2608238831929981</v>
      </c>
      <c r="W86" s="264">
        <v>1.0519159898390029</v>
      </c>
      <c r="X86" s="212"/>
      <c r="Y86" s="122">
        <v>27312</v>
      </c>
      <c r="Z86" s="122">
        <v>27451</v>
      </c>
      <c r="AA86" s="122">
        <v>27601</v>
      </c>
      <c r="AB86" s="122">
        <v>27949</v>
      </c>
      <c r="AC86" s="122">
        <v>28243</v>
      </c>
      <c r="AD86" s="122">
        <v>28509</v>
      </c>
      <c r="AE86" s="122"/>
      <c r="AF86" s="122"/>
      <c r="AG86" s="122"/>
      <c r="AH86" s="122"/>
      <c r="AI86" s="122"/>
      <c r="AJ86" s="122"/>
      <c r="AK86" s="122"/>
      <c r="AL86" s="122"/>
      <c r="AM86" s="122"/>
      <c r="AN86" s="122"/>
    </row>
    <row r="87" spans="1:40" ht="12.75" x14ac:dyDescent="0.2">
      <c r="A87" s="122" t="s">
        <v>435</v>
      </c>
      <c r="B87" s="122">
        <v>103</v>
      </c>
      <c r="C87" s="122">
        <v>0</v>
      </c>
      <c r="D87" s="122">
        <v>58.760697344314003</v>
      </c>
      <c r="E87" s="122">
        <v>0</v>
      </c>
      <c r="F87" s="122">
        <v>44.517218756563999</v>
      </c>
      <c r="G87" s="122">
        <v>0</v>
      </c>
      <c r="H87" s="122"/>
      <c r="I87" s="122">
        <v>9641</v>
      </c>
      <c r="J87" s="122">
        <v>10170</v>
      </c>
      <c r="K87" s="122"/>
      <c r="L87" s="122">
        <v>480</v>
      </c>
      <c r="M87" s="122">
        <v>569</v>
      </c>
      <c r="N87" s="122"/>
      <c r="O87" s="122">
        <v>1208</v>
      </c>
      <c r="P87" s="122">
        <v>1398</v>
      </c>
      <c r="Q87" s="122"/>
      <c r="R87" s="264">
        <v>1.6835055178753298</v>
      </c>
      <c r="S87" s="264">
        <v>0.62038404726735608</v>
      </c>
      <c r="T87" s="264">
        <v>0.30529529424198643</v>
      </c>
      <c r="U87" s="264">
        <v>2.5923593618810088</v>
      </c>
      <c r="V87" s="264">
        <v>1.4015345268540074</v>
      </c>
      <c r="W87" s="264">
        <v>2.4515738498789972</v>
      </c>
      <c r="X87" s="212"/>
      <c r="Y87" s="122">
        <v>9499</v>
      </c>
      <c r="Z87" s="122">
        <v>9528</v>
      </c>
      <c r="AA87" s="122">
        <v>9775</v>
      </c>
      <c r="AB87" s="122">
        <v>9912</v>
      </c>
      <c r="AC87" s="122">
        <v>10155</v>
      </c>
      <c r="AD87" s="122">
        <v>10218</v>
      </c>
      <c r="AE87" s="122"/>
      <c r="AF87" s="122"/>
      <c r="AG87" s="122"/>
      <c r="AH87" s="122"/>
      <c r="AI87" s="122"/>
      <c r="AJ87" s="122"/>
      <c r="AK87" s="122"/>
      <c r="AL87" s="122"/>
      <c r="AM87" s="122"/>
      <c r="AN87" s="122"/>
    </row>
    <row r="88" spans="1:40" ht="12.75" x14ac:dyDescent="0.2">
      <c r="A88" s="122" t="s">
        <v>436</v>
      </c>
      <c r="B88" s="122">
        <v>59</v>
      </c>
      <c r="C88" s="122">
        <v>0</v>
      </c>
      <c r="D88" s="122">
        <v>59.323419025843002</v>
      </c>
      <c r="E88" s="122">
        <v>0</v>
      </c>
      <c r="F88" s="122">
        <v>0</v>
      </c>
      <c r="G88" s="122">
        <v>0</v>
      </c>
      <c r="H88" s="122"/>
      <c r="I88" s="122">
        <v>12600</v>
      </c>
      <c r="J88" s="122">
        <v>12451</v>
      </c>
      <c r="K88" s="122"/>
      <c r="L88" s="122">
        <v>532</v>
      </c>
      <c r="M88" s="122">
        <v>637</v>
      </c>
      <c r="N88" s="122"/>
      <c r="O88" s="122">
        <v>1471</v>
      </c>
      <c r="P88" s="122">
        <v>1609</v>
      </c>
      <c r="Q88" s="122"/>
      <c r="R88" s="264">
        <v>0.555440783257377</v>
      </c>
      <c r="S88" s="264">
        <v>-4.02803512446629E-2</v>
      </c>
      <c r="T88" s="264">
        <v>0.11531175356201118</v>
      </c>
      <c r="U88" s="264">
        <v>1.0119292472229944</v>
      </c>
      <c r="V88" s="264">
        <v>0.53754683173198714</v>
      </c>
      <c r="W88" s="264">
        <v>0.55897602073899577</v>
      </c>
      <c r="X88" s="212"/>
      <c r="Y88" s="122">
        <v>12141</v>
      </c>
      <c r="Z88" s="122">
        <v>12155</v>
      </c>
      <c r="AA88" s="122">
        <v>12278</v>
      </c>
      <c r="AB88" s="122">
        <v>12344</v>
      </c>
      <c r="AC88" s="122">
        <v>12413</v>
      </c>
      <c r="AD88" s="122">
        <v>12408</v>
      </c>
      <c r="AE88" s="122"/>
      <c r="AF88" s="122"/>
      <c r="AG88" s="122"/>
      <c r="AH88" s="122"/>
      <c r="AI88" s="122"/>
      <c r="AJ88" s="122"/>
      <c r="AK88" s="122"/>
      <c r="AL88" s="122"/>
      <c r="AM88" s="122"/>
      <c r="AN88" s="122"/>
    </row>
    <row r="89" spans="1:40" ht="12.75" x14ac:dyDescent="0.2">
      <c r="A89" s="122" t="s">
        <v>437</v>
      </c>
      <c r="B89" s="122">
        <v>3</v>
      </c>
      <c r="C89" s="122">
        <v>0</v>
      </c>
      <c r="D89" s="122">
        <v>2.9762939092976799</v>
      </c>
      <c r="E89" s="122">
        <v>0</v>
      </c>
      <c r="F89" s="122">
        <v>0</v>
      </c>
      <c r="G89" s="122">
        <v>0</v>
      </c>
      <c r="H89" s="122"/>
      <c r="I89" s="122">
        <v>9484</v>
      </c>
      <c r="J89" s="122">
        <v>9561</v>
      </c>
      <c r="K89" s="122"/>
      <c r="L89" s="122">
        <v>473</v>
      </c>
      <c r="M89" s="122">
        <v>514</v>
      </c>
      <c r="N89" s="122"/>
      <c r="O89" s="122">
        <v>1253</v>
      </c>
      <c r="P89" s="122">
        <v>1341</v>
      </c>
      <c r="Q89" s="122"/>
      <c r="R89" s="264">
        <v>0.86032877461417212</v>
      </c>
      <c r="S89" s="264">
        <v>1.0461345329009299E-2</v>
      </c>
      <c r="T89" s="264">
        <v>0.10826025765899772</v>
      </c>
      <c r="U89" s="264">
        <v>0.64885908943399784</v>
      </c>
      <c r="V89" s="264">
        <v>1.4612657139790031</v>
      </c>
      <c r="W89" s="264">
        <v>1.2284231706030084</v>
      </c>
      <c r="X89" s="212"/>
      <c r="Y89" s="122">
        <v>9237</v>
      </c>
      <c r="Z89" s="122">
        <v>9247</v>
      </c>
      <c r="AA89" s="122">
        <v>9307</v>
      </c>
      <c r="AB89" s="122">
        <v>9443</v>
      </c>
      <c r="AC89" s="122">
        <v>9559</v>
      </c>
      <c r="AD89" s="122">
        <v>9560</v>
      </c>
      <c r="AE89" s="122"/>
      <c r="AF89" s="122"/>
      <c r="AG89" s="122"/>
      <c r="AH89" s="122"/>
      <c r="AI89" s="122"/>
      <c r="AJ89" s="122"/>
      <c r="AK89" s="122"/>
      <c r="AL89" s="122"/>
      <c r="AM89" s="122"/>
      <c r="AN89" s="122"/>
    </row>
    <row r="90" spans="1:40" ht="12.75" x14ac:dyDescent="0.2">
      <c r="A90" s="122" t="s">
        <v>438</v>
      </c>
      <c r="B90" s="122">
        <v>94</v>
      </c>
      <c r="C90" s="122">
        <v>0</v>
      </c>
      <c r="D90" s="122">
        <v>3.3162687890831801</v>
      </c>
      <c r="E90" s="122">
        <v>0</v>
      </c>
      <c r="F90" s="122">
        <v>23.877833324761198</v>
      </c>
      <c r="G90" s="122">
        <v>66.779892378651397</v>
      </c>
      <c r="H90" s="122"/>
      <c r="I90" s="122">
        <v>79562</v>
      </c>
      <c r="J90" s="122">
        <v>91060</v>
      </c>
      <c r="K90" s="122"/>
      <c r="L90" s="122">
        <v>5251</v>
      </c>
      <c r="M90" s="122">
        <v>5705</v>
      </c>
      <c r="N90" s="122"/>
      <c r="O90" s="122">
        <v>11216</v>
      </c>
      <c r="P90" s="122">
        <v>12811</v>
      </c>
      <c r="Q90" s="122"/>
      <c r="R90" s="264">
        <v>1.5007475182556</v>
      </c>
      <c r="S90" s="264">
        <v>1.3343437005798602</v>
      </c>
      <c r="T90" s="264">
        <v>1.2227674876730106</v>
      </c>
      <c r="U90" s="264">
        <v>1.3139409014490013</v>
      </c>
      <c r="V90" s="264">
        <v>1.4753520726539904</v>
      </c>
      <c r="W90" s="264">
        <v>1.992674485029994</v>
      </c>
      <c r="X90" s="212"/>
      <c r="Y90" s="122">
        <v>85789</v>
      </c>
      <c r="Z90" s="122">
        <v>86838</v>
      </c>
      <c r="AA90" s="122">
        <v>87979</v>
      </c>
      <c r="AB90" s="122">
        <v>89277</v>
      </c>
      <c r="AC90" s="122">
        <v>91056</v>
      </c>
      <c r="AD90" s="122">
        <v>92271</v>
      </c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</row>
    <row r="91" spans="1:40" ht="12.75" x14ac:dyDescent="0.2">
      <c r="A91" s="122" t="s">
        <v>439</v>
      </c>
      <c r="B91" s="122">
        <v>783</v>
      </c>
      <c r="C91" s="122">
        <v>0</v>
      </c>
      <c r="D91" s="122">
        <v>86.079579111758505</v>
      </c>
      <c r="E91" s="122">
        <v>0</v>
      </c>
      <c r="F91" s="122">
        <v>41.148844866673102</v>
      </c>
      <c r="G91" s="122">
        <v>656.08397480755798</v>
      </c>
      <c r="H91" s="122"/>
      <c r="I91" s="122">
        <v>15378</v>
      </c>
      <c r="J91" s="122">
        <v>17148</v>
      </c>
      <c r="K91" s="122"/>
      <c r="L91" s="122">
        <v>955</v>
      </c>
      <c r="M91" s="122">
        <v>1156</v>
      </c>
      <c r="N91" s="122"/>
      <c r="O91" s="122">
        <v>2207</v>
      </c>
      <c r="P91" s="122">
        <v>2544</v>
      </c>
      <c r="Q91" s="122"/>
      <c r="R91" s="264">
        <v>2.0242093581245699</v>
      </c>
      <c r="S91" s="264">
        <v>2.4467337859986</v>
      </c>
      <c r="T91" s="264">
        <v>0.60882800608798959</v>
      </c>
      <c r="U91" s="264">
        <v>1.544377206253003</v>
      </c>
      <c r="V91" s="264">
        <v>2.7748463591779995</v>
      </c>
      <c r="W91" s="264">
        <v>3.1891761294999981</v>
      </c>
      <c r="X91" s="212"/>
      <c r="Y91" s="122">
        <v>15768</v>
      </c>
      <c r="Z91" s="122">
        <v>15864</v>
      </c>
      <c r="AA91" s="122">
        <v>16109</v>
      </c>
      <c r="AB91" s="122">
        <v>16556</v>
      </c>
      <c r="AC91" s="122">
        <v>17084</v>
      </c>
      <c r="AD91" s="122">
        <v>17502</v>
      </c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</row>
    <row r="92" spans="1:40" ht="14.25" customHeight="1" x14ac:dyDescent="0.2">
      <c r="A92" s="19" t="s">
        <v>440</v>
      </c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212"/>
      <c r="S92" s="212"/>
      <c r="T92" s="264"/>
      <c r="U92" s="264"/>
      <c r="V92" s="264"/>
      <c r="W92" s="264"/>
      <c r="X92" s="212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122"/>
      <c r="AK92" s="122"/>
      <c r="AL92" s="122"/>
      <c r="AM92" s="122"/>
      <c r="AN92" s="122"/>
    </row>
    <row r="93" spans="1:40" ht="12.75" x14ac:dyDescent="0.2">
      <c r="A93" s="122" t="s">
        <v>441</v>
      </c>
      <c r="B93" s="122">
        <v>0</v>
      </c>
      <c r="C93" s="122">
        <v>0</v>
      </c>
      <c r="D93" s="122">
        <v>0</v>
      </c>
      <c r="E93" s="122">
        <v>0</v>
      </c>
      <c r="F93" s="122">
        <v>0</v>
      </c>
      <c r="G93" s="122">
        <v>0</v>
      </c>
      <c r="H93" s="122"/>
      <c r="I93" s="122">
        <v>10933</v>
      </c>
      <c r="J93" s="122">
        <v>10857</v>
      </c>
      <c r="K93" s="122"/>
      <c r="L93" s="122">
        <v>437</v>
      </c>
      <c r="M93" s="122">
        <v>404</v>
      </c>
      <c r="N93" s="122"/>
      <c r="O93" s="122">
        <v>1246</v>
      </c>
      <c r="P93" s="122">
        <v>1245</v>
      </c>
      <c r="Q93" s="122"/>
      <c r="R93" s="264">
        <v>0.58398688753049699</v>
      </c>
      <c r="S93" s="264">
        <v>0.28547748411455898</v>
      </c>
      <c r="T93" s="264">
        <v>0.70694693185001256</v>
      </c>
      <c r="U93" s="264">
        <v>-0.24335454885809327</v>
      </c>
      <c r="V93" s="264">
        <v>1.8952899230620091</v>
      </c>
      <c r="W93" s="264">
        <v>-9.2081031308026695E-3</v>
      </c>
      <c r="X93" s="212"/>
      <c r="Y93" s="122">
        <v>10609</v>
      </c>
      <c r="Z93" s="122">
        <v>10684</v>
      </c>
      <c r="AA93" s="122">
        <v>10658</v>
      </c>
      <c r="AB93" s="122">
        <v>10860</v>
      </c>
      <c r="AC93" s="122">
        <v>10859</v>
      </c>
      <c r="AD93" s="122">
        <v>10890</v>
      </c>
      <c r="AE93" s="122"/>
      <c r="AF93" s="122"/>
      <c r="AG93" s="122"/>
      <c r="AH93" s="122"/>
      <c r="AI93" s="122"/>
      <c r="AJ93" s="122"/>
      <c r="AK93" s="122"/>
      <c r="AL93" s="122"/>
      <c r="AM93" s="122"/>
      <c r="AN93" s="122"/>
    </row>
    <row r="94" spans="1:40" ht="12.75" x14ac:dyDescent="0.2">
      <c r="A94" s="122" t="s">
        <v>442</v>
      </c>
      <c r="B94" s="122">
        <v>138</v>
      </c>
      <c r="C94" s="122">
        <v>0</v>
      </c>
      <c r="D94" s="122">
        <v>138.06545065580499</v>
      </c>
      <c r="E94" s="122">
        <v>0</v>
      </c>
      <c r="F94" s="122">
        <v>0</v>
      </c>
      <c r="G94" s="122">
        <v>0</v>
      </c>
      <c r="H94" s="122"/>
      <c r="I94" s="122">
        <v>9383</v>
      </c>
      <c r="J94" s="122">
        <v>9368</v>
      </c>
      <c r="K94" s="122"/>
      <c r="L94" s="122">
        <v>370</v>
      </c>
      <c r="M94" s="122">
        <v>508</v>
      </c>
      <c r="N94" s="122"/>
      <c r="O94" s="122">
        <v>1097</v>
      </c>
      <c r="P94" s="122">
        <v>1206</v>
      </c>
      <c r="Q94" s="122"/>
      <c r="R94" s="264">
        <v>1.0118222364088501</v>
      </c>
      <c r="S94" s="264">
        <v>0.342282597069205</v>
      </c>
      <c r="T94" s="264">
        <v>0.4231625835190016</v>
      </c>
      <c r="U94" s="264">
        <v>0.48791306276298485</v>
      </c>
      <c r="V94" s="264">
        <v>2.3173692341649854</v>
      </c>
      <c r="W94" s="264">
        <v>0.83045729076800967</v>
      </c>
      <c r="X94" s="212"/>
      <c r="Y94" s="122">
        <v>8980</v>
      </c>
      <c r="Z94" s="122">
        <v>9018</v>
      </c>
      <c r="AA94" s="122">
        <v>9062</v>
      </c>
      <c r="AB94" s="122">
        <v>9272</v>
      </c>
      <c r="AC94" s="122">
        <v>9349</v>
      </c>
      <c r="AD94" s="122">
        <v>9381</v>
      </c>
      <c r="AE94" s="122"/>
      <c r="AF94" s="122"/>
      <c r="AG94" s="122"/>
      <c r="AH94" s="122"/>
      <c r="AI94" s="122"/>
      <c r="AJ94" s="122"/>
      <c r="AK94" s="122"/>
      <c r="AL94" s="122"/>
      <c r="AM94" s="122"/>
      <c r="AN94" s="122"/>
    </row>
    <row r="95" spans="1:40" ht="12.75" x14ac:dyDescent="0.2">
      <c r="A95" s="122" t="s">
        <v>443</v>
      </c>
      <c r="B95" s="122">
        <v>226</v>
      </c>
      <c r="C95" s="122">
        <v>0</v>
      </c>
      <c r="D95" s="122">
        <v>156.254568182973</v>
      </c>
      <c r="E95" s="122">
        <v>0</v>
      </c>
      <c r="F95" s="122">
        <v>69.372659036411406</v>
      </c>
      <c r="G95" s="122">
        <v>0</v>
      </c>
      <c r="H95" s="122"/>
      <c r="I95" s="122">
        <v>14196</v>
      </c>
      <c r="J95" s="122">
        <v>14579</v>
      </c>
      <c r="K95" s="122"/>
      <c r="L95" s="122">
        <v>602</v>
      </c>
      <c r="M95" s="122">
        <v>841</v>
      </c>
      <c r="N95" s="122"/>
      <c r="O95" s="122">
        <v>1632</v>
      </c>
      <c r="P95" s="122">
        <v>1922</v>
      </c>
      <c r="Q95" s="122"/>
      <c r="R95" s="264">
        <v>1.61317874885669</v>
      </c>
      <c r="S95" s="264">
        <v>-1.2978095172697899</v>
      </c>
      <c r="T95" s="264">
        <v>0.37335285505099591</v>
      </c>
      <c r="U95" s="264">
        <v>1.0502516227849981</v>
      </c>
      <c r="V95" s="264">
        <v>3.9696860339229971</v>
      </c>
      <c r="W95" s="264">
        <v>1.0968413745229952</v>
      </c>
      <c r="X95" s="212"/>
      <c r="Y95" s="122">
        <v>13660</v>
      </c>
      <c r="Z95" s="122">
        <v>13711</v>
      </c>
      <c r="AA95" s="122">
        <v>13855</v>
      </c>
      <c r="AB95" s="122">
        <v>14405</v>
      </c>
      <c r="AC95" s="122">
        <v>14563</v>
      </c>
      <c r="AD95" s="122">
        <v>14374</v>
      </c>
      <c r="AE95" s="122"/>
      <c r="AF95" s="122"/>
      <c r="AG95" s="122"/>
      <c r="AH95" s="122"/>
      <c r="AI95" s="122"/>
      <c r="AJ95" s="122"/>
      <c r="AK95" s="122"/>
      <c r="AL95" s="122"/>
      <c r="AM95" s="122"/>
      <c r="AN95" s="122"/>
    </row>
    <row r="96" spans="1:40" ht="12.75" x14ac:dyDescent="0.2">
      <c r="A96" s="122" t="s">
        <v>444</v>
      </c>
      <c r="B96" s="122">
        <v>217</v>
      </c>
      <c r="C96" s="122">
        <v>0</v>
      </c>
      <c r="D96" s="122">
        <v>155.56400519890499</v>
      </c>
      <c r="E96" s="122">
        <v>0</v>
      </c>
      <c r="F96" s="122">
        <v>61.789742070878901</v>
      </c>
      <c r="G96" s="122">
        <v>0</v>
      </c>
      <c r="H96" s="122"/>
      <c r="I96" s="122">
        <v>5931</v>
      </c>
      <c r="J96" s="122">
        <v>6087</v>
      </c>
      <c r="K96" s="122"/>
      <c r="L96" s="122">
        <v>246</v>
      </c>
      <c r="M96" s="122">
        <v>345</v>
      </c>
      <c r="N96" s="122"/>
      <c r="O96" s="122">
        <v>743</v>
      </c>
      <c r="P96" s="122">
        <v>868</v>
      </c>
      <c r="Q96" s="122"/>
      <c r="R96" s="264">
        <v>1.8243563769711102</v>
      </c>
      <c r="S96" s="264">
        <v>-0.78239608801955995</v>
      </c>
      <c r="T96" s="264">
        <v>0.61328193446598789</v>
      </c>
      <c r="U96" s="264">
        <v>1.0623476140719958</v>
      </c>
      <c r="V96" s="264">
        <v>2.5504049629499974</v>
      </c>
      <c r="W96" s="264">
        <v>3.0919173248189935</v>
      </c>
      <c r="X96" s="212"/>
      <c r="Y96" s="122">
        <v>5707</v>
      </c>
      <c r="Z96" s="122">
        <v>5742</v>
      </c>
      <c r="AA96" s="122">
        <v>5803</v>
      </c>
      <c r="AB96" s="122">
        <v>5951</v>
      </c>
      <c r="AC96" s="122">
        <v>6135</v>
      </c>
      <c r="AD96" s="122">
        <v>6087</v>
      </c>
      <c r="AE96" s="122"/>
      <c r="AF96" s="122"/>
      <c r="AG96" s="122"/>
      <c r="AH96" s="122"/>
      <c r="AI96" s="122"/>
      <c r="AJ96" s="122"/>
      <c r="AK96" s="122"/>
      <c r="AL96" s="122"/>
      <c r="AM96" s="122"/>
      <c r="AN96" s="122"/>
    </row>
    <row r="97" spans="1:40" ht="12.75" x14ac:dyDescent="0.2">
      <c r="A97" s="122" t="s">
        <v>440</v>
      </c>
      <c r="B97" s="122">
        <v>263</v>
      </c>
      <c r="C97" s="122">
        <v>0</v>
      </c>
      <c r="D97" s="122">
        <v>32.233658377388501</v>
      </c>
      <c r="E97" s="122">
        <v>0</v>
      </c>
      <c r="F97" s="122">
        <v>0</v>
      </c>
      <c r="G97" s="122">
        <v>231.17421535633301</v>
      </c>
      <c r="H97" s="122"/>
      <c r="I97" s="122">
        <v>61533</v>
      </c>
      <c r="J97" s="122">
        <v>67451</v>
      </c>
      <c r="K97" s="122"/>
      <c r="L97" s="122">
        <v>3561</v>
      </c>
      <c r="M97" s="122">
        <v>4033</v>
      </c>
      <c r="N97" s="122"/>
      <c r="O97" s="122">
        <v>7900</v>
      </c>
      <c r="P97" s="122">
        <v>8789</v>
      </c>
      <c r="Q97" s="122"/>
      <c r="R97" s="264">
        <v>1.25625710424209</v>
      </c>
      <c r="S97" s="264">
        <v>1.6657998365406002</v>
      </c>
      <c r="T97" s="264">
        <v>0.92163019198000029</v>
      </c>
      <c r="U97" s="264">
        <v>1.4564985218320032</v>
      </c>
      <c r="V97" s="264">
        <v>1.1441996704709965</v>
      </c>
      <c r="W97" s="264">
        <v>1.5038161030499992</v>
      </c>
      <c r="X97" s="212"/>
      <c r="Y97" s="122">
        <v>64017</v>
      </c>
      <c r="Z97" s="122">
        <v>64607</v>
      </c>
      <c r="AA97" s="122">
        <v>65548</v>
      </c>
      <c r="AB97" s="122">
        <v>66298</v>
      </c>
      <c r="AC97" s="122">
        <v>67295</v>
      </c>
      <c r="AD97" s="122">
        <v>68416</v>
      </c>
      <c r="AE97" s="122"/>
      <c r="AF97" s="122"/>
      <c r="AG97" s="122"/>
      <c r="AH97" s="122"/>
      <c r="AI97" s="122"/>
      <c r="AJ97" s="122"/>
      <c r="AK97" s="122"/>
      <c r="AL97" s="122"/>
      <c r="AM97" s="122"/>
      <c r="AN97" s="122"/>
    </row>
    <row r="98" spans="1:40" ht="12.75" x14ac:dyDescent="0.2">
      <c r="A98" s="122" t="s">
        <v>445</v>
      </c>
      <c r="B98" s="122">
        <v>127</v>
      </c>
      <c r="C98" s="122">
        <v>0</v>
      </c>
      <c r="D98" s="122">
        <v>126.821412564064</v>
      </c>
      <c r="E98" s="122">
        <v>0</v>
      </c>
      <c r="F98" s="122">
        <v>0</v>
      </c>
      <c r="G98" s="122">
        <v>0</v>
      </c>
      <c r="H98" s="122"/>
      <c r="I98" s="122">
        <v>13114</v>
      </c>
      <c r="J98" s="122">
        <v>13498</v>
      </c>
      <c r="K98" s="122"/>
      <c r="L98" s="122">
        <v>592</v>
      </c>
      <c r="M98" s="122">
        <v>783</v>
      </c>
      <c r="N98" s="122"/>
      <c r="O98" s="122">
        <v>1673</v>
      </c>
      <c r="P98" s="122">
        <v>1763</v>
      </c>
      <c r="Q98" s="122"/>
      <c r="R98" s="264">
        <v>1.1049716775428</v>
      </c>
      <c r="S98" s="264">
        <v>0.57833469266701298</v>
      </c>
      <c r="T98" s="264">
        <v>1.2086464709069986</v>
      </c>
      <c r="U98" s="264">
        <v>0.33682921227899953</v>
      </c>
      <c r="V98" s="264">
        <v>0.99183642328499388</v>
      </c>
      <c r="W98" s="264">
        <v>1.8886454634740062</v>
      </c>
      <c r="X98" s="212"/>
      <c r="Y98" s="122">
        <v>12907</v>
      </c>
      <c r="Z98" s="122">
        <v>13063</v>
      </c>
      <c r="AA98" s="122">
        <v>13107</v>
      </c>
      <c r="AB98" s="122">
        <v>13237</v>
      </c>
      <c r="AC98" s="122">
        <v>13487</v>
      </c>
      <c r="AD98" s="122">
        <v>13565</v>
      </c>
      <c r="AE98" s="122"/>
      <c r="AF98" s="122"/>
      <c r="AG98" s="122"/>
      <c r="AH98" s="122"/>
      <c r="AI98" s="122"/>
      <c r="AJ98" s="122"/>
      <c r="AK98" s="122"/>
      <c r="AL98" s="122"/>
      <c r="AM98" s="122"/>
      <c r="AN98" s="122"/>
    </row>
    <row r="99" spans="1:40" ht="12.75" x14ac:dyDescent="0.2">
      <c r="A99" s="122" t="s">
        <v>446</v>
      </c>
      <c r="B99" s="122">
        <v>0</v>
      </c>
      <c r="C99" s="122">
        <v>0</v>
      </c>
      <c r="D99" s="122">
        <v>0</v>
      </c>
      <c r="E99" s="122">
        <v>0</v>
      </c>
      <c r="F99" s="122">
        <v>0</v>
      </c>
      <c r="G99" s="122">
        <v>0</v>
      </c>
      <c r="H99" s="122"/>
      <c r="I99" s="122">
        <v>13608</v>
      </c>
      <c r="J99" s="122">
        <v>15000</v>
      </c>
      <c r="K99" s="122"/>
      <c r="L99" s="122">
        <v>851</v>
      </c>
      <c r="M99" s="122">
        <v>899</v>
      </c>
      <c r="N99" s="122"/>
      <c r="O99" s="122">
        <v>1881</v>
      </c>
      <c r="P99" s="122">
        <v>2114</v>
      </c>
      <c r="Q99" s="122"/>
      <c r="R99" s="264">
        <v>1.0979346621584201</v>
      </c>
      <c r="S99" s="264">
        <v>0.24040066777963301</v>
      </c>
      <c r="T99" s="264">
        <v>1.2207882804329984</v>
      </c>
      <c r="U99" s="264">
        <v>0.66161268091001091</v>
      </c>
      <c r="V99" s="264">
        <v>1.5815418321240031</v>
      </c>
      <c r="W99" s="264">
        <v>0.93010716452100439</v>
      </c>
      <c r="X99" s="212"/>
      <c r="Y99" s="122">
        <v>14335</v>
      </c>
      <c r="Z99" s="122">
        <v>14510</v>
      </c>
      <c r="AA99" s="122">
        <v>14606</v>
      </c>
      <c r="AB99" s="122">
        <v>14837</v>
      </c>
      <c r="AC99" s="122">
        <v>14975</v>
      </c>
      <c r="AD99" s="122">
        <v>15011</v>
      </c>
      <c r="AE99" s="122"/>
      <c r="AF99" s="122"/>
      <c r="AG99" s="122"/>
      <c r="AH99" s="122"/>
      <c r="AI99" s="122"/>
      <c r="AJ99" s="122"/>
      <c r="AK99" s="122"/>
      <c r="AL99" s="122"/>
      <c r="AM99" s="122"/>
      <c r="AN99" s="122"/>
    </row>
    <row r="100" spans="1:40" ht="12.75" x14ac:dyDescent="0.2">
      <c r="A100" s="122" t="s">
        <v>447</v>
      </c>
      <c r="B100" s="122">
        <v>52</v>
      </c>
      <c r="C100" s="122">
        <v>0</v>
      </c>
      <c r="D100" s="122">
        <v>52.065690657557703</v>
      </c>
      <c r="E100" s="122">
        <v>0</v>
      </c>
      <c r="F100" s="122">
        <v>0</v>
      </c>
      <c r="G100" s="122">
        <v>0</v>
      </c>
      <c r="H100" s="122"/>
      <c r="I100" s="122">
        <v>19643</v>
      </c>
      <c r="J100" s="122">
        <v>20406</v>
      </c>
      <c r="K100" s="122"/>
      <c r="L100" s="122">
        <v>973</v>
      </c>
      <c r="M100" s="122">
        <v>1141</v>
      </c>
      <c r="N100" s="122"/>
      <c r="O100" s="122">
        <v>2399</v>
      </c>
      <c r="P100" s="122">
        <v>2682</v>
      </c>
      <c r="Q100" s="122"/>
      <c r="R100" s="264">
        <v>1.1045122843597699</v>
      </c>
      <c r="S100" s="264">
        <v>-8.8430361090641105E-2</v>
      </c>
      <c r="T100" s="264">
        <v>0.7494866529769979</v>
      </c>
      <c r="U100" s="264">
        <v>0.64200550290401281</v>
      </c>
      <c r="V100" s="264">
        <v>1.8782908059939984</v>
      </c>
      <c r="W100" s="264">
        <v>1.1529096059240089</v>
      </c>
      <c r="X100" s="212"/>
      <c r="Y100" s="122">
        <v>19480</v>
      </c>
      <c r="Z100" s="122">
        <v>19626</v>
      </c>
      <c r="AA100" s="122">
        <v>19752</v>
      </c>
      <c r="AB100" s="122">
        <v>20123</v>
      </c>
      <c r="AC100" s="122">
        <v>20355</v>
      </c>
      <c r="AD100" s="122">
        <v>20337</v>
      </c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22"/>
    </row>
    <row r="101" spans="1:40" ht="12.75" x14ac:dyDescent="0.2">
      <c r="A101" s="122" t="s">
        <v>448</v>
      </c>
      <c r="B101" s="122">
        <v>14</v>
      </c>
      <c r="C101" s="122">
        <v>0</v>
      </c>
      <c r="D101" s="122">
        <v>13.8030929553566</v>
      </c>
      <c r="E101" s="122">
        <v>0</v>
      </c>
      <c r="F101" s="122">
        <v>0</v>
      </c>
      <c r="G101" s="122">
        <v>0</v>
      </c>
      <c r="H101" s="122"/>
      <c r="I101" s="122">
        <v>26294</v>
      </c>
      <c r="J101" s="122">
        <v>26928</v>
      </c>
      <c r="K101" s="122"/>
      <c r="L101" s="122">
        <v>1335</v>
      </c>
      <c r="M101" s="122">
        <v>1475</v>
      </c>
      <c r="N101" s="122"/>
      <c r="O101" s="122">
        <v>3443</v>
      </c>
      <c r="P101" s="122">
        <v>3594</v>
      </c>
      <c r="Q101" s="122"/>
      <c r="R101" s="264">
        <v>0.64758851457997801</v>
      </c>
      <c r="S101" s="264">
        <v>4.8303793705644096E-2</v>
      </c>
      <c r="T101" s="264">
        <v>0.16395317802300724</v>
      </c>
      <c r="U101" s="264">
        <v>0.72325846973700436</v>
      </c>
      <c r="V101" s="264">
        <v>0.95616024187499704</v>
      </c>
      <c r="W101" s="264">
        <v>0.74869913525299125</v>
      </c>
      <c r="X101" s="212"/>
      <c r="Y101" s="122">
        <v>26227</v>
      </c>
      <c r="Z101" s="122">
        <v>26270</v>
      </c>
      <c r="AA101" s="122">
        <v>26460</v>
      </c>
      <c r="AB101" s="122">
        <v>26713</v>
      </c>
      <c r="AC101" s="122">
        <v>26913</v>
      </c>
      <c r="AD101" s="122">
        <v>26926</v>
      </c>
      <c r="AE101" s="122"/>
      <c r="AF101" s="122"/>
      <c r="AG101" s="122"/>
      <c r="AH101" s="122"/>
      <c r="AI101" s="122"/>
      <c r="AJ101" s="122"/>
      <c r="AK101" s="122"/>
      <c r="AL101" s="122"/>
      <c r="AM101" s="122"/>
      <c r="AN101" s="122"/>
    </row>
    <row r="102" spans="1:40" ht="12.75" x14ac:dyDescent="0.2">
      <c r="A102" s="122" t="s">
        <v>449</v>
      </c>
      <c r="B102" s="122">
        <v>0</v>
      </c>
      <c r="C102" s="122">
        <v>0</v>
      </c>
      <c r="D102" s="122">
        <v>0</v>
      </c>
      <c r="E102" s="122">
        <v>0</v>
      </c>
      <c r="F102" s="122">
        <v>0</v>
      </c>
      <c r="G102" s="122">
        <v>0</v>
      </c>
      <c r="H102" s="122"/>
      <c r="I102" s="122">
        <v>7133</v>
      </c>
      <c r="J102" s="122">
        <v>7083</v>
      </c>
      <c r="K102" s="122"/>
      <c r="L102" s="122">
        <v>315</v>
      </c>
      <c r="M102" s="122">
        <v>335</v>
      </c>
      <c r="N102" s="122"/>
      <c r="O102" s="122">
        <v>872</v>
      </c>
      <c r="P102" s="122">
        <v>952</v>
      </c>
      <c r="Q102" s="122"/>
      <c r="R102" s="264">
        <v>0.78014359515312703</v>
      </c>
      <c r="S102" s="264">
        <v>1.41043723554302E-2</v>
      </c>
      <c r="T102" s="264">
        <v>0.64018623599599778</v>
      </c>
      <c r="U102" s="264">
        <v>0.69394246060399212</v>
      </c>
      <c r="V102" s="264">
        <v>0.58865757358199744</v>
      </c>
      <c r="W102" s="264">
        <v>1.1989723094490046</v>
      </c>
      <c r="X102" s="212"/>
      <c r="Y102" s="122">
        <v>6873</v>
      </c>
      <c r="Z102" s="122">
        <v>6917</v>
      </c>
      <c r="AA102" s="122">
        <v>6965</v>
      </c>
      <c r="AB102" s="122">
        <v>7006</v>
      </c>
      <c r="AC102" s="122">
        <v>7090</v>
      </c>
      <c r="AD102" s="122">
        <v>7091</v>
      </c>
      <c r="AE102" s="122"/>
      <c r="AF102" s="122"/>
      <c r="AG102" s="122"/>
      <c r="AH102" s="122"/>
      <c r="AI102" s="122"/>
      <c r="AJ102" s="122"/>
      <c r="AK102" s="122"/>
      <c r="AL102" s="122"/>
      <c r="AM102" s="122"/>
      <c r="AN102" s="122"/>
    </row>
    <row r="103" spans="1:40" ht="12.75" x14ac:dyDescent="0.2">
      <c r="A103" s="122" t="s">
        <v>450</v>
      </c>
      <c r="B103" s="122">
        <v>26</v>
      </c>
      <c r="C103" s="122">
        <v>0</v>
      </c>
      <c r="D103" s="122">
        <v>26.216561222768</v>
      </c>
      <c r="E103" s="122">
        <v>0</v>
      </c>
      <c r="F103" s="122">
        <v>0</v>
      </c>
      <c r="G103" s="122">
        <v>0</v>
      </c>
      <c r="H103" s="122"/>
      <c r="I103" s="122">
        <v>15608</v>
      </c>
      <c r="J103" s="122">
        <v>15728</v>
      </c>
      <c r="K103" s="122"/>
      <c r="L103" s="122">
        <v>767</v>
      </c>
      <c r="M103" s="122">
        <v>864</v>
      </c>
      <c r="N103" s="122"/>
      <c r="O103" s="122">
        <v>2046</v>
      </c>
      <c r="P103" s="122">
        <v>2099</v>
      </c>
      <c r="Q103" s="122"/>
      <c r="R103" s="264">
        <v>0.69075044564266297</v>
      </c>
      <c r="S103" s="264">
        <v>0.11448925073145901</v>
      </c>
      <c r="T103" s="264">
        <v>-9.1533180778000656E-2</v>
      </c>
      <c r="U103" s="264">
        <v>0.5693344676400045</v>
      </c>
      <c r="V103" s="264">
        <v>1.4705882352940023</v>
      </c>
      <c r="W103" s="264">
        <v>0.82082852379099336</v>
      </c>
      <c r="X103" s="212"/>
      <c r="Y103" s="122">
        <v>15295</v>
      </c>
      <c r="Z103" s="122">
        <v>15281</v>
      </c>
      <c r="AA103" s="122">
        <v>15368</v>
      </c>
      <c r="AB103" s="122">
        <v>15594</v>
      </c>
      <c r="AC103" s="122">
        <v>15722</v>
      </c>
      <c r="AD103" s="122">
        <v>15740</v>
      </c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</row>
    <row r="104" spans="1:40" ht="12.75" x14ac:dyDescent="0.2">
      <c r="A104" s="122" t="s">
        <v>451</v>
      </c>
      <c r="B104" s="122">
        <v>0</v>
      </c>
      <c r="C104" s="122">
        <v>0</v>
      </c>
      <c r="D104" s="122">
        <v>0</v>
      </c>
      <c r="E104" s="122">
        <v>0</v>
      </c>
      <c r="F104" s="122">
        <v>0</v>
      </c>
      <c r="G104" s="122">
        <v>0</v>
      </c>
      <c r="H104" s="122"/>
      <c r="I104" s="122">
        <v>36458</v>
      </c>
      <c r="J104" s="122">
        <v>36551</v>
      </c>
      <c r="K104" s="122"/>
      <c r="L104" s="122">
        <v>1717</v>
      </c>
      <c r="M104" s="122">
        <v>1801</v>
      </c>
      <c r="N104" s="122"/>
      <c r="O104" s="122">
        <v>4400</v>
      </c>
      <c r="P104" s="122">
        <v>4563</v>
      </c>
      <c r="Q104" s="122"/>
      <c r="R104" s="264">
        <v>0.50638739255572895</v>
      </c>
      <c r="S104" s="264">
        <v>0.40769420198648304</v>
      </c>
      <c r="T104" s="264">
        <v>0.25128434219298867</v>
      </c>
      <c r="U104" s="264">
        <v>0.28407508494399281</v>
      </c>
      <c r="V104" s="264">
        <v>0.78315929793400585</v>
      </c>
      <c r="W104" s="264">
        <v>0.70818407274700235</v>
      </c>
      <c r="X104" s="212"/>
      <c r="Y104" s="122">
        <v>35816</v>
      </c>
      <c r="Z104" s="122">
        <v>35906</v>
      </c>
      <c r="AA104" s="122">
        <v>36008</v>
      </c>
      <c r="AB104" s="122">
        <v>36290</v>
      </c>
      <c r="AC104" s="122">
        <v>36547</v>
      </c>
      <c r="AD104" s="122">
        <v>36696</v>
      </c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</row>
    <row r="105" spans="1:40" ht="14.25" customHeight="1" x14ac:dyDescent="0.2">
      <c r="A105" s="19" t="s">
        <v>452</v>
      </c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212"/>
      <c r="S105" s="212"/>
      <c r="T105" s="264"/>
      <c r="U105" s="264"/>
      <c r="V105" s="264"/>
      <c r="W105" s="264"/>
      <c r="X105" s="21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</row>
    <row r="106" spans="1:40" ht="12.75" x14ac:dyDescent="0.2">
      <c r="A106" s="122" t="s">
        <v>453</v>
      </c>
      <c r="B106" s="122">
        <v>0</v>
      </c>
      <c r="C106" s="122">
        <v>0</v>
      </c>
      <c r="D106" s="122">
        <v>0</v>
      </c>
      <c r="E106" s="122">
        <v>0</v>
      </c>
      <c r="F106" s="122">
        <v>0</v>
      </c>
      <c r="G106" s="122">
        <v>0</v>
      </c>
      <c r="H106" s="122"/>
      <c r="I106" s="122">
        <v>57122</v>
      </c>
      <c r="J106" s="122">
        <v>58595</v>
      </c>
      <c r="K106" s="122"/>
      <c r="L106" s="122">
        <v>2868</v>
      </c>
      <c r="M106" s="122">
        <v>2936</v>
      </c>
      <c r="N106" s="122"/>
      <c r="O106" s="122">
        <v>7047</v>
      </c>
      <c r="P106" s="122">
        <v>7306</v>
      </c>
      <c r="Q106" s="122"/>
      <c r="R106" s="264">
        <v>0.58327187792122104</v>
      </c>
      <c r="S106" s="264">
        <v>1.08390891062026</v>
      </c>
      <c r="T106" s="264">
        <v>9.4493149247014685E-2</v>
      </c>
      <c r="U106" s="264">
        <v>0.33740668869400281</v>
      </c>
      <c r="V106" s="264">
        <v>0.76663065825700016</v>
      </c>
      <c r="W106" s="264">
        <v>1.1377390462359926</v>
      </c>
      <c r="X106" s="212"/>
      <c r="Y106" s="122">
        <v>57147</v>
      </c>
      <c r="Z106" s="122">
        <v>57201</v>
      </c>
      <c r="AA106" s="122">
        <v>57394</v>
      </c>
      <c r="AB106" s="122">
        <v>57834</v>
      </c>
      <c r="AC106" s="122">
        <v>58492</v>
      </c>
      <c r="AD106" s="122">
        <v>59126</v>
      </c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</row>
    <row r="107" spans="1:40" ht="14.25" customHeight="1" x14ac:dyDescent="0.2">
      <c r="A107" s="19" t="s">
        <v>454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212"/>
      <c r="S107" s="212"/>
      <c r="T107" s="264"/>
      <c r="U107" s="264"/>
      <c r="V107" s="264"/>
      <c r="W107" s="264"/>
      <c r="X107" s="21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</row>
    <row r="108" spans="1:40" ht="12.75" x14ac:dyDescent="0.2">
      <c r="A108" s="122" t="s">
        <v>455</v>
      </c>
      <c r="B108" s="122">
        <v>8</v>
      </c>
      <c r="C108" s="122">
        <v>0</v>
      </c>
      <c r="D108" s="122">
        <v>8.2698108803680999</v>
      </c>
      <c r="E108" s="122">
        <v>0</v>
      </c>
      <c r="F108" s="122">
        <v>0</v>
      </c>
      <c r="G108" s="122">
        <v>0</v>
      </c>
      <c r="H108" s="122"/>
      <c r="I108" s="122">
        <v>31052</v>
      </c>
      <c r="J108" s="122">
        <v>32200</v>
      </c>
      <c r="K108" s="122"/>
      <c r="L108" s="122">
        <v>1565</v>
      </c>
      <c r="M108" s="122">
        <v>1715</v>
      </c>
      <c r="N108" s="122"/>
      <c r="O108" s="122">
        <v>3901</v>
      </c>
      <c r="P108" s="122">
        <v>4188</v>
      </c>
      <c r="Q108" s="122"/>
      <c r="R108" s="264">
        <v>0.77692639222925997</v>
      </c>
      <c r="S108" s="264">
        <v>0.42837187645506802</v>
      </c>
      <c r="T108" s="264">
        <v>1.0885921941540033</v>
      </c>
      <c r="U108" s="264">
        <v>0.83932473949299435</v>
      </c>
      <c r="V108" s="264">
        <v>0.6376028645020142</v>
      </c>
      <c r="W108" s="264">
        <v>0.54305421179098801</v>
      </c>
      <c r="X108" s="212"/>
      <c r="Y108" s="122">
        <v>31233</v>
      </c>
      <c r="Z108" s="122">
        <v>31573</v>
      </c>
      <c r="AA108" s="122">
        <v>31838</v>
      </c>
      <c r="AB108" s="122">
        <v>32041</v>
      </c>
      <c r="AC108" s="122">
        <v>32215</v>
      </c>
      <c r="AD108" s="122">
        <v>32353</v>
      </c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</row>
    <row r="109" spans="1:40" ht="12.75" x14ac:dyDescent="0.2">
      <c r="A109" s="122" t="s">
        <v>456</v>
      </c>
      <c r="B109" s="122">
        <v>0</v>
      </c>
      <c r="C109" s="122">
        <v>0</v>
      </c>
      <c r="D109" s="122">
        <v>0</v>
      </c>
      <c r="E109" s="122">
        <v>0</v>
      </c>
      <c r="F109" s="122">
        <v>0</v>
      </c>
      <c r="G109" s="122">
        <v>0</v>
      </c>
      <c r="H109" s="122"/>
      <c r="I109" s="122">
        <v>62338</v>
      </c>
      <c r="J109" s="122">
        <v>66666</v>
      </c>
      <c r="K109" s="122"/>
      <c r="L109" s="122">
        <v>3703</v>
      </c>
      <c r="M109" s="122">
        <v>3729</v>
      </c>
      <c r="N109" s="122"/>
      <c r="O109" s="122">
        <v>8363</v>
      </c>
      <c r="P109" s="122">
        <v>9385</v>
      </c>
      <c r="Q109" s="122"/>
      <c r="R109" s="264">
        <v>1.00428495082248</v>
      </c>
      <c r="S109" s="264">
        <v>0.163636636591554</v>
      </c>
      <c r="T109" s="264">
        <v>0.41561850596099248</v>
      </c>
      <c r="U109" s="264">
        <v>1.5155523052270041</v>
      </c>
      <c r="V109" s="264">
        <v>1.4040250762560049</v>
      </c>
      <c r="W109" s="264">
        <v>0.68624635337199891</v>
      </c>
      <c r="X109" s="212"/>
      <c r="Y109" s="122">
        <v>64001</v>
      </c>
      <c r="Z109" s="122">
        <v>64267</v>
      </c>
      <c r="AA109" s="122">
        <v>65241</v>
      </c>
      <c r="AB109" s="122">
        <v>66157</v>
      </c>
      <c r="AC109" s="122">
        <v>66611</v>
      </c>
      <c r="AD109" s="122">
        <v>66720</v>
      </c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</row>
    <row r="110" spans="1:40" ht="12.75" x14ac:dyDescent="0.2">
      <c r="A110" s="122" t="s">
        <v>457</v>
      </c>
      <c r="B110" s="122">
        <v>67</v>
      </c>
      <c r="C110" s="122">
        <v>0</v>
      </c>
      <c r="D110" s="122">
        <v>66.774636612908594</v>
      </c>
      <c r="E110" s="122">
        <v>0</v>
      </c>
      <c r="F110" s="122">
        <v>0</v>
      </c>
      <c r="G110" s="122">
        <v>0</v>
      </c>
      <c r="H110" s="122"/>
      <c r="I110" s="122">
        <v>13198</v>
      </c>
      <c r="J110" s="122">
        <v>13482</v>
      </c>
      <c r="K110" s="122"/>
      <c r="L110" s="122">
        <v>563</v>
      </c>
      <c r="M110" s="122">
        <v>684</v>
      </c>
      <c r="N110" s="122"/>
      <c r="O110" s="122">
        <v>1579</v>
      </c>
      <c r="P110" s="122">
        <v>1716</v>
      </c>
      <c r="Q110" s="122"/>
      <c r="R110" s="264">
        <v>1.0941421142391299</v>
      </c>
      <c r="S110" s="264">
        <v>0.118729593351143</v>
      </c>
      <c r="T110" s="264">
        <v>1.0308479305529943</v>
      </c>
      <c r="U110" s="264">
        <v>0.79018028385100081</v>
      </c>
      <c r="V110" s="264">
        <v>1.5223017202009999</v>
      </c>
      <c r="W110" s="264">
        <v>1.0346378767430053</v>
      </c>
      <c r="X110" s="212"/>
      <c r="Y110" s="122">
        <v>12902</v>
      </c>
      <c r="Z110" s="122">
        <v>13035</v>
      </c>
      <c r="AA110" s="122">
        <v>13138</v>
      </c>
      <c r="AB110" s="122">
        <v>13338</v>
      </c>
      <c r="AC110" s="122">
        <v>13476</v>
      </c>
      <c r="AD110" s="122">
        <v>13492</v>
      </c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</row>
    <row r="111" spans="1:40" ht="12.75" x14ac:dyDescent="0.2">
      <c r="A111" s="122" t="s">
        <v>458</v>
      </c>
      <c r="B111" s="122">
        <v>175</v>
      </c>
      <c r="C111" s="122">
        <v>0</v>
      </c>
      <c r="D111" s="122">
        <v>44.589036678148098</v>
      </c>
      <c r="E111" s="122">
        <v>0</v>
      </c>
      <c r="F111" s="122">
        <v>130.74004161996999</v>
      </c>
      <c r="G111" s="122">
        <v>0</v>
      </c>
      <c r="H111" s="122"/>
      <c r="I111" s="122">
        <v>28491</v>
      </c>
      <c r="J111" s="122">
        <v>29568</v>
      </c>
      <c r="K111" s="122"/>
      <c r="L111" s="122">
        <v>1471</v>
      </c>
      <c r="M111" s="122">
        <v>1701</v>
      </c>
      <c r="N111" s="122"/>
      <c r="O111" s="122">
        <v>3426</v>
      </c>
      <c r="P111" s="122">
        <v>4180</v>
      </c>
      <c r="Q111" s="122"/>
      <c r="R111" s="264">
        <v>1.48609833097859</v>
      </c>
      <c r="S111" s="264">
        <v>0.35177919090786097</v>
      </c>
      <c r="T111" s="264">
        <v>0.83243631144600272</v>
      </c>
      <c r="U111" s="264">
        <v>1.8432851754320012</v>
      </c>
      <c r="V111" s="264">
        <v>1.0936408106219915</v>
      </c>
      <c r="W111" s="264">
        <v>2.1809007016209989</v>
      </c>
      <c r="X111" s="212"/>
      <c r="Y111" s="122">
        <v>27870</v>
      </c>
      <c r="Z111" s="122">
        <v>28102</v>
      </c>
      <c r="AA111" s="122">
        <v>28620</v>
      </c>
      <c r="AB111" s="122">
        <v>28933</v>
      </c>
      <c r="AC111" s="122">
        <v>29564</v>
      </c>
      <c r="AD111" s="122">
        <v>29668</v>
      </c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</row>
    <row r="112" spans="1:40" ht="12.75" x14ac:dyDescent="0.2">
      <c r="A112" s="122" t="s">
        <v>459</v>
      </c>
      <c r="B112" s="122">
        <v>0</v>
      </c>
      <c r="C112" s="122">
        <v>0</v>
      </c>
      <c r="D112" s="122">
        <v>0</v>
      </c>
      <c r="E112" s="122">
        <v>0</v>
      </c>
      <c r="F112" s="122">
        <v>0</v>
      </c>
      <c r="G112" s="122">
        <v>0</v>
      </c>
      <c r="H112" s="122"/>
      <c r="I112" s="122">
        <v>16821</v>
      </c>
      <c r="J112" s="122">
        <v>17455</v>
      </c>
      <c r="K112" s="122"/>
      <c r="L112" s="122">
        <v>862</v>
      </c>
      <c r="M112" s="122">
        <v>926</v>
      </c>
      <c r="N112" s="122"/>
      <c r="O112" s="122">
        <v>2145</v>
      </c>
      <c r="P112" s="122">
        <v>2311</v>
      </c>
      <c r="Q112" s="122"/>
      <c r="R112" s="264">
        <v>1.0311321896041801</v>
      </c>
      <c r="S112" s="264">
        <v>-0.12009607686148902</v>
      </c>
      <c r="T112" s="264">
        <v>0.92355359590099795</v>
      </c>
      <c r="U112" s="264">
        <v>1.0922186798910047</v>
      </c>
      <c r="V112" s="264">
        <v>1.734509139753996</v>
      </c>
      <c r="W112" s="264">
        <v>0.37887485648700192</v>
      </c>
      <c r="X112" s="212"/>
      <c r="Y112" s="122">
        <v>16783</v>
      </c>
      <c r="Z112" s="122">
        <v>16938</v>
      </c>
      <c r="AA112" s="122">
        <v>17123</v>
      </c>
      <c r="AB112" s="122">
        <v>17420</v>
      </c>
      <c r="AC112" s="122">
        <v>17486</v>
      </c>
      <c r="AD112" s="122">
        <v>17465</v>
      </c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</row>
    <row r="113" spans="1:40" ht="14.25" customHeight="1" x14ac:dyDescent="0.2">
      <c r="A113" s="19" t="s">
        <v>460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212"/>
      <c r="S113" s="212"/>
      <c r="T113" s="264"/>
      <c r="U113" s="264"/>
      <c r="V113" s="264"/>
      <c r="W113" s="264"/>
      <c r="X113" s="21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</row>
    <row r="114" spans="1:40" ht="12.75" x14ac:dyDescent="0.2">
      <c r="A114" s="122" t="s">
        <v>461</v>
      </c>
      <c r="B114" s="122">
        <v>0</v>
      </c>
      <c r="C114" s="122">
        <v>0</v>
      </c>
      <c r="D114" s="122">
        <v>0</v>
      </c>
      <c r="E114" s="122">
        <v>0</v>
      </c>
      <c r="F114" s="122">
        <v>0</v>
      </c>
      <c r="G114" s="122">
        <v>0</v>
      </c>
      <c r="H114" s="122"/>
      <c r="I114" s="122">
        <v>14470</v>
      </c>
      <c r="J114" s="122">
        <v>15429</v>
      </c>
      <c r="K114" s="122"/>
      <c r="L114" s="122">
        <v>944</v>
      </c>
      <c r="M114" s="122">
        <v>952</v>
      </c>
      <c r="N114" s="122"/>
      <c r="O114" s="122">
        <v>2234</v>
      </c>
      <c r="P114" s="122">
        <v>2424</v>
      </c>
      <c r="Q114" s="122"/>
      <c r="R114" s="264">
        <v>0.95056167704954397</v>
      </c>
      <c r="S114" s="264">
        <v>0.61784599375650406</v>
      </c>
      <c r="T114" s="264">
        <v>0.5538669368460063</v>
      </c>
      <c r="U114" s="264">
        <v>0.47020890709998753</v>
      </c>
      <c r="V114" s="264">
        <v>1.2301932205659938</v>
      </c>
      <c r="W114" s="264">
        <v>1.5520771415360031</v>
      </c>
      <c r="X114" s="212"/>
      <c r="Y114" s="122">
        <v>14805</v>
      </c>
      <c r="Z114" s="122">
        <v>14887</v>
      </c>
      <c r="AA114" s="122">
        <v>14957</v>
      </c>
      <c r="AB114" s="122">
        <v>15141</v>
      </c>
      <c r="AC114" s="122">
        <v>15376</v>
      </c>
      <c r="AD114" s="122">
        <v>15471</v>
      </c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</row>
    <row r="115" spans="1:40" ht="12.75" x14ac:dyDescent="0.2">
      <c r="A115" s="122" t="s">
        <v>462</v>
      </c>
      <c r="B115" s="122">
        <v>4</v>
      </c>
      <c r="C115" s="122">
        <v>0</v>
      </c>
      <c r="D115" s="122">
        <v>0</v>
      </c>
      <c r="E115" s="122">
        <v>0</v>
      </c>
      <c r="F115" s="122">
        <v>3.5539293633454601</v>
      </c>
      <c r="G115" s="122">
        <v>0</v>
      </c>
      <c r="H115" s="122"/>
      <c r="I115" s="122">
        <v>12181</v>
      </c>
      <c r="J115" s="122">
        <v>12699</v>
      </c>
      <c r="K115" s="122"/>
      <c r="L115" s="122">
        <v>676</v>
      </c>
      <c r="M115" s="122">
        <v>695</v>
      </c>
      <c r="N115" s="122"/>
      <c r="O115" s="122">
        <v>1652</v>
      </c>
      <c r="P115" s="122">
        <v>1864</v>
      </c>
      <c r="Q115" s="122"/>
      <c r="R115" s="264">
        <v>0.77901890918272698</v>
      </c>
      <c r="S115" s="264">
        <v>1.2051988972036198</v>
      </c>
      <c r="T115" s="264">
        <v>0.43064922401900674</v>
      </c>
      <c r="U115" s="264">
        <v>1.1569579288029956</v>
      </c>
      <c r="V115" s="264">
        <v>0.55186755178799274</v>
      </c>
      <c r="W115" s="264">
        <v>0.97836461978999978</v>
      </c>
      <c r="X115" s="212"/>
      <c r="Y115" s="122">
        <v>12307</v>
      </c>
      <c r="Z115" s="122">
        <v>12360</v>
      </c>
      <c r="AA115" s="122">
        <v>12503</v>
      </c>
      <c r="AB115" s="122">
        <v>12572</v>
      </c>
      <c r="AC115" s="122">
        <v>12695</v>
      </c>
      <c r="AD115" s="122">
        <v>12848</v>
      </c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</row>
    <row r="116" spans="1:40" ht="12.75" x14ac:dyDescent="0.2">
      <c r="A116" s="122" t="s">
        <v>463</v>
      </c>
      <c r="B116" s="122">
        <v>79</v>
      </c>
      <c r="C116" s="122">
        <v>0</v>
      </c>
      <c r="D116" s="122">
        <v>0</v>
      </c>
      <c r="E116" s="122">
        <v>0</v>
      </c>
      <c r="F116" s="122">
        <v>79.238015603157294</v>
      </c>
      <c r="G116" s="122">
        <v>0</v>
      </c>
      <c r="H116" s="122"/>
      <c r="I116" s="122">
        <v>15952</v>
      </c>
      <c r="J116" s="122">
        <v>18073</v>
      </c>
      <c r="K116" s="122"/>
      <c r="L116" s="122">
        <v>1220</v>
      </c>
      <c r="M116" s="122">
        <v>1267</v>
      </c>
      <c r="N116" s="122"/>
      <c r="O116" s="122">
        <v>2409</v>
      </c>
      <c r="P116" s="122">
        <v>2832</v>
      </c>
      <c r="Q116" s="122"/>
      <c r="R116" s="264">
        <v>1.1583975734965402</v>
      </c>
      <c r="S116" s="264">
        <v>2.10373998219056</v>
      </c>
      <c r="T116" s="264">
        <v>0.12821259980199784</v>
      </c>
      <c r="U116" s="264">
        <v>1.4085326814499979</v>
      </c>
      <c r="V116" s="264">
        <v>1.2167824140500159</v>
      </c>
      <c r="W116" s="264">
        <v>1.8882903317269921</v>
      </c>
      <c r="X116" s="212"/>
      <c r="Y116" s="122">
        <v>17159</v>
      </c>
      <c r="Z116" s="122">
        <v>17181</v>
      </c>
      <c r="AA116" s="122">
        <v>17423</v>
      </c>
      <c r="AB116" s="122">
        <v>17635</v>
      </c>
      <c r="AC116" s="122">
        <v>17968</v>
      </c>
      <c r="AD116" s="122">
        <v>18346</v>
      </c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</row>
    <row r="117" spans="1:40" ht="12.75" x14ac:dyDescent="0.2">
      <c r="A117" s="122" t="s">
        <v>464</v>
      </c>
      <c r="B117" s="122">
        <v>0</v>
      </c>
      <c r="C117" s="122">
        <v>0</v>
      </c>
      <c r="D117" s="122">
        <v>0</v>
      </c>
      <c r="E117" s="122">
        <v>0</v>
      </c>
      <c r="F117" s="122">
        <v>0</v>
      </c>
      <c r="G117" s="122">
        <v>0</v>
      </c>
      <c r="H117" s="122"/>
      <c r="I117" s="122">
        <v>14242</v>
      </c>
      <c r="J117" s="122">
        <v>14796</v>
      </c>
      <c r="K117" s="122"/>
      <c r="L117" s="122">
        <v>656</v>
      </c>
      <c r="M117" s="122">
        <v>681</v>
      </c>
      <c r="N117" s="122"/>
      <c r="O117" s="122">
        <v>1667</v>
      </c>
      <c r="P117" s="122">
        <v>1800</v>
      </c>
      <c r="Q117" s="122"/>
      <c r="R117" s="264">
        <v>0.83724051511369102</v>
      </c>
      <c r="S117" s="264">
        <v>0.82678232583355893</v>
      </c>
      <c r="T117" s="264">
        <v>1.2612107623320128</v>
      </c>
      <c r="U117" s="264">
        <v>-0.35289233324110114</v>
      </c>
      <c r="V117" s="264">
        <v>1.1318658426499866</v>
      </c>
      <c r="W117" s="264">
        <v>1.3183191430929924</v>
      </c>
      <c r="X117" s="212"/>
      <c r="Y117" s="122">
        <v>14272</v>
      </c>
      <c r="Z117" s="122">
        <v>14452</v>
      </c>
      <c r="AA117" s="122">
        <v>14401</v>
      </c>
      <c r="AB117" s="122">
        <v>14564</v>
      </c>
      <c r="AC117" s="122">
        <v>14756</v>
      </c>
      <c r="AD117" s="122">
        <v>14878</v>
      </c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</row>
    <row r="118" spans="1:40" ht="12.75" x14ac:dyDescent="0.2">
      <c r="A118" s="122" t="s">
        <v>465</v>
      </c>
      <c r="B118" s="122">
        <v>0</v>
      </c>
      <c r="C118" s="122">
        <v>0</v>
      </c>
      <c r="D118" s="122">
        <v>0</v>
      </c>
      <c r="E118" s="122">
        <v>0</v>
      </c>
      <c r="F118" s="122">
        <v>0</v>
      </c>
      <c r="G118" s="122">
        <v>0</v>
      </c>
      <c r="H118" s="122"/>
      <c r="I118" s="122">
        <v>30775</v>
      </c>
      <c r="J118" s="122">
        <v>33236</v>
      </c>
      <c r="K118" s="122"/>
      <c r="L118" s="122">
        <v>2009</v>
      </c>
      <c r="M118" s="122">
        <v>2106</v>
      </c>
      <c r="N118" s="122"/>
      <c r="O118" s="122">
        <v>4593</v>
      </c>
      <c r="P118" s="122">
        <v>4985</v>
      </c>
      <c r="Q118" s="122"/>
      <c r="R118" s="264">
        <v>0.99979931369498198</v>
      </c>
      <c r="S118" s="264">
        <v>1.16250981339453</v>
      </c>
      <c r="T118" s="264">
        <v>1.2065606736630059</v>
      </c>
      <c r="U118" s="264">
        <v>0.44085687674599683</v>
      </c>
      <c r="V118" s="264">
        <v>1.4064045499510058</v>
      </c>
      <c r="W118" s="264">
        <v>0.94796842137299109</v>
      </c>
      <c r="X118" s="212"/>
      <c r="Y118" s="122">
        <v>31826</v>
      </c>
      <c r="Z118" s="122">
        <v>32210</v>
      </c>
      <c r="AA118" s="122">
        <v>32352</v>
      </c>
      <c r="AB118" s="122">
        <v>32807</v>
      </c>
      <c r="AC118" s="122">
        <v>33118</v>
      </c>
      <c r="AD118" s="122">
        <v>33503</v>
      </c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</row>
    <row r="119" spans="1:40" ht="12.75" x14ac:dyDescent="0.2">
      <c r="A119" s="122" t="s">
        <v>466</v>
      </c>
      <c r="B119" s="122">
        <v>219</v>
      </c>
      <c r="C119" s="122">
        <v>0</v>
      </c>
      <c r="D119" s="122">
        <v>10.3416412866148</v>
      </c>
      <c r="E119" s="122">
        <v>0</v>
      </c>
      <c r="F119" s="122">
        <v>55.069720486881401</v>
      </c>
      <c r="G119" s="122">
        <v>153.50588259923001</v>
      </c>
      <c r="H119" s="122"/>
      <c r="I119" s="122">
        <v>124986</v>
      </c>
      <c r="J119" s="122">
        <v>143304</v>
      </c>
      <c r="K119" s="122"/>
      <c r="L119" s="122">
        <v>7953</v>
      </c>
      <c r="M119" s="122">
        <v>8726</v>
      </c>
      <c r="N119" s="122"/>
      <c r="O119" s="122">
        <v>16726</v>
      </c>
      <c r="P119" s="122">
        <v>19492</v>
      </c>
      <c r="Q119" s="122"/>
      <c r="R119" s="264">
        <v>1.8861438023343402</v>
      </c>
      <c r="S119" s="264">
        <v>1.4969704170131901</v>
      </c>
      <c r="T119" s="264">
        <v>1.6523075069289916</v>
      </c>
      <c r="U119" s="264">
        <v>1.9099408792540089</v>
      </c>
      <c r="V119" s="264">
        <v>1.7316583791330089</v>
      </c>
      <c r="W119" s="264">
        <v>2.2517114722230076</v>
      </c>
      <c r="X119" s="212"/>
      <c r="Y119" s="122">
        <v>132784</v>
      </c>
      <c r="Z119" s="122">
        <v>134978</v>
      </c>
      <c r="AA119" s="122">
        <v>137556</v>
      </c>
      <c r="AB119" s="122">
        <v>139938</v>
      </c>
      <c r="AC119" s="122">
        <v>143089</v>
      </c>
      <c r="AD119" s="122">
        <v>145231</v>
      </c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</row>
    <row r="120" spans="1:40" ht="12.75" x14ac:dyDescent="0.2">
      <c r="A120" s="122" t="s">
        <v>467</v>
      </c>
      <c r="B120" s="122">
        <v>0</v>
      </c>
      <c r="C120" s="122">
        <v>0</v>
      </c>
      <c r="D120" s="122">
        <v>0</v>
      </c>
      <c r="E120" s="122">
        <v>0</v>
      </c>
      <c r="F120" s="122">
        <v>0</v>
      </c>
      <c r="G120" s="122">
        <v>0</v>
      </c>
      <c r="H120" s="122"/>
      <c r="I120" s="122">
        <v>49780</v>
      </c>
      <c r="J120" s="122">
        <v>52003</v>
      </c>
      <c r="K120" s="122"/>
      <c r="L120" s="122">
        <v>2714</v>
      </c>
      <c r="M120" s="122">
        <v>2877</v>
      </c>
      <c r="N120" s="122"/>
      <c r="O120" s="122">
        <v>6681</v>
      </c>
      <c r="P120" s="122">
        <v>7106</v>
      </c>
      <c r="Q120" s="122"/>
      <c r="R120" s="264">
        <v>0.85913985163281692</v>
      </c>
      <c r="S120" s="264">
        <v>0.34063353989453804</v>
      </c>
      <c r="T120" s="264">
        <v>0.5556219381050056</v>
      </c>
      <c r="U120" s="264">
        <v>0.92488067652899986</v>
      </c>
      <c r="V120" s="264">
        <v>0.83398744112999168</v>
      </c>
      <c r="W120" s="264">
        <v>1.1228957867079856</v>
      </c>
      <c r="X120" s="212"/>
      <c r="Y120" s="122">
        <v>50214</v>
      </c>
      <c r="Z120" s="122">
        <v>50493</v>
      </c>
      <c r="AA120" s="122">
        <v>50960</v>
      </c>
      <c r="AB120" s="122">
        <v>51385</v>
      </c>
      <c r="AC120" s="122">
        <v>51962</v>
      </c>
      <c r="AD120" s="122">
        <v>52139</v>
      </c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</row>
    <row r="121" spans="1:40" ht="12.75" x14ac:dyDescent="0.2">
      <c r="A121" s="122" t="s">
        <v>468</v>
      </c>
      <c r="B121" s="122">
        <v>0</v>
      </c>
      <c r="C121" s="122">
        <v>0</v>
      </c>
      <c r="D121" s="122">
        <v>0</v>
      </c>
      <c r="E121" s="122">
        <v>0</v>
      </c>
      <c r="F121" s="122">
        <v>0</v>
      </c>
      <c r="G121" s="122">
        <v>0</v>
      </c>
      <c r="H121" s="122"/>
      <c r="I121" s="122">
        <v>24065</v>
      </c>
      <c r="J121" s="122">
        <v>26193</v>
      </c>
      <c r="K121" s="122"/>
      <c r="L121" s="122">
        <v>1448</v>
      </c>
      <c r="M121" s="122">
        <v>1422</v>
      </c>
      <c r="N121" s="122"/>
      <c r="O121" s="122">
        <v>3561</v>
      </c>
      <c r="P121" s="122">
        <v>3858</v>
      </c>
      <c r="Q121" s="122"/>
      <c r="R121" s="264">
        <v>1.0384056274615401</v>
      </c>
      <c r="S121" s="264">
        <v>1.4796642005596701</v>
      </c>
      <c r="T121" s="264">
        <v>0.87491510526899674</v>
      </c>
      <c r="U121" s="264">
        <v>1.2831683168319898</v>
      </c>
      <c r="V121" s="264">
        <v>0.87197935403099791</v>
      </c>
      <c r="W121" s="264">
        <v>1.1241617242319961</v>
      </c>
      <c r="X121" s="212"/>
      <c r="Y121" s="122">
        <v>25031</v>
      </c>
      <c r="Z121" s="122">
        <v>25250</v>
      </c>
      <c r="AA121" s="122">
        <v>25574</v>
      </c>
      <c r="AB121" s="122">
        <v>25797</v>
      </c>
      <c r="AC121" s="122">
        <v>26087</v>
      </c>
      <c r="AD121" s="122">
        <v>26473</v>
      </c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</row>
    <row r="122" spans="1:40" ht="12.75" x14ac:dyDescent="0.2">
      <c r="A122" s="122" t="s">
        <v>469</v>
      </c>
      <c r="B122" s="122">
        <v>47</v>
      </c>
      <c r="C122" s="122">
        <v>0</v>
      </c>
      <c r="D122" s="122">
        <v>46.510653849075901</v>
      </c>
      <c r="E122" s="122">
        <v>0</v>
      </c>
      <c r="F122" s="122">
        <v>0</v>
      </c>
      <c r="G122" s="122">
        <v>0</v>
      </c>
      <c r="H122" s="122"/>
      <c r="I122" s="122">
        <v>14584</v>
      </c>
      <c r="J122" s="122">
        <v>15552</v>
      </c>
      <c r="K122" s="122"/>
      <c r="L122" s="122">
        <v>817</v>
      </c>
      <c r="M122" s="122">
        <v>944</v>
      </c>
      <c r="N122" s="122"/>
      <c r="O122" s="122">
        <v>1962</v>
      </c>
      <c r="P122" s="122">
        <v>2081</v>
      </c>
      <c r="Q122" s="122"/>
      <c r="R122" s="264">
        <v>1.0181234613905001</v>
      </c>
      <c r="S122" s="264">
        <v>0.7980435062427601</v>
      </c>
      <c r="T122" s="264">
        <v>2.6807854700990674E-2</v>
      </c>
      <c r="U122" s="264">
        <v>0.32160804020099931</v>
      </c>
      <c r="V122" s="264">
        <v>1.9234622320179966</v>
      </c>
      <c r="W122" s="264">
        <v>1.8150842015599977</v>
      </c>
      <c r="X122" s="212"/>
      <c r="Y122" s="122">
        <v>14921</v>
      </c>
      <c r="Z122" s="122">
        <v>14925</v>
      </c>
      <c r="AA122" s="122">
        <v>14973</v>
      </c>
      <c r="AB122" s="122">
        <v>15261</v>
      </c>
      <c r="AC122" s="122">
        <v>15538</v>
      </c>
      <c r="AD122" s="122">
        <v>15662</v>
      </c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</row>
    <row r="123" spans="1:40" ht="12.75" x14ac:dyDescent="0.2">
      <c r="A123" s="122" t="s">
        <v>470</v>
      </c>
      <c r="B123" s="122">
        <v>0</v>
      </c>
      <c r="C123" s="122">
        <v>0</v>
      </c>
      <c r="D123" s="122">
        <v>0</v>
      </c>
      <c r="E123" s="122">
        <v>0</v>
      </c>
      <c r="F123" s="122">
        <v>0</v>
      </c>
      <c r="G123" s="122">
        <v>0</v>
      </c>
      <c r="H123" s="122"/>
      <c r="I123" s="122">
        <v>14924</v>
      </c>
      <c r="J123" s="122">
        <v>16478</v>
      </c>
      <c r="K123" s="122"/>
      <c r="L123" s="122">
        <v>976</v>
      </c>
      <c r="M123" s="122">
        <v>1010</v>
      </c>
      <c r="N123" s="122"/>
      <c r="O123" s="122">
        <v>2249</v>
      </c>
      <c r="P123" s="122">
        <v>2477</v>
      </c>
      <c r="Q123" s="122"/>
      <c r="R123" s="264">
        <v>1.2792568284324199</v>
      </c>
      <c r="S123" s="264">
        <v>0.72904009720534602</v>
      </c>
      <c r="T123" s="264">
        <v>0.7798517003319887</v>
      </c>
      <c r="U123" s="264">
        <v>1.3192946847649978</v>
      </c>
      <c r="V123" s="264">
        <v>1.2019531739080094</v>
      </c>
      <c r="W123" s="264">
        <v>1.8186316961519964</v>
      </c>
      <c r="X123" s="212"/>
      <c r="Y123" s="122">
        <v>15644</v>
      </c>
      <c r="Z123" s="122">
        <v>15766</v>
      </c>
      <c r="AA123" s="122">
        <v>15974</v>
      </c>
      <c r="AB123" s="122">
        <v>16166</v>
      </c>
      <c r="AC123" s="122">
        <v>16460</v>
      </c>
      <c r="AD123" s="122">
        <v>16580</v>
      </c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</row>
    <row r="124" spans="1:40" ht="12.75" x14ac:dyDescent="0.2">
      <c r="A124" s="122" t="s">
        <v>471</v>
      </c>
      <c r="B124" s="122">
        <v>16</v>
      </c>
      <c r="C124" s="122">
        <v>0</v>
      </c>
      <c r="D124" s="122">
        <v>15.728620937446101</v>
      </c>
      <c r="E124" s="122">
        <v>0</v>
      </c>
      <c r="F124" s="122">
        <v>0</v>
      </c>
      <c r="G124" s="122">
        <v>0</v>
      </c>
      <c r="H124" s="122"/>
      <c r="I124" s="122">
        <v>16254</v>
      </c>
      <c r="J124" s="122">
        <v>17462</v>
      </c>
      <c r="K124" s="122"/>
      <c r="L124" s="122">
        <v>883</v>
      </c>
      <c r="M124" s="122">
        <v>978</v>
      </c>
      <c r="N124" s="122"/>
      <c r="O124" s="122">
        <v>2260</v>
      </c>
      <c r="P124" s="122">
        <v>2415</v>
      </c>
      <c r="Q124" s="122"/>
      <c r="R124" s="264">
        <v>1.01199287509948</v>
      </c>
      <c r="S124" s="264">
        <v>1.08027351606045</v>
      </c>
      <c r="T124" s="264">
        <v>0.1794687724340065</v>
      </c>
      <c r="U124" s="264">
        <v>0.93156574704400441</v>
      </c>
      <c r="V124" s="264">
        <v>1.0886285646670046</v>
      </c>
      <c r="W124" s="264">
        <v>1.8553201451479993</v>
      </c>
      <c r="X124" s="212"/>
      <c r="Y124" s="122">
        <v>16716</v>
      </c>
      <c r="Z124" s="122">
        <v>16746</v>
      </c>
      <c r="AA124" s="122">
        <v>16902</v>
      </c>
      <c r="AB124" s="122">
        <v>17086</v>
      </c>
      <c r="AC124" s="122">
        <v>17403</v>
      </c>
      <c r="AD124" s="122">
        <v>17591</v>
      </c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</row>
    <row r="125" spans="1:40" ht="12.75" x14ac:dyDescent="0.2">
      <c r="A125" s="122" t="s">
        <v>472</v>
      </c>
      <c r="B125" s="122">
        <v>0</v>
      </c>
      <c r="C125" s="122">
        <v>0</v>
      </c>
      <c r="D125" s="122">
        <v>0</v>
      </c>
      <c r="E125" s="122">
        <v>0</v>
      </c>
      <c r="F125" s="122">
        <v>0</v>
      </c>
      <c r="G125" s="122">
        <v>0</v>
      </c>
      <c r="H125" s="122"/>
      <c r="I125" s="122">
        <v>77245</v>
      </c>
      <c r="J125" s="122">
        <v>84151</v>
      </c>
      <c r="K125" s="122"/>
      <c r="L125" s="122">
        <v>4680</v>
      </c>
      <c r="M125" s="122">
        <v>4836</v>
      </c>
      <c r="N125" s="122"/>
      <c r="O125" s="122">
        <v>10790</v>
      </c>
      <c r="P125" s="122">
        <v>11839</v>
      </c>
      <c r="Q125" s="122"/>
      <c r="R125" s="264">
        <v>0.94433780147695801</v>
      </c>
      <c r="S125" s="264">
        <v>0.85854261796042608</v>
      </c>
      <c r="T125" s="264">
        <v>0.85562949884598538</v>
      </c>
      <c r="U125" s="264">
        <v>0.83980118992199948</v>
      </c>
      <c r="V125" s="264">
        <v>0.72476084106200744</v>
      </c>
      <c r="W125" s="264">
        <v>1.358338656606989</v>
      </c>
      <c r="X125" s="212"/>
      <c r="Y125" s="122">
        <v>80993</v>
      </c>
      <c r="Z125" s="122">
        <v>81686</v>
      </c>
      <c r="AA125" s="122">
        <v>82372</v>
      </c>
      <c r="AB125" s="122">
        <v>82969</v>
      </c>
      <c r="AC125" s="122">
        <v>84096</v>
      </c>
      <c r="AD125" s="122">
        <v>84818</v>
      </c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122"/>
    </row>
    <row r="126" spans="1:40" ht="12.75" x14ac:dyDescent="0.2">
      <c r="A126" s="122" t="s">
        <v>473</v>
      </c>
      <c r="B126" s="122">
        <v>45</v>
      </c>
      <c r="C126" s="122">
        <v>0</v>
      </c>
      <c r="D126" s="122">
        <v>0</v>
      </c>
      <c r="E126" s="122">
        <v>0</v>
      </c>
      <c r="F126" s="122">
        <v>44.639433583049602</v>
      </c>
      <c r="G126" s="122">
        <v>0</v>
      </c>
      <c r="H126" s="122"/>
      <c r="I126" s="122">
        <v>27746</v>
      </c>
      <c r="J126" s="122">
        <v>30959</v>
      </c>
      <c r="K126" s="122"/>
      <c r="L126" s="122">
        <v>2205</v>
      </c>
      <c r="M126" s="122">
        <v>2078</v>
      </c>
      <c r="N126" s="122"/>
      <c r="O126" s="122">
        <v>4592</v>
      </c>
      <c r="P126" s="122">
        <v>5286</v>
      </c>
      <c r="Q126" s="122"/>
      <c r="R126" s="264">
        <v>1.01114842576624</v>
      </c>
      <c r="S126" s="264">
        <v>1.72749076294808</v>
      </c>
      <c r="T126" s="264">
        <v>0.56011067246998891</v>
      </c>
      <c r="U126" s="264">
        <v>0.91937053316799222</v>
      </c>
      <c r="V126" s="264">
        <v>1.3265950726470095</v>
      </c>
      <c r="W126" s="264">
        <v>1.2403202520020074</v>
      </c>
      <c r="X126" s="212"/>
      <c r="Y126" s="122">
        <v>29637</v>
      </c>
      <c r="Z126" s="122">
        <v>29803</v>
      </c>
      <c r="AA126" s="122">
        <v>30077</v>
      </c>
      <c r="AB126" s="122">
        <v>30476</v>
      </c>
      <c r="AC126" s="122">
        <v>30854</v>
      </c>
      <c r="AD126" s="122">
        <v>31387</v>
      </c>
      <c r="AE126" s="122"/>
      <c r="AF126" s="122"/>
      <c r="AG126" s="122"/>
      <c r="AH126" s="122"/>
      <c r="AI126" s="122"/>
      <c r="AJ126" s="122"/>
      <c r="AK126" s="122"/>
      <c r="AL126" s="122"/>
      <c r="AM126" s="122"/>
      <c r="AN126" s="122"/>
    </row>
    <row r="127" spans="1:40" ht="12.75" x14ac:dyDescent="0.2">
      <c r="A127" s="122" t="s">
        <v>474</v>
      </c>
      <c r="B127" s="122">
        <v>19</v>
      </c>
      <c r="C127" s="122">
        <v>0</v>
      </c>
      <c r="D127" s="122">
        <v>18.8212472597017</v>
      </c>
      <c r="E127" s="122">
        <v>0</v>
      </c>
      <c r="F127" s="122">
        <v>0</v>
      </c>
      <c r="G127" s="122">
        <v>0</v>
      </c>
      <c r="H127" s="122"/>
      <c r="I127" s="122">
        <v>40419</v>
      </c>
      <c r="J127" s="122">
        <v>45286</v>
      </c>
      <c r="K127" s="122"/>
      <c r="L127" s="122">
        <v>2718</v>
      </c>
      <c r="M127" s="122">
        <v>3011</v>
      </c>
      <c r="N127" s="122"/>
      <c r="O127" s="122">
        <v>5531</v>
      </c>
      <c r="P127" s="122">
        <v>6207</v>
      </c>
      <c r="Q127" s="122"/>
      <c r="R127" s="264">
        <v>1.30636196976139</v>
      </c>
      <c r="S127" s="264">
        <v>0.98618021006080703</v>
      </c>
      <c r="T127" s="264">
        <v>1.3205393949269961</v>
      </c>
      <c r="U127" s="264">
        <v>0.83440603162901539</v>
      </c>
      <c r="V127" s="264">
        <v>1.3221784029000077</v>
      </c>
      <c r="W127" s="264">
        <v>1.7503993520370074</v>
      </c>
      <c r="X127" s="212"/>
      <c r="Y127" s="122">
        <v>42937</v>
      </c>
      <c r="Z127" s="122">
        <v>43504</v>
      </c>
      <c r="AA127" s="122">
        <v>43867</v>
      </c>
      <c r="AB127" s="122">
        <v>44447</v>
      </c>
      <c r="AC127" s="122">
        <v>45225</v>
      </c>
      <c r="AD127" s="122">
        <v>45671</v>
      </c>
      <c r="AE127" s="122"/>
      <c r="AF127" s="122"/>
      <c r="AG127" s="122"/>
      <c r="AH127" s="122"/>
      <c r="AI127" s="122"/>
      <c r="AJ127" s="122"/>
      <c r="AK127" s="122"/>
      <c r="AL127" s="122"/>
      <c r="AM127" s="122"/>
      <c r="AN127" s="122"/>
    </row>
    <row r="128" spans="1:40" ht="12.75" x14ac:dyDescent="0.2">
      <c r="A128" s="122" t="s">
        <v>475</v>
      </c>
      <c r="B128" s="122">
        <v>465</v>
      </c>
      <c r="C128" s="122">
        <v>0</v>
      </c>
      <c r="D128" s="122">
        <v>0</v>
      </c>
      <c r="E128" s="122">
        <v>0</v>
      </c>
      <c r="F128" s="122">
        <v>162.93054186515499</v>
      </c>
      <c r="G128" s="122">
        <v>302.00787174414802</v>
      </c>
      <c r="H128" s="122"/>
      <c r="I128" s="122">
        <v>20023</v>
      </c>
      <c r="J128" s="122">
        <v>24264</v>
      </c>
      <c r="K128" s="122"/>
      <c r="L128" s="122">
        <v>1698</v>
      </c>
      <c r="M128" s="122">
        <v>1741</v>
      </c>
      <c r="N128" s="122"/>
      <c r="O128" s="122">
        <v>3614</v>
      </c>
      <c r="P128" s="122">
        <v>4399</v>
      </c>
      <c r="Q128" s="122"/>
      <c r="R128" s="264">
        <v>1.8456293417509699</v>
      </c>
      <c r="S128" s="264">
        <v>1.8172056333374602</v>
      </c>
      <c r="T128" s="264">
        <v>1.8484781159739896</v>
      </c>
      <c r="U128" s="264">
        <v>1.6884080101220036</v>
      </c>
      <c r="V128" s="264">
        <v>2.3597048223790011</v>
      </c>
      <c r="W128" s="264">
        <v>1.4879704920780057</v>
      </c>
      <c r="X128" s="212"/>
      <c r="Y128" s="122">
        <v>22505</v>
      </c>
      <c r="Z128" s="122">
        <v>22921</v>
      </c>
      <c r="AA128" s="122">
        <v>23308</v>
      </c>
      <c r="AB128" s="122">
        <v>23858</v>
      </c>
      <c r="AC128" s="122">
        <v>24213</v>
      </c>
      <c r="AD128" s="122">
        <v>24653</v>
      </c>
      <c r="AE128" s="122"/>
      <c r="AF128" s="122"/>
      <c r="AG128" s="122"/>
      <c r="AH128" s="122"/>
      <c r="AI128" s="122"/>
      <c r="AJ128" s="122"/>
      <c r="AK128" s="122"/>
      <c r="AL128" s="122"/>
      <c r="AM128" s="122"/>
      <c r="AN128" s="122"/>
    </row>
    <row r="129" spans="1:40" ht="12.75" x14ac:dyDescent="0.2">
      <c r="A129" s="122" t="s">
        <v>476</v>
      </c>
      <c r="B129" s="122">
        <v>203</v>
      </c>
      <c r="C129" s="122">
        <v>0</v>
      </c>
      <c r="D129" s="122">
        <v>0</v>
      </c>
      <c r="E129" s="122">
        <v>0</v>
      </c>
      <c r="F129" s="122">
        <v>76.091626352940096</v>
      </c>
      <c r="G129" s="122">
        <v>126.7269406468</v>
      </c>
      <c r="H129" s="122"/>
      <c r="I129" s="122">
        <v>105286</v>
      </c>
      <c r="J129" s="122">
        <v>121274</v>
      </c>
      <c r="K129" s="122"/>
      <c r="L129" s="122">
        <v>6576</v>
      </c>
      <c r="M129" s="122">
        <v>6860</v>
      </c>
      <c r="N129" s="122"/>
      <c r="O129" s="122">
        <v>13423</v>
      </c>
      <c r="P129" s="122">
        <v>15884</v>
      </c>
      <c r="Q129" s="122"/>
      <c r="R129" s="264">
        <v>1.4668654117084801</v>
      </c>
      <c r="S129" s="264">
        <v>1.47320986431613</v>
      </c>
      <c r="T129" s="264">
        <v>1.4084753473069895</v>
      </c>
      <c r="U129" s="264">
        <v>0.6590865956970049</v>
      </c>
      <c r="V129" s="264">
        <v>1.4158139215989962</v>
      </c>
      <c r="W129" s="264">
        <v>2.3915358223329974</v>
      </c>
      <c r="X129" s="212"/>
      <c r="Y129" s="122">
        <v>114308</v>
      </c>
      <c r="Z129" s="122">
        <v>115918</v>
      </c>
      <c r="AA129" s="122">
        <v>116682</v>
      </c>
      <c r="AB129" s="122">
        <v>118334</v>
      </c>
      <c r="AC129" s="122">
        <v>121164</v>
      </c>
      <c r="AD129" s="122">
        <v>122949</v>
      </c>
      <c r="AE129" s="122"/>
      <c r="AF129" s="122"/>
      <c r="AG129" s="122"/>
      <c r="AH129" s="122"/>
      <c r="AI129" s="122"/>
      <c r="AJ129" s="122"/>
      <c r="AK129" s="122"/>
      <c r="AL129" s="122"/>
      <c r="AM129" s="122"/>
      <c r="AN129" s="122"/>
    </row>
    <row r="130" spans="1:40" ht="12.75" x14ac:dyDescent="0.2">
      <c r="A130" s="122" t="s">
        <v>477</v>
      </c>
      <c r="B130" s="122">
        <v>378</v>
      </c>
      <c r="C130" s="122">
        <v>0</v>
      </c>
      <c r="D130" s="122">
        <v>16.445365603022601</v>
      </c>
      <c r="E130" s="122">
        <v>0</v>
      </c>
      <c r="F130" s="122">
        <v>86.506092660101899</v>
      </c>
      <c r="G130" s="122">
        <v>275.48832399672699</v>
      </c>
      <c r="H130" s="122"/>
      <c r="I130" s="122">
        <v>280801</v>
      </c>
      <c r="J130" s="122">
        <v>333633</v>
      </c>
      <c r="K130" s="122"/>
      <c r="L130" s="122">
        <v>21144</v>
      </c>
      <c r="M130" s="122">
        <v>23328</v>
      </c>
      <c r="N130" s="122"/>
      <c r="O130" s="122">
        <v>34096</v>
      </c>
      <c r="P130" s="122">
        <v>40799</v>
      </c>
      <c r="Q130" s="122"/>
      <c r="R130" s="264">
        <v>1.6235017702866301</v>
      </c>
      <c r="S130" s="264">
        <v>1.72056901653873</v>
      </c>
      <c r="T130" s="264">
        <v>1.6937476168660055</v>
      </c>
      <c r="U130" s="264">
        <v>1.4478141000389968</v>
      </c>
      <c r="V130" s="264">
        <v>1.5774761623750067</v>
      </c>
      <c r="W130" s="264">
        <v>1.7752691492709971</v>
      </c>
      <c r="X130" s="212"/>
      <c r="Y130" s="122">
        <v>312089</v>
      </c>
      <c r="Z130" s="122">
        <v>317375</v>
      </c>
      <c r="AA130" s="122">
        <v>321970</v>
      </c>
      <c r="AB130" s="122">
        <v>327049</v>
      </c>
      <c r="AC130" s="122">
        <v>332855</v>
      </c>
      <c r="AD130" s="122">
        <v>338582</v>
      </c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122"/>
    </row>
    <row r="131" spans="1:40" ht="12.75" x14ac:dyDescent="0.2">
      <c r="A131" s="122" t="s">
        <v>478</v>
      </c>
      <c r="B131" s="122">
        <v>0</v>
      </c>
      <c r="C131" s="122">
        <v>0</v>
      </c>
      <c r="D131" s="122">
        <v>0</v>
      </c>
      <c r="E131" s="122">
        <v>0</v>
      </c>
      <c r="F131" s="122">
        <v>0</v>
      </c>
      <c r="G131" s="122">
        <v>0</v>
      </c>
      <c r="H131" s="122"/>
      <c r="I131" s="122">
        <v>12623</v>
      </c>
      <c r="J131" s="122">
        <v>13182</v>
      </c>
      <c r="K131" s="122"/>
      <c r="L131" s="122">
        <v>690</v>
      </c>
      <c r="M131" s="122">
        <v>718</v>
      </c>
      <c r="N131" s="122"/>
      <c r="O131" s="122">
        <v>1709</v>
      </c>
      <c r="P131" s="122">
        <v>1816</v>
      </c>
      <c r="Q131" s="122"/>
      <c r="R131" s="264">
        <v>0.92512473879935408</v>
      </c>
      <c r="S131" s="264">
        <v>0.70657954718127902</v>
      </c>
      <c r="T131" s="264">
        <v>0.98533816805898766</v>
      </c>
      <c r="U131" s="264">
        <v>0.81180235734899497</v>
      </c>
      <c r="V131" s="264">
        <v>1.3240418118469961</v>
      </c>
      <c r="W131" s="264">
        <v>0.58077334555999016</v>
      </c>
      <c r="X131" s="212"/>
      <c r="Y131" s="122">
        <v>12686</v>
      </c>
      <c r="Z131" s="122">
        <v>12811</v>
      </c>
      <c r="AA131" s="122">
        <v>12915</v>
      </c>
      <c r="AB131" s="122">
        <v>13086</v>
      </c>
      <c r="AC131" s="122">
        <v>13162</v>
      </c>
      <c r="AD131" s="122">
        <v>13255</v>
      </c>
      <c r="AE131" s="122"/>
      <c r="AF131" s="122"/>
      <c r="AG131" s="122"/>
      <c r="AH131" s="122"/>
      <c r="AI131" s="122"/>
      <c r="AJ131" s="122"/>
      <c r="AK131" s="122"/>
      <c r="AL131" s="122"/>
      <c r="AM131" s="122"/>
      <c r="AN131" s="122"/>
    </row>
    <row r="132" spans="1:40" ht="12.75" x14ac:dyDescent="0.2">
      <c r="A132" s="122" t="s">
        <v>479</v>
      </c>
      <c r="B132" s="122">
        <v>65</v>
      </c>
      <c r="C132" s="122">
        <v>0</v>
      </c>
      <c r="D132" s="122">
        <v>0</v>
      </c>
      <c r="E132" s="122">
        <v>0</v>
      </c>
      <c r="F132" s="122">
        <v>64.858797161867003</v>
      </c>
      <c r="G132" s="122">
        <v>0</v>
      </c>
      <c r="H132" s="122"/>
      <c r="I132" s="122">
        <v>6930</v>
      </c>
      <c r="J132" s="122">
        <v>7335</v>
      </c>
      <c r="K132" s="122"/>
      <c r="L132" s="122">
        <v>419</v>
      </c>
      <c r="M132" s="122">
        <v>422</v>
      </c>
      <c r="N132" s="122"/>
      <c r="O132" s="122">
        <v>931</v>
      </c>
      <c r="P132" s="122">
        <v>1088</v>
      </c>
      <c r="Q132" s="122"/>
      <c r="R132" s="264">
        <v>0.8281347898730701</v>
      </c>
      <c r="S132" s="264">
        <v>1.3306177868296001</v>
      </c>
      <c r="T132" s="264">
        <v>0.56132472635400177</v>
      </c>
      <c r="U132" s="264">
        <v>0.34886966229399263</v>
      </c>
      <c r="V132" s="264">
        <v>0.26421916284201075</v>
      </c>
      <c r="W132" s="264">
        <v>2.1497919556169904</v>
      </c>
      <c r="X132" s="212"/>
      <c r="Y132" s="122">
        <v>7126</v>
      </c>
      <c r="Z132" s="122">
        <v>7166</v>
      </c>
      <c r="AA132" s="122">
        <v>7191</v>
      </c>
      <c r="AB132" s="122">
        <v>7210</v>
      </c>
      <c r="AC132" s="122">
        <v>7365</v>
      </c>
      <c r="AD132" s="122">
        <v>7463</v>
      </c>
      <c r="AE132" s="122"/>
      <c r="AF132" s="122"/>
      <c r="AG132" s="122"/>
      <c r="AH132" s="122"/>
      <c r="AI132" s="122"/>
      <c r="AJ132" s="122"/>
      <c r="AK132" s="122"/>
      <c r="AL132" s="122"/>
      <c r="AM132" s="122"/>
      <c r="AN132" s="122"/>
    </row>
    <row r="133" spans="1:40" ht="12.75" x14ac:dyDescent="0.2">
      <c r="A133" s="122" t="s">
        <v>480</v>
      </c>
      <c r="B133" s="122">
        <v>0</v>
      </c>
      <c r="C133" s="122">
        <v>0</v>
      </c>
      <c r="D133" s="122">
        <v>0</v>
      </c>
      <c r="E133" s="122">
        <v>0</v>
      </c>
      <c r="F133" s="122">
        <v>0</v>
      </c>
      <c r="G133" s="122">
        <v>0</v>
      </c>
      <c r="H133" s="122"/>
      <c r="I133" s="122">
        <v>19306</v>
      </c>
      <c r="J133" s="122">
        <v>19376</v>
      </c>
      <c r="K133" s="122"/>
      <c r="L133" s="122">
        <v>739</v>
      </c>
      <c r="M133" s="122">
        <v>788</v>
      </c>
      <c r="N133" s="122"/>
      <c r="O133" s="122">
        <v>2218</v>
      </c>
      <c r="P133" s="122">
        <v>2202</v>
      </c>
      <c r="Q133" s="122"/>
      <c r="R133" s="264">
        <v>0.557971123091905</v>
      </c>
      <c r="S133" s="264">
        <v>-0.19117495091454001</v>
      </c>
      <c r="T133" s="264">
        <v>-0.28000845308540079</v>
      </c>
      <c r="U133" s="264">
        <v>1.0807947019870028</v>
      </c>
      <c r="V133" s="264">
        <v>1.5776508202739876</v>
      </c>
      <c r="W133" s="264">
        <v>-0.13415892672860252</v>
      </c>
      <c r="X133" s="212"/>
      <c r="Y133" s="122">
        <v>18928</v>
      </c>
      <c r="Z133" s="122">
        <v>18875</v>
      </c>
      <c r="AA133" s="122">
        <v>19079</v>
      </c>
      <c r="AB133" s="122">
        <v>19380</v>
      </c>
      <c r="AC133" s="122">
        <v>19354</v>
      </c>
      <c r="AD133" s="122">
        <v>19317</v>
      </c>
      <c r="AE133" s="122"/>
      <c r="AF133" s="122"/>
      <c r="AG133" s="122"/>
      <c r="AH133" s="122"/>
      <c r="AI133" s="122"/>
      <c r="AJ133" s="122"/>
      <c r="AK133" s="122"/>
      <c r="AL133" s="122"/>
      <c r="AM133" s="122"/>
      <c r="AN133" s="122"/>
    </row>
    <row r="134" spans="1:40" ht="12.75" x14ac:dyDescent="0.2">
      <c r="A134" s="122" t="s">
        <v>481</v>
      </c>
      <c r="B134" s="122">
        <v>0</v>
      </c>
      <c r="C134" s="122">
        <v>0</v>
      </c>
      <c r="D134" s="122">
        <v>0</v>
      </c>
      <c r="E134" s="122">
        <v>0</v>
      </c>
      <c r="F134" s="122">
        <v>0</v>
      </c>
      <c r="G134" s="122">
        <v>0</v>
      </c>
      <c r="H134" s="122"/>
      <c r="I134" s="122">
        <v>18015</v>
      </c>
      <c r="J134" s="122">
        <v>19071</v>
      </c>
      <c r="K134" s="122"/>
      <c r="L134" s="122">
        <v>1050</v>
      </c>
      <c r="M134" s="122">
        <v>1093</v>
      </c>
      <c r="N134" s="122"/>
      <c r="O134" s="122">
        <v>2313</v>
      </c>
      <c r="P134" s="122">
        <v>2474</v>
      </c>
      <c r="Q134" s="122"/>
      <c r="R134" s="264">
        <v>0.82651656084047309</v>
      </c>
      <c r="S134" s="264">
        <v>0.77816919922183103</v>
      </c>
      <c r="T134" s="264">
        <v>0.10324403629799406</v>
      </c>
      <c r="U134" s="264">
        <v>0.24427315166599328</v>
      </c>
      <c r="V134" s="264">
        <v>1.3158607245359946</v>
      </c>
      <c r="W134" s="264">
        <v>1.6515232495990091</v>
      </c>
      <c r="X134" s="212"/>
      <c r="Y134" s="122">
        <v>18403</v>
      </c>
      <c r="Z134" s="122">
        <v>18422</v>
      </c>
      <c r="AA134" s="122">
        <v>18467</v>
      </c>
      <c r="AB134" s="122">
        <v>18710</v>
      </c>
      <c r="AC134" s="122">
        <v>19019</v>
      </c>
      <c r="AD134" s="122">
        <v>19167</v>
      </c>
      <c r="AE134" s="122"/>
      <c r="AF134" s="122"/>
      <c r="AG134" s="122"/>
      <c r="AH134" s="122"/>
      <c r="AI134" s="122"/>
      <c r="AJ134" s="122"/>
      <c r="AK134" s="122"/>
      <c r="AL134" s="122"/>
      <c r="AM134" s="122"/>
      <c r="AN134" s="122"/>
    </row>
    <row r="135" spans="1:40" ht="12.75" x14ac:dyDescent="0.2">
      <c r="A135" s="122" t="s">
        <v>482</v>
      </c>
      <c r="B135" s="122">
        <v>0</v>
      </c>
      <c r="C135" s="122">
        <v>0</v>
      </c>
      <c r="D135" s="122">
        <v>0</v>
      </c>
      <c r="E135" s="122">
        <v>0</v>
      </c>
      <c r="F135" s="122">
        <v>0</v>
      </c>
      <c r="G135" s="122">
        <v>0</v>
      </c>
      <c r="H135" s="122"/>
      <c r="I135" s="122">
        <v>14788</v>
      </c>
      <c r="J135" s="122">
        <v>15642</v>
      </c>
      <c r="K135" s="122"/>
      <c r="L135" s="122">
        <v>879</v>
      </c>
      <c r="M135" s="122">
        <v>937</v>
      </c>
      <c r="N135" s="122"/>
      <c r="O135" s="122">
        <v>2217</v>
      </c>
      <c r="P135" s="122">
        <v>2323</v>
      </c>
      <c r="Q135" s="122"/>
      <c r="R135" s="264">
        <v>0.91219785388723107</v>
      </c>
      <c r="S135" s="264">
        <v>0.97517161737345204</v>
      </c>
      <c r="T135" s="264">
        <v>0.89149091876798536</v>
      </c>
      <c r="U135" s="264">
        <v>0</v>
      </c>
      <c r="V135" s="264">
        <v>1.5430267062310037</v>
      </c>
      <c r="W135" s="264">
        <v>1.2208584973050023</v>
      </c>
      <c r="X135" s="212"/>
      <c r="Y135" s="122">
        <v>15031</v>
      </c>
      <c r="Z135" s="122">
        <v>15165</v>
      </c>
      <c r="AA135" s="122">
        <v>15165</v>
      </c>
      <c r="AB135" s="122">
        <v>15399</v>
      </c>
      <c r="AC135" s="122">
        <v>15587</v>
      </c>
      <c r="AD135" s="122">
        <v>15739</v>
      </c>
      <c r="AE135" s="122"/>
      <c r="AF135" s="122"/>
      <c r="AG135" s="122"/>
      <c r="AH135" s="122"/>
      <c r="AI135" s="122"/>
      <c r="AJ135" s="122"/>
      <c r="AK135" s="122"/>
      <c r="AL135" s="122"/>
      <c r="AM135" s="122"/>
      <c r="AN135" s="122"/>
    </row>
    <row r="136" spans="1:40" ht="12.75" x14ac:dyDescent="0.2">
      <c r="A136" s="122" t="s">
        <v>483</v>
      </c>
      <c r="B136" s="122">
        <v>409</v>
      </c>
      <c r="C136" s="122">
        <v>0</v>
      </c>
      <c r="D136" s="122">
        <v>0</v>
      </c>
      <c r="E136" s="122">
        <v>0</v>
      </c>
      <c r="F136" s="122">
        <v>35.759606806554203</v>
      </c>
      <c r="G136" s="122">
        <v>373.30165101171002</v>
      </c>
      <c r="H136" s="122"/>
      <c r="I136" s="122">
        <v>21208</v>
      </c>
      <c r="J136" s="122">
        <v>24167</v>
      </c>
      <c r="K136" s="122"/>
      <c r="L136" s="122">
        <v>1646</v>
      </c>
      <c r="M136" s="122">
        <v>1766</v>
      </c>
      <c r="N136" s="122"/>
      <c r="O136" s="122">
        <v>3665</v>
      </c>
      <c r="P136" s="122">
        <v>4199</v>
      </c>
      <c r="Q136" s="122"/>
      <c r="R136" s="264">
        <v>1.6349613803333001</v>
      </c>
      <c r="S136" s="264">
        <v>1.9240317775570999</v>
      </c>
      <c r="T136" s="264">
        <v>1.562913907285008</v>
      </c>
      <c r="U136" s="264">
        <v>0.49121891844900745</v>
      </c>
      <c r="V136" s="264">
        <v>1.6827443007310023</v>
      </c>
      <c r="W136" s="264">
        <v>2.8163022207100141</v>
      </c>
      <c r="X136" s="212"/>
      <c r="Y136" s="122">
        <v>22650</v>
      </c>
      <c r="Z136" s="122">
        <v>23004</v>
      </c>
      <c r="AA136" s="122">
        <v>23117</v>
      </c>
      <c r="AB136" s="122">
        <v>23506</v>
      </c>
      <c r="AC136" s="122">
        <v>24168</v>
      </c>
      <c r="AD136" s="122">
        <v>24633</v>
      </c>
      <c r="AE136" s="122"/>
      <c r="AF136" s="122"/>
      <c r="AG136" s="122"/>
      <c r="AH136" s="122"/>
      <c r="AI136" s="122"/>
      <c r="AJ136" s="122"/>
      <c r="AK136" s="122"/>
      <c r="AL136" s="122"/>
      <c r="AM136" s="122"/>
      <c r="AN136" s="122"/>
    </row>
    <row r="137" spans="1:40" ht="12.75" x14ac:dyDescent="0.2">
      <c r="A137" s="122" t="s">
        <v>484</v>
      </c>
      <c r="B137" s="122">
        <v>30</v>
      </c>
      <c r="C137" s="122">
        <v>0</v>
      </c>
      <c r="D137" s="122">
        <v>29.783524287797899</v>
      </c>
      <c r="E137" s="122">
        <v>0</v>
      </c>
      <c r="F137" s="122">
        <v>0</v>
      </c>
      <c r="G137" s="122">
        <v>0</v>
      </c>
      <c r="H137" s="122"/>
      <c r="I137" s="122">
        <v>13143</v>
      </c>
      <c r="J137" s="122">
        <v>14025</v>
      </c>
      <c r="K137" s="122"/>
      <c r="L137" s="122">
        <v>786</v>
      </c>
      <c r="M137" s="122">
        <v>885</v>
      </c>
      <c r="N137" s="122"/>
      <c r="O137" s="122">
        <v>1947</v>
      </c>
      <c r="P137" s="122">
        <v>2154</v>
      </c>
      <c r="Q137" s="122"/>
      <c r="R137" s="264">
        <v>1.29534655509902</v>
      </c>
      <c r="S137" s="264">
        <v>0.84225553176302603</v>
      </c>
      <c r="T137" s="264">
        <v>1.3376418426390018</v>
      </c>
      <c r="U137" s="264">
        <v>0.99369670003699184</v>
      </c>
      <c r="V137" s="264">
        <v>1.4391658712089992</v>
      </c>
      <c r="W137" s="264">
        <v>1.4115092290990106</v>
      </c>
      <c r="X137" s="212"/>
      <c r="Y137" s="122">
        <v>13307</v>
      </c>
      <c r="Z137" s="122">
        <v>13485</v>
      </c>
      <c r="AA137" s="122">
        <v>13619</v>
      </c>
      <c r="AB137" s="122">
        <v>13815</v>
      </c>
      <c r="AC137" s="122">
        <v>14010</v>
      </c>
      <c r="AD137" s="122">
        <v>14128</v>
      </c>
      <c r="AE137" s="122"/>
      <c r="AF137" s="122"/>
      <c r="AG137" s="122"/>
      <c r="AH137" s="122"/>
      <c r="AI137" s="122"/>
      <c r="AJ137" s="122"/>
      <c r="AK137" s="122"/>
      <c r="AL137" s="122"/>
      <c r="AM137" s="122"/>
      <c r="AN137" s="122"/>
    </row>
    <row r="138" spans="1:40" ht="12.75" x14ac:dyDescent="0.2">
      <c r="A138" s="122" t="s">
        <v>485</v>
      </c>
      <c r="B138" s="122">
        <v>590</v>
      </c>
      <c r="C138" s="122">
        <v>0</v>
      </c>
      <c r="D138" s="122">
        <v>0</v>
      </c>
      <c r="E138" s="122">
        <v>0</v>
      </c>
      <c r="F138" s="122">
        <v>35.826419427094997</v>
      </c>
      <c r="G138" s="122">
        <v>554.47485052671504</v>
      </c>
      <c r="H138" s="122"/>
      <c r="I138" s="122">
        <v>19149</v>
      </c>
      <c r="J138" s="122">
        <v>21074</v>
      </c>
      <c r="K138" s="122"/>
      <c r="L138" s="122">
        <v>1442</v>
      </c>
      <c r="M138" s="122">
        <v>1557</v>
      </c>
      <c r="N138" s="122"/>
      <c r="O138" s="122">
        <v>3166</v>
      </c>
      <c r="P138" s="122">
        <v>3628</v>
      </c>
      <c r="Q138" s="122"/>
      <c r="R138" s="264">
        <v>1.2142423574522201</v>
      </c>
      <c r="S138" s="264">
        <v>2.26624857468643</v>
      </c>
      <c r="T138" s="264">
        <v>0.63322696449898785</v>
      </c>
      <c r="U138" s="264">
        <v>1.2039835505130156</v>
      </c>
      <c r="V138" s="264">
        <v>1.5225692744539998</v>
      </c>
      <c r="W138" s="264">
        <v>1.4997347735929907</v>
      </c>
      <c r="X138" s="212"/>
      <c r="Y138" s="122">
        <v>20056</v>
      </c>
      <c r="Z138" s="122">
        <v>20183</v>
      </c>
      <c r="AA138" s="122">
        <v>20426</v>
      </c>
      <c r="AB138" s="122">
        <v>20737</v>
      </c>
      <c r="AC138" s="122">
        <v>21048</v>
      </c>
      <c r="AD138" s="122">
        <v>21525</v>
      </c>
      <c r="AE138" s="122"/>
      <c r="AF138" s="122"/>
      <c r="AG138" s="122"/>
      <c r="AH138" s="122"/>
      <c r="AI138" s="122"/>
      <c r="AJ138" s="122"/>
      <c r="AK138" s="122"/>
      <c r="AL138" s="122"/>
      <c r="AM138" s="122"/>
      <c r="AN138" s="122"/>
    </row>
    <row r="139" spans="1:40" ht="12.75" x14ac:dyDescent="0.2">
      <c r="A139" s="122" t="s">
        <v>486</v>
      </c>
      <c r="B139" s="122">
        <v>0</v>
      </c>
      <c r="C139" s="122">
        <v>0</v>
      </c>
      <c r="D139" s="122">
        <v>0</v>
      </c>
      <c r="E139" s="122">
        <v>0</v>
      </c>
      <c r="F139" s="122">
        <v>0</v>
      </c>
      <c r="G139" s="122">
        <v>0</v>
      </c>
      <c r="H139" s="122"/>
      <c r="I139" s="122">
        <v>12772</v>
      </c>
      <c r="J139" s="122">
        <v>13416</v>
      </c>
      <c r="K139" s="122"/>
      <c r="L139" s="122">
        <v>767</v>
      </c>
      <c r="M139" s="122">
        <v>725</v>
      </c>
      <c r="N139" s="122"/>
      <c r="O139" s="122">
        <v>1606</v>
      </c>
      <c r="P139" s="122">
        <v>1798</v>
      </c>
      <c r="Q139" s="122"/>
      <c r="R139" s="264">
        <v>1.01131293240426</v>
      </c>
      <c r="S139" s="264">
        <v>0.91900777047220594</v>
      </c>
      <c r="T139" s="264">
        <v>1.1667703795890105</v>
      </c>
      <c r="U139" s="264">
        <v>1.0687375057669897</v>
      </c>
      <c r="V139" s="264">
        <v>0.95853936858098621</v>
      </c>
      <c r="W139" s="264">
        <v>0.85148067214200296</v>
      </c>
      <c r="X139" s="212"/>
      <c r="Y139" s="122">
        <v>12856</v>
      </c>
      <c r="Z139" s="122">
        <v>13006</v>
      </c>
      <c r="AA139" s="122">
        <v>13145</v>
      </c>
      <c r="AB139" s="122">
        <v>13271</v>
      </c>
      <c r="AC139" s="122">
        <v>13384</v>
      </c>
      <c r="AD139" s="122">
        <v>13507</v>
      </c>
      <c r="AE139" s="122"/>
      <c r="AF139" s="122"/>
      <c r="AG139" s="122"/>
      <c r="AH139" s="122"/>
      <c r="AI139" s="122"/>
      <c r="AJ139" s="122"/>
      <c r="AK139" s="122"/>
      <c r="AL139" s="122"/>
      <c r="AM139" s="122"/>
      <c r="AN139" s="122"/>
    </row>
    <row r="140" spans="1:40" ht="12.75" x14ac:dyDescent="0.2">
      <c r="A140" s="122" t="s">
        <v>487</v>
      </c>
      <c r="B140" s="122">
        <v>0</v>
      </c>
      <c r="C140" s="122">
        <v>0</v>
      </c>
      <c r="D140" s="122">
        <v>0</v>
      </c>
      <c r="E140" s="122">
        <v>0</v>
      </c>
      <c r="F140" s="122">
        <v>0</v>
      </c>
      <c r="G140" s="122">
        <v>0</v>
      </c>
      <c r="H140" s="122"/>
      <c r="I140" s="122">
        <v>41019</v>
      </c>
      <c r="J140" s="122">
        <v>44595</v>
      </c>
      <c r="K140" s="122"/>
      <c r="L140" s="122">
        <v>2509</v>
      </c>
      <c r="M140" s="122">
        <v>2592</v>
      </c>
      <c r="N140" s="122"/>
      <c r="O140" s="122">
        <v>5685</v>
      </c>
      <c r="P140" s="122">
        <v>6193</v>
      </c>
      <c r="Q140" s="122"/>
      <c r="R140" s="264">
        <v>1.0176733028838301</v>
      </c>
      <c r="S140" s="264">
        <v>0.62187100105516002</v>
      </c>
      <c r="T140" s="264">
        <v>0.32495616598500021</v>
      </c>
      <c r="U140" s="264">
        <v>0.95306892855499825</v>
      </c>
      <c r="V140" s="264">
        <v>1.1610460956070057</v>
      </c>
      <c r="W140" s="264">
        <v>1.6360151508240079</v>
      </c>
      <c r="X140" s="212"/>
      <c r="Y140" s="122">
        <v>42775</v>
      </c>
      <c r="Z140" s="122">
        <v>42914</v>
      </c>
      <c r="AA140" s="122">
        <v>43323</v>
      </c>
      <c r="AB140" s="122">
        <v>43826</v>
      </c>
      <c r="AC140" s="122">
        <v>44543</v>
      </c>
      <c r="AD140" s="122">
        <v>44820</v>
      </c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</row>
    <row r="141" spans="1:40" ht="12.75" x14ac:dyDescent="0.2">
      <c r="A141" s="122" t="s">
        <v>488</v>
      </c>
      <c r="B141" s="122">
        <v>484</v>
      </c>
      <c r="C141" s="122">
        <v>0</v>
      </c>
      <c r="D141" s="122">
        <v>0.32535051801437898</v>
      </c>
      <c r="E141" s="122">
        <v>0</v>
      </c>
      <c r="F141" s="122">
        <v>0</v>
      </c>
      <c r="G141" s="122">
        <v>483.51894383906102</v>
      </c>
      <c r="H141" s="122"/>
      <c r="I141" s="122">
        <v>32565</v>
      </c>
      <c r="J141" s="122">
        <v>35790</v>
      </c>
      <c r="K141" s="122"/>
      <c r="L141" s="122">
        <v>2033</v>
      </c>
      <c r="M141" s="122">
        <v>2200</v>
      </c>
      <c r="N141" s="122"/>
      <c r="O141" s="122">
        <v>5496</v>
      </c>
      <c r="P141" s="122">
        <v>5904</v>
      </c>
      <c r="Q141" s="122"/>
      <c r="R141" s="264">
        <v>1.3433894753055</v>
      </c>
      <c r="S141" s="264">
        <v>2.25846222819996</v>
      </c>
      <c r="T141" s="264">
        <v>0.85419560783898874</v>
      </c>
      <c r="U141" s="264">
        <v>1.4184397163119939</v>
      </c>
      <c r="V141" s="264">
        <v>1.7164653528290046</v>
      </c>
      <c r="W141" s="264">
        <v>1.3863636363639955</v>
      </c>
      <c r="X141" s="212"/>
      <c r="Y141" s="122">
        <v>33833</v>
      </c>
      <c r="Z141" s="122">
        <v>34122</v>
      </c>
      <c r="AA141" s="122">
        <v>34606</v>
      </c>
      <c r="AB141" s="122">
        <v>35200</v>
      </c>
      <c r="AC141" s="122">
        <v>35688</v>
      </c>
      <c r="AD141" s="122">
        <v>36494</v>
      </c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</row>
    <row r="142" spans="1:40" ht="12.75" x14ac:dyDescent="0.2">
      <c r="A142" s="122" t="s">
        <v>489</v>
      </c>
      <c r="B142" s="122">
        <v>0</v>
      </c>
      <c r="C142" s="122">
        <v>0</v>
      </c>
      <c r="D142" s="122">
        <v>0</v>
      </c>
      <c r="E142" s="122">
        <v>0</v>
      </c>
      <c r="F142" s="122">
        <v>0</v>
      </c>
      <c r="G142" s="122">
        <v>0</v>
      </c>
      <c r="H142" s="122"/>
      <c r="I142" s="122">
        <v>27719</v>
      </c>
      <c r="J142" s="122">
        <v>29848</v>
      </c>
      <c r="K142" s="122"/>
      <c r="L142" s="122">
        <v>1423</v>
      </c>
      <c r="M142" s="122">
        <v>1515</v>
      </c>
      <c r="N142" s="122"/>
      <c r="O142" s="122">
        <v>3319</v>
      </c>
      <c r="P142" s="122">
        <v>3718</v>
      </c>
      <c r="Q142" s="122"/>
      <c r="R142" s="264">
        <v>1.0272593153505301</v>
      </c>
      <c r="S142" s="264">
        <v>1.32290232683074</v>
      </c>
      <c r="T142" s="264">
        <v>0.69254984260200558</v>
      </c>
      <c r="U142" s="264">
        <v>0.60094483812700616</v>
      </c>
      <c r="V142" s="264">
        <v>1.2257864024030027</v>
      </c>
      <c r="W142" s="264">
        <v>1.5929867649069962</v>
      </c>
      <c r="X142" s="212"/>
      <c r="Y142" s="122">
        <v>28590</v>
      </c>
      <c r="Z142" s="122">
        <v>28788</v>
      </c>
      <c r="AA142" s="122">
        <v>28961</v>
      </c>
      <c r="AB142" s="122">
        <v>29316</v>
      </c>
      <c r="AC142" s="122">
        <v>29783</v>
      </c>
      <c r="AD142" s="122">
        <v>30177</v>
      </c>
      <c r="AE142" s="122"/>
      <c r="AF142" s="122"/>
      <c r="AG142" s="122"/>
      <c r="AH142" s="122"/>
      <c r="AI142" s="122"/>
      <c r="AJ142" s="122"/>
      <c r="AK142" s="122"/>
      <c r="AL142" s="122"/>
      <c r="AM142" s="122"/>
      <c r="AN142" s="122"/>
    </row>
    <row r="143" spans="1:40" ht="12.75" x14ac:dyDescent="0.2">
      <c r="A143" s="122" t="s">
        <v>490</v>
      </c>
      <c r="B143" s="122">
        <v>139</v>
      </c>
      <c r="C143" s="122">
        <v>0</v>
      </c>
      <c r="D143" s="122">
        <v>21.373044311237098</v>
      </c>
      <c r="E143" s="122">
        <v>0</v>
      </c>
      <c r="F143" s="122">
        <v>84.067963729821301</v>
      </c>
      <c r="G143" s="122">
        <v>33.626231993934802</v>
      </c>
      <c r="H143" s="122"/>
      <c r="I143" s="122">
        <v>14233</v>
      </c>
      <c r="J143" s="122">
        <v>15828</v>
      </c>
      <c r="K143" s="122"/>
      <c r="L143" s="122">
        <v>965</v>
      </c>
      <c r="M143" s="122">
        <v>1072</v>
      </c>
      <c r="N143" s="122"/>
      <c r="O143" s="122">
        <v>2246</v>
      </c>
      <c r="P143" s="122">
        <v>2640</v>
      </c>
      <c r="Q143" s="122"/>
      <c r="R143" s="264">
        <v>1.4113096345012499</v>
      </c>
      <c r="S143" s="264">
        <v>1.26293076093165</v>
      </c>
      <c r="T143" s="264">
        <v>0.83903879715398944</v>
      </c>
      <c r="U143" s="264">
        <v>0.95853025361098787</v>
      </c>
      <c r="V143" s="264">
        <v>1.7208413001909832</v>
      </c>
      <c r="W143" s="264">
        <v>2.1324863883849901</v>
      </c>
      <c r="X143" s="212"/>
      <c r="Y143" s="122">
        <v>14898</v>
      </c>
      <c r="Z143" s="122">
        <v>15023</v>
      </c>
      <c r="AA143" s="122">
        <v>15167</v>
      </c>
      <c r="AB143" s="122">
        <v>15428</v>
      </c>
      <c r="AC143" s="122">
        <v>15757</v>
      </c>
      <c r="AD143" s="122">
        <v>15956</v>
      </c>
      <c r="AE143" s="122"/>
      <c r="AF143" s="122"/>
      <c r="AG143" s="122"/>
      <c r="AH143" s="122"/>
      <c r="AI143" s="122"/>
      <c r="AJ143" s="122"/>
      <c r="AK143" s="122"/>
      <c r="AL143" s="122"/>
      <c r="AM143" s="122"/>
      <c r="AN143" s="122"/>
    </row>
    <row r="144" spans="1:40" ht="12.75" x14ac:dyDescent="0.2">
      <c r="A144" s="122" t="s">
        <v>491</v>
      </c>
      <c r="B144" s="122">
        <v>0</v>
      </c>
      <c r="C144" s="122">
        <v>0</v>
      </c>
      <c r="D144" s="122">
        <v>0</v>
      </c>
      <c r="E144" s="122">
        <v>0</v>
      </c>
      <c r="F144" s="122">
        <v>0</v>
      </c>
      <c r="G144" s="122">
        <v>0</v>
      </c>
      <c r="H144" s="122"/>
      <c r="I144" s="122">
        <v>38749</v>
      </c>
      <c r="J144" s="122">
        <v>41786</v>
      </c>
      <c r="K144" s="122"/>
      <c r="L144" s="122">
        <v>2186</v>
      </c>
      <c r="M144" s="122">
        <v>2346</v>
      </c>
      <c r="N144" s="122"/>
      <c r="O144" s="122">
        <v>5238</v>
      </c>
      <c r="P144" s="122">
        <v>5600</v>
      </c>
      <c r="Q144" s="122"/>
      <c r="R144" s="264">
        <v>1.18680394516708</v>
      </c>
      <c r="S144" s="264">
        <v>0.74673304293714993</v>
      </c>
      <c r="T144" s="264">
        <v>0.86561621838599478</v>
      </c>
      <c r="U144" s="264">
        <v>1.1293251411659924</v>
      </c>
      <c r="V144" s="264">
        <v>1.2569179682700167</v>
      </c>
      <c r="W144" s="264">
        <v>1.4963805081859931</v>
      </c>
      <c r="X144" s="212"/>
      <c r="Y144" s="122">
        <v>39856</v>
      </c>
      <c r="Z144" s="122">
        <v>40201</v>
      </c>
      <c r="AA144" s="122">
        <v>40655</v>
      </c>
      <c r="AB144" s="122">
        <v>41166</v>
      </c>
      <c r="AC144" s="122">
        <v>41782</v>
      </c>
      <c r="AD144" s="122">
        <v>42094</v>
      </c>
      <c r="AE144" s="122"/>
      <c r="AF144" s="122"/>
      <c r="AG144" s="122"/>
      <c r="AH144" s="122"/>
      <c r="AI144" s="122"/>
      <c r="AJ144" s="122"/>
      <c r="AK144" s="122"/>
      <c r="AL144" s="122"/>
      <c r="AM144" s="122"/>
      <c r="AN144" s="122"/>
    </row>
    <row r="145" spans="1:40" ht="12.75" x14ac:dyDescent="0.2">
      <c r="A145" s="122" t="s">
        <v>492</v>
      </c>
      <c r="B145" s="122">
        <v>0</v>
      </c>
      <c r="C145" s="122">
        <v>0</v>
      </c>
      <c r="D145" s="122">
        <v>0</v>
      </c>
      <c r="E145" s="122">
        <v>0</v>
      </c>
      <c r="F145" s="122">
        <v>0</v>
      </c>
      <c r="G145" s="122">
        <v>0</v>
      </c>
      <c r="H145" s="122"/>
      <c r="I145" s="122">
        <v>9577</v>
      </c>
      <c r="J145" s="122">
        <v>10047</v>
      </c>
      <c r="K145" s="122"/>
      <c r="L145" s="122">
        <v>526</v>
      </c>
      <c r="M145" s="122">
        <v>553</v>
      </c>
      <c r="N145" s="122"/>
      <c r="O145" s="122">
        <v>1295</v>
      </c>
      <c r="P145" s="122">
        <v>1310</v>
      </c>
      <c r="Q145" s="122"/>
      <c r="R145" s="264">
        <v>0.97869267444741204</v>
      </c>
      <c r="S145" s="264">
        <v>1.3268156424581001</v>
      </c>
      <c r="T145" s="264">
        <v>0.68457628876699061</v>
      </c>
      <c r="U145" s="264">
        <v>1.2980323477899987</v>
      </c>
      <c r="V145" s="264">
        <v>0.89494559137600049</v>
      </c>
      <c r="W145" s="264">
        <v>1.0382017941740003</v>
      </c>
      <c r="X145" s="212"/>
      <c r="Y145" s="122">
        <v>9641</v>
      </c>
      <c r="Z145" s="122">
        <v>9707</v>
      </c>
      <c r="AA145" s="122">
        <v>9833</v>
      </c>
      <c r="AB145" s="122">
        <v>9921</v>
      </c>
      <c r="AC145" s="122">
        <v>10024</v>
      </c>
      <c r="AD145" s="122">
        <v>10157</v>
      </c>
      <c r="AE145" s="122"/>
      <c r="AF145" s="122"/>
      <c r="AG145" s="122"/>
      <c r="AH145" s="122"/>
      <c r="AI145" s="122"/>
      <c r="AJ145" s="122"/>
      <c r="AK145" s="122"/>
      <c r="AL145" s="122"/>
      <c r="AM145" s="122"/>
      <c r="AN145" s="122"/>
    </row>
    <row r="146" spans="1:40" ht="12.75" x14ac:dyDescent="0.2">
      <c r="A146" s="122" t="s">
        <v>493</v>
      </c>
      <c r="B146" s="122">
        <v>417</v>
      </c>
      <c r="C146" s="122">
        <v>0</v>
      </c>
      <c r="D146" s="122">
        <v>78.217777792244306</v>
      </c>
      <c r="E146" s="122">
        <v>0</v>
      </c>
      <c r="F146" s="122">
        <v>72.815396151178405</v>
      </c>
      <c r="G146" s="122">
        <v>266.136527353041</v>
      </c>
      <c r="H146" s="122"/>
      <c r="I146" s="122">
        <v>13828</v>
      </c>
      <c r="J146" s="122">
        <v>14715</v>
      </c>
      <c r="K146" s="122"/>
      <c r="L146" s="122">
        <v>699</v>
      </c>
      <c r="M146" s="122">
        <v>852</v>
      </c>
      <c r="N146" s="122"/>
      <c r="O146" s="122">
        <v>1862</v>
      </c>
      <c r="P146" s="122">
        <v>2186</v>
      </c>
      <c r="Q146" s="122"/>
      <c r="R146" s="264">
        <v>1.77802228152217</v>
      </c>
      <c r="S146" s="264">
        <v>1.7136615006486</v>
      </c>
      <c r="T146" s="264">
        <v>1.3992673992669893</v>
      </c>
      <c r="U146" s="264">
        <v>1.5172314139149989</v>
      </c>
      <c r="V146" s="264">
        <v>1.1102412639669978</v>
      </c>
      <c r="W146" s="264">
        <v>3.097064827198011</v>
      </c>
      <c r="X146" s="212"/>
      <c r="Y146" s="122">
        <v>13650</v>
      </c>
      <c r="Z146" s="122">
        <v>13841</v>
      </c>
      <c r="AA146" s="122">
        <v>14051</v>
      </c>
      <c r="AB146" s="122">
        <v>14207</v>
      </c>
      <c r="AC146" s="122">
        <v>14647</v>
      </c>
      <c r="AD146" s="122">
        <v>14898</v>
      </c>
      <c r="AE146" s="122"/>
      <c r="AF146" s="122"/>
      <c r="AG146" s="122"/>
      <c r="AH146" s="122"/>
      <c r="AI146" s="122"/>
      <c r="AJ146" s="122"/>
      <c r="AK146" s="122"/>
      <c r="AL146" s="122"/>
      <c r="AM146" s="122"/>
      <c r="AN146" s="122"/>
    </row>
    <row r="147" spans="1:40" ht="14.25" customHeight="1" x14ac:dyDescent="0.2">
      <c r="A147" s="19" t="s">
        <v>494</v>
      </c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212"/>
      <c r="S147" s="212"/>
      <c r="T147" s="264"/>
      <c r="U147" s="264"/>
      <c r="V147" s="264"/>
      <c r="W147" s="264"/>
      <c r="X147" s="212"/>
      <c r="Y147" s="122"/>
      <c r="Z147" s="122"/>
      <c r="AA147" s="122"/>
      <c r="AB147" s="122"/>
      <c r="AC147" s="122"/>
      <c r="AD147" s="122"/>
      <c r="AE147" s="122"/>
      <c r="AF147" s="122"/>
      <c r="AG147" s="122"/>
      <c r="AH147" s="122"/>
      <c r="AI147" s="122"/>
      <c r="AJ147" s="122"/>
      <c r="AK147" s="122"/>
      <c r="AL147" s="122"/>
      <c r="AM147" s="122"/>
      <c r="AN147" s="122"/>
    </row>
    <row r="148" spans="1:40" ht="12.75" x14ac:dyDescent="0.2">
      <c r="A148" s="122" t="s">
        <v>495</v>
      </c>
      <c r="B148" s="122">
        <v>0</v>
      </c>
      <c r="C148" s="122">
        <v>0</v>
      </c>
      <c r="D148" s="122">
        <v>0</v>
      </c>
      <c r="E148" s="122">
        <v>0</v>
      </c>
      <c r="F148" s="122">
        <v>0</v>
      </c>
      <c r="G148" s="122">
        <v>0</v>
      </c>
      <c r="H148" s="122"/>
      <c r="I148" s="122">
        <v>40164</v>
      </c>
      <c r="J148" s="122">
        <v>44195</v>
      </c>
      <c r="K148" s="122"/>
      <c r="L148" s="122">
        <v>2346</v>
      </c>
      <c r="M148" s="122">
        <v>2501</v>
      </c>
      <c r="N148" s="122"/>
      <c r="O148" s="122">
        <v>5616</v>
      </c>
      <c r="P148" s="122">
        <v>5956</v>
      </c>
      <c r="Q148" s="122"/>
      <c r="R148" s="264">
        <v>1.3989247331941002</v>
      </c>
      <c r="S148" s="264">
        <v>1.1377286222605001</v>
      </c>
      <c r="T148" s="264">
        <v>1.5812928266810076</v>
      </c>
      <c r="U148" s="264">
        <v>1.0637294211989854</v>
      </c>
      <c r="V148" s="264">
        <v>1.902028051996993</v>
      </c>
      <c r="W148" s="264">
        <v>1.0512092341520116</v>
      </c>
      <c r="X148" s="212"/>
      <c r="Y148" s="122">
        <v>41738</v>
      </c>
      <c r="Z148" s="122">
        <v>42398</v>
      </c>
      <c r="AA148" s="122">
        <v>42849</v>
      </c>
      <c r="AB148" s="122">
        <v>43664</v>
      </c>
      <c r="AC148" s="122">
        <v>44123</v>
      </c>
      <c r="AD148" s="122">
        <v>44625</v>
      </c>
      <c r="AE148" s="122"/>
      <c r="AF148" s="122"/>
      <c r="AG148" s="122"/>
      <c r="AH148" s="122"/>
      <c r="AI148" s="122"/>
      <c r="AJ148" s="122"/>
      <c r="AK148" s="122"/>
      <c r="AL148" s="122"/>
      <c r="AM148" s="122"/>
      <c r="AN148" s="122"/>
    </row>
    <row r="149" spans="1:40" ht="12.75" x14ac:dyDescent="0.2">
      <c r="A149" s="122" t="s">
        <v>496</v>
      </c>
      <c r="B149" s="122">
        <v>227</v>
      </c>
      <c r="C149" s="122">
        <v>0</v>
      </c>
      <c r="D149" s="122">
        <v>11.298209902889299</v>
      </c>
      <c r="E149" s="122">
        <v>0</v>
      </c>
      <c r="F149" s="122">
        <v>0</v>
      </c>
      <c r="G149" s="122">
        <v>216.16358569251699</v>
      </c>
      <c r="H149" s="122"/>
      <c r="I149" s="122">
        <v>89727</v>
      </c>
      <c r="J149" s="122">
        <v>99752</v>
      </c>
      <c r="K149" s="122"/>
      <c r="L149" s="122">
        <v>5303</v>
      </c>
      <c r="M149" s="122">
        <v>5830</v>
      </c>
      <c r="N149" s="122"/>
      <c r="O149" s="122">
        <v>11877</v>
      </c>
      <c r="P149" s="122">
        <v>13333</v>
      </c>
      <c r="Q149" s="122"/>
      <c r="R149" s="264">
        <v>1.4385143877425</v>
      </c>
      <c r="S149" s="264">
        <v>1.6497041182321401</v>
      </c>
      <c r="T149" s="264">
        <v>1.3988468821140003</v>
      </c>
      <c r="U149" s="264">
        <v>1.3847945363559973</v>
      </c>
      <c r="V149" s="264">
        <v>1.733218820169995</v>
      </c>
      <c r="W149" s="264">
        <v>1.237845315106</v>
      </c>
      <c r="X149" s="212"/>
      <c r="Y149" s="122">
        <v>94006</v>
      </c>
      <c r="Z149" s="122">
        <v>95321</v>
      </c>
      <c r="AA149" s="122">
        <v>96641</v>
      </c>
      <c r="AB149" s="122">
        <v>98316</v>
      </c>
      <c r="AC149" s="122">
        <v>99533</v>
      </c>
      <c r="AD149" s="122">
        <v>101175</v>
      </c>
      <c r="AE149" s="122"/>
      <c r="AF149" s="122"/>
      <c r="AG149" s="122"/>
      <c r="AH149" s="122"/>
      <c r="AI149" s="122"/>
      <c r="AJ149" s="122"/>
      <c r="AK149" s="122"/>
      <c r="AL149" s="122"/>
      <c r="AM149" s="122"/>
      <c r="AN149" s="122"/>
    </row>
    <row r="150" spans="1:40" ht="12.75" x14ac:dyDescent="0.2">
      <c r="A150" s="122" t="s">
        <v>497</v>
      </c>
      <c r="B150" s="122">
        <v>268</v>
      </c>
      <c r="C150" s="122">
        <v>0</v>
      </c>
      <c r="D150" s="122">
        <v>150.10517584765699</v>
      </c>
      <c r="E150" s="122">
        <v>0</v>
      </c>
      <c r="F150" s="122">
        <v>117.793396093513</v>
      </c>
      <c r="G150" s="122">
        <v>0</v>
      </c>
      <c r="H150" s="122"/>
      <c r="I150" s="122">
        <v>10257</v>
      </c>
      <c r="J150" s="122">
        <v>10990</v>
      </c>
      <c r="K150" s="122"/>
      <c r="L150" s="122">
        <v>533</v>
      </c>
      <c r="M150" s="122">
        <v>714</v>
      </c>
      <c r="N150" s="122"/>
      <c r="O150" s="122">
        <v>1421</v>
      </c>
      <c r="P150" s="122">
        <v>1708</v>
      </c>
      <c r="Q150" s="122"/>
      <c r="R150" s="264">
        <v>2.39484108931283</v>
      </c>
      <c r="S150" s="264">
        <v>-0.591231580862289</v>
      </c>
      <c r="T150" s="264">
        <v>2.409759024097994</v>
      </c>
      <c r="U150" s="264">
        <v>2.5288029681699982</v>
      </c>
      <c r="V150" s="264">
        <v>3.494905247118993</v>
      </c>
      <c r="W150" s="264">
        <v>1.1593669488409972</v>
      </c>
      <c r="X150" s="212"/>
      <c r="Y150" s="122">
        <v>10001</v>
      </c>
      <c r="Z150" s="122">
        <v>10242</v>
      </c>
      <c r="AA150" s="122">
        <v>10501</v>
      </c>
      <c r="AB150" s="122">
        <v>10868</v>
      </c>
      <c r="AC150" s="122">
        <v>10994</v>
      </c>
      <c r="AD150" s="122">
        <v>10929</v>
      </c>
      <c r="AE150" s="122"/>
      <c r="AF150" s="122"/>
      <c r="AG150" s="122"/>
      <c r="AH150" s="122"/>
      <c r="AI150" s="122"/>
      <c r="AJ150" s="122"/>
      <c r="AK150" s="122"/>
      <c r="AL150" s="122"/>
      <c r="AM150" s="122"/>
      <c r="AN150" s="122"/>
    </row>
    <row r="151" spans="1:40" ht="12.75" x14ac:dyDescent="0.2">
      <c r="A151" s="122" t="s">
        <v>498</v>
      </c>
      <c r="B151" s="122">
        <v>322</v>
      </c>
      <c r="C151" s="122">
        <v>0</v>
      </c>
      <c r="D151" s="122">
        <v>0</v>
      </c>
      <c r="E151" s="122">
        <v>0</v>
      </c>
      <c r="F151" s="122">
        <v>0</v>
      </c>
      <c r="G151" s="122">
        <v>322.433378869563</v>
      </c>
      <c r="H151" s="122"/>
      <c r="I151" s="122">
        <v>71942</v>
      </c>
      <c r="J151" s="122">
        <v>81986</v>
      </c>
      <c r="K151" s="122"/>
      <c r="L151" s="122">
        <v>5209</v>
      </c>
      <c r="M151" s="122">
        <v>5043</v>
      </c>
      <c r="N151" s="122"/>
      <c r="O151" s="122">
        <v>12582</v>
      </c>
      <c r="P151" s="122">
        <v>13934</v>
      </c>
      <c r="Q151" s="122"/>
      <c r="R151" s="264">
        <v>1.39949977299698</v>
      </c>
      <c r="S151" s="264">
        <v>1.8779917485890598</v>
      </c>
      <c r="T151" s="264">
        <v>1.1091553852919986</v>
      </c>
      <c r="U151" s="264">
        <v>1.1417892298039902</v>
      </c>
      <c r="V151" s="264">
        <v>1.5579320382210113</v>
      </c>
      <c r="W151" s="264">
        <v>1.7907434638489974</v>
      </c>
      <c r="X151" s="212"/>
      <c r="Y151" s="122">
        <v>77266</v>
      </c>
      <c r="Z151" s="122">
        <v>78123</v>
      </c>
      <c r="AA151" s="122">
        <v>79015</v>
      </c>
      <c r="AB151" s="122">
        <v>80246</v>
      </c>
      <c r="AC151" s="122">
        <v>81683</v>
      </c>
      <c r="AD151" s="122">
        <v>83217</v>
      </c>
      <c r="AE151" s="122"/>
      <c r="AF151" s="122"/>
      <c r="AG151" s="122"/>
      <c r="AH151" s="122"/>
      <c r="AI151" s="122"/>
      <c r="AJ151" s="122"/>
      <c r="AK151" s="122"/>
      <c r="AL151" s="122"/>
      <c r="AM151" s="122"/>
      <c r="AN151" s="122"/>
    </row>
    <row r="152" spans="1:40" ht="12.75" x14ac:dyDescent="0.2">
      <c r="A152" s="122" t="s">
        <v>499</v>
      </c>
      <c r="B152" s="122">
        <v>133</v>
      </c>
      <c r="C152" s="122">
        <v>0</v>
      </c>
      <c r="D152" s="122">
        <v>86.430625157260707</v>
      </c>
      <c r="E152" s="122">
        <v>0</v>
      </c>
      <c r="F152" s="122">
        <v>0</v>
      </c>
      <c r="G152" s="122">
        <v>46.807253350300201</v>
      </c>
      <c r="H152" s="122"/>
      <c r="I152" s="122">
        <v>23189</v>
      </c>
      <c r="J152" s="122">
        <v>25147</v>
      </c>
      <c r="K152" s="122"/>
      <c r="L152" s="122">
        <v>1174</v>
      </c>
      <c r="M152" s="122">
        <v>1451</v>
      </c>
      <c r="N152" s="122"/>
      <c r="O152" s="122">
        <v>3113</v>
      </c>
      <c r="P152" s="122">
        <v>3463</v>
      </c>
      <c r="Q152" s="122"/>
      <c r="R152" s="264">
        <v>1.6927185705890802</v>
      </c>
      <c r="S152" s="264">
        <v>1.2947691327038799</v>
      </c>
      <c r="T152" s="264">
        <v>1.2185249882830078</v>
      </c>
      <c r="U152" s="264">
        <v>1.6710864166350063</v>
      </c>
      <c r="V152" s="264">
        <v>1.7140018216440041</v>
      </c>
      <c r="W152" s="264">
        <v>2.169488765873993</v>
      </c>
      <c r="X152" s="212"/>
      <c r="Y152" s="122">
        <v>23471</v>
      </c>
      <c r="Z152" s="122">
        <v>23757</v>
      </c>
      <c r="AA152" s="122">
        <v>24154</v>
      </c>
      <c r="AB152" s="122">
        <v>24568</v>
      </c>
      <c r="AC152" s="122">
        <v>25101</v>
      </c>
      <c r="AD152" s="122">
        <v>25426</v>
      </c>
      <c r="AE152" s="122"/>
      <c r="AF152" s="122"/>
      <c r="AG152" s="122"/>
      <c r="AH152" s="122"/>
      <c r="AI152" s="122"/>
      <c r="AJ152" s="122"/>
      <c r="AK152" s="122"/>
      <c r="AL152" s="122"/>
      <c r="AM152" s="122"/>
      <c r="AN152" s="122"/>
    </row>
    <row r="153" spans="1:40" ht="12.75" x14ac:dyDescent="0.2">
      <c r="A153" s="122" t="s">
        <v>500</v>
      </c>
      <c r="B153" s="122">
        <v>0</v>
      </c>
      <c r="C153" s="122">
        <v>0</v>
      </c>
      <c r="D153" s="122">
        <v>0</v>
      </c>
      <c r="E153" s="122">
        <v>0</v>
      </c>
      <c r="F153" s="122">
        <v>0</v>
      </c>
      <c r="G153" s="122">
        <v>0</v>
      </c>
      <c r="H153" s="122"/>
      <c r="I153" s="122">
        <v>56114</v>
      </c>
      <c r="J153" s="122">
        <v>62755</v>
      </c>
      <c r="K153" s="122"/>
      <c r="L153" s="122">
        <v>3577</v>
      </c>
      <c r="M153" s="122">
        <v>3595</v>
      </c>
      <c r="N153" s="122"/>
      <c r="O153" s="122">
        <v>7800</v>
      </c>
      <c r="P153" s="122">
        <v>8558</v>
      </c>
      <c r="Q153" s="122"/>
      <c r="R153" s="264">
        <v>1.1525529583817</v>
      </c>
      <c r="S153" s="264">
        <v>1.32479928492761</v>
      </c>
      <c r="T153" s="264">
        <v>0.89900407726798903</v>
      </c>
      <c r="U153" s="264">
        <v>0.77175317147499811</v>
      </c>
      <c r="V153" s="264">
        <v>1.306534315013991</v>
      </c>
      <c r="W153" s="264">
        <v>1.6352221663450024</v>
      </c>
      <c r="X153" s="212"/>
      <c r="Y153" s="122">
        <v>59844</v>
      </c>
      <c r="Z153" s="122">
        <v>60382</v>
      </c>
      <c r="AA153" s="122">
        <v>60848</v>
      </c>
      <c r="AB153" s="122">
        <v>61643</v>
      </c>
      <c r="AC153" s="122">
        <v>62651</v>
      </c>
      <c r="AD153" s="122">
        <v>63481</v>
      </c>
      <c r="AE153" s="122"/>
      <c r="AF153" s="122"/>
      <c r="AG153" s="122"/>
      <c r="AH153" s="122"/>
      <c r="AI153" s="122"/>
      <c r="AJ153" s="122"/>
      <c r="AK153" s="122"/>
      <c r="AL153" s="122"/>
      <c r="AM153" s="122"/>
      <c r="AN153" s="122"/>
    </row>
    <row r="154" spans="1:40" ht="14.25" customHeight="1" x14ac:dyDescent="0.2">
      <c r="A154" s="19" t="s">
        <v>501</v>
      </c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212"/>
      <c r="S154" s="212"/>
      <c r="T154" s="264"/>
      <c r="U154" s="264"/>
      <c r="V154" s="264"/>
      <c r="W154" s="264"/>
      <c r="X154" s="21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</row>
    <row r="155" spans="1:40" ht="12.75" x14ac:dyDescent="0.2">
      <c r="A155" s="122" t="s">
        <v>502</v>
      </c>
      <c r="B155" s="122">
        <v>701</v>
      </c>
      <c r="C155" s="122">
        <v>0</v>
      </c>
      <c r="D155" s="122">
        <v>13.636833973088001</v>
      </c>
      <c r="E155" s="122">
        <v>0</v>
      </c>
      <c r="F155" s="122">
        <v>0</v>
      </c>
      <c r="G155" s="122">
        <v>687.571452205274</v>
      </c>
      <c r="H155" s="122"/>
      <c r="I155" s="122">
        <v>27092</v>
      </c>
      <c r="J155" s="122">
        <v>30223</v>
      </c>
      <c r="K155" s="122"/>
      <c r="L155" s="122">
        <v>1808</v>
      </c>
      <c r="M155" s="122">
        <v>1990</v>
      </c>
      <c r="N155" s="122"/>
      <c r="O155" s="122">
        <v>4305</v>
      </c>
      <c r="P155" s="122">
        <v>4709</v>
      </c>
      <c r="Q155" s="122"/>
      <c r="R155" s="264">
        <v>1.7684264833828198</v>
      </c>
      <c r="S155" s="264">
        <v>2.5814402771300999</v>
      </c>
      <c r="T155" s="264">
        <v>1.2504912644250084</v>
      </c>
      <c r="U155" s="264">
        <v>1.3514944070009989</v>
      </c>
      <c r="V155" s="264">
        <v>2.3605598495930025</v>
      </c>
      <c r="W155" s="264">
        <v>2.1156462585030056</v>
      </c>
      <c r="X155" s="212"/>
      <c r="Y155" s="122">
        <v>27989</v>
      </c>
      <c r="Z155" s="122">
        <v>28339</v>
      </c>
      <c r="AA155" s="122">
        <v>28722</v>
      </c>
      <c r="AB155" s="122">
        <v>29400</v>
      </c>
      <c r="AC155" s="122">
        <v>30022</v>
      </c>
      <c r="AD155" s="122">
        <v>30797</v>
      </c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</row>
    <row r="156" spans="1:40" ht="12.75" x14ac:dyDescent="0.2">
      <c r="A156" s="122" t="s">
        <v>503</v>
      </c>
      <c r="B156" s="122">
        <v>0</v>
      </c>
      <c r="C156" s="122">
        <v>0</v>
      </c>
      <c r="D156" s="122">
        <v>0</v>
      </c>
      <c r="E156" s="122">
        <v>0</v>
      </c>
      <c r="F156" s="122">
        <v>0</v>
      </c>
      <c r="G156" s="122">
        <v>0</v>
      </c>
      <c r="H156" s="122"/>
      <c r="I156" s="122">
        <v>36739</v>
      </c>
      <c r="J156" s="122">
        <v>40390</v>
      </c>
      <c r="K156" s="122"/>
      <c r="L156" s="122">
        <v>2420</v>
      </c>
      <c r="M156" s="122">
        <v>2414</v>
      </c>
      <c r="N156" s="122"/>
      <c r="O156" s="122">
        <v>5253</v>
      </c>
      <c r="P156" s="122">
        <v>5849</v>
      </c>
      <c r="Q156" s="122"/>
      <c r="R156" s="264">
        <v>1.12943126664571</v>
      </c>
      <c r="S156" s="264">
        <v>1.4800307410070201</v>
      </c>
      <c r="T156" s="264">
        <v>1.5532218332690064</v>
      </c>
      <c r="U156" s="264">
        <v>1.003472576855998</v>
      </c>
      <c r="V156" s="264">
        <v>1.1249589200390062</v>
      </c>
      <c r="W156" s="264">
        <v>0.83745812709399559</v>
      </c>
      <c r="X156" s="212"/>
      <c r="Y156" s="122">
        <v>38565</v>
      </c>
      <c r="Z156" s="122">
        <v>39164</v>
      </c>
      <c r="AA156" s="122">
        <v>39557</v>
      </c>
      <c r="AB156" s="122">
        <v>40002</v>
      </c>
      <c r="AC156" s="122">
        <v>40337</v>
      </c>
      <c r="AD156" s="122">
        <v>40934</v>
      </c>
      <c r="AE156" s="122"/>
      <c r="AF156" s="122"/>
      <c r="AG156" s="122"/>
      <c r="AH156" s="122"/>
      <c r="AI156" s="122"/>
      <c r="AJ156" s="122"/>
      <c r="AK156" s="122"/>
      <c r="AL156" s="122"/>
      <c r="AM156" s="122"/>
      <c r="AN156" s="122"/>
    </row>
    <row r="157" spans="1:40" ht="12.75" x14ac:dyDescent="0.2">
      <c r="A157" s="122" t="s">
        <v>504</v>
      </c>
      <c r="B157" s="122">
        <v>51</v>
      </c>
      <c r="C157" s="122">
        <v>0</v>
      </c>
      <c r="D157" s="122">
        <v>51.385857417272</v>
      </c>
      <c r="E157" s="122">
        <v>0</v>
      </c>
      <c r="F157" s="122">
        <v>0</v>
      </c>
      <c r="G157" s="122">
        <v>0</v>
      </c>
      <c r="H157" s="122"/>
      <c r="I157" s="122">
        <v>9957</v>
      </c>
      <c r="J157" s="122">
        <v>9905</v>
      </c>
      <c r="K157" s="122"/>
      <c r="L157" s="122">
        <v>399</v>
      </c>
      <c r="M157" s="122">
        <v>474</v>
      </c>
      <c r="N157" s="122"/>
      <c r="O157" s="122">
        <v>1118</v>
      </c>
      <c r="P157" s="122">
        <v>1219</v>
      </c>
      <c r="Q157" s="122"/>
      <c r="R157" s="264">
        <v>1.0362475311882899</v>
      </c>
      <c r="S157" s="264">
        <v>-0.84413626771178796</v>
      </c>
      <c r="T157" s="264">
        <v>-0.35605822599229953</v>
      </c>
      <c r="U157" s="264">
        <v>0.94587493431399139</v>
      </c>
      <c r="V157" s="264">
        <v>2.7589796980740005</v>
      </c>
      <c r="W157" s="264">
        <v>0.82066869300901146</v>
      </c>
      <c r="X157" s="212"/>
      <c r="Y157" s="122">
        <v>9549</v>
      </c>
      <c r="Z157" s="122">
        <v>9515</v>
      </c>
      <c r="AA157" s="122">
        <v>9605</v>
      </c>
      <c r="AB157" s="122">
        <v>9870</v>
      </c>
      <c r="AC157" s="122">
        <v>9951</v>
      </c>
      <c r="AD157" s="122">
        <v>9867</v>
      </c>
      <c r="AE157" s="122"/>
      <c r="AF157" s="122"/>
      <c r="AG157" s="122"/>
      <c r="AH157" s="122"/>
      <c r="AI157" s="122"/>
      <c r="AJ157" s="122"/>
      <c r="AK157" s="122"/>
      <c r="AL157" s="122"/>
      <c r="AM157" s="122"/>
      <c r="AN157" s="122"/>
    </row>
    <row r="158" spans="1:40" ht="12.75" x14ac:dyDescent="0.2">
      <c r="A158" s="122" t="s">
        <v>505</v>
      </c>
      <c r="B158" s="122">
        <v>325</v>
      </c>
      <c r="C158" s="122">
        <v>0</v>
      </c>
      <c r="D158" s="122">
        <v>0</v>
      </c>
      <c r="E158" s="122">
        <v>0</v>
      </c>
      <c r="F158" s="122">
        <v>48.369693371072501</v>
      </c>
      <c r="G158" s="122">
        <v>276.23245519326298</v>
      </c>
      <c r="H158" s="122"/>
      <c r="I158" s="122">
        <v>8193</v>
      </c>
      <c r="J158" s="122">
        <v>9262</v>
      </c>
      <c r="K158" s="122"/>
      <c r="L158" s="122">
        <v>581</v>
      </c>
      <c r="M158" s="122">
        <v>606</v>
      </c>
      <c r="N158" s="122"/>
      <c r="O158" s="122">
        <v>1227</v>
      </c>
      <c r="P158" s="122">
        <v>1419</v>
      </c>
      <c r="Q158" s="122"/>
      <c r="R158" s="264">
        <v>1.92027291245189</v>
      </c>
      <c r="S158" s="264">
        <v>1.7530570284601199</v>
      </c>
      <c r="T158" s="264">
        <v>0.80569827183600751</v>
      </c>
      <c r="U158" s="264">
        <v>1.366848140854998</v>
      </c>
      <c r="V158" s="264">
        <v>3.8052793966399889</v>
      </c>
      <c r="W158" s="264">
        <v>1.7283135182740068</v>
      </c>
      <c r="X158" s="212"/>
      <c r="Y158" s="122">
        <v>8564</v>
      </c>
      <c r="Z158" s="122">
        <v>8633</v>
      </c>
      <c r="AA158" s="122">
        <v>8751</v>
      </c>
      <c r="AB158" s="122">
        <v>9084</v>
      </c>
      <c r="AC158" s="122">
        <v>9241</v>
      </c>
      <c r="AD158" s="122">
        <v>9403</v>
      </c>
      <c r="AE158" s="122"/>
      <c r="AF158" s="122"/>
      <c r="AG158" s="122"/>
      <c r="AH158" s="122"/>
      <c r="AI158" s="122"/>
      <c r="AJ158" s="122"/>
      <c r="AK158" s="122"/>
      <c r="AL158" s="122"/>
      <c r="AM158" s="122"/>
      <c r="AN158" s="122"/>
    </row>
    <row r="159" spans="1:40" ht="12.75" x14ac:dyDescent="0.2">
      <c r="A159" s="122" t="s">
        <v>506</v>
      </c>
      <c r="B159" s="122">
        <v>10</v>
      </c>
      <c r="C159" s="122">
        <v>0</v>
      </c>
      <c r="D159" s="122">
        <v>9.8450029161244395</v>
      </c>
      <c r="E159" s="122">
        <v>0</v>
      </c>
      <c r="F159" s="122">
        <v>0</v>
      </c>
      <c r="G159" s="122">
        <v>0</v>
      </c>
      <c r="H159" s="122"/>
      <c r="I159" s="122">
        <v>100985</v>
      </c>
      <c r="J159" s="122">
        <v>111026</v>
      </c>
      <c r="K159" s="122"/>
      <c r="L159" s="122">
        <v>6305</v>
      </c>
      <c r="M159" s="122">
        <v>6911</v>
      </c>
      <c r="N159" s="122"/>
      <c r="O159" s="122">
        <v>13729</v>
      </c>
      <c r="P159" s="122">
        <v>15380</v>
      </c>
      <c r="Q159" s="122"/>
      <c r="R159" s="264">
        <v>1.16881139395699</v>
      </c>
      <c r="S159" s="264">
        <v>1.17762777938204</v>
      </c>
      <c r="T159" s="264">
        <v>1.1183271414119957</v>
      </c>
      <c r="U159" s="264">
        <v>1.1854234055680024</v>
      </c>
      <c r="V159" s="264">
        <v>1.3092004360919987</v>
      </c>
      <c r="W159" s="264">
        <v>1.0624618106539856</v>
      </c>
      <c r="X159" s="212"/>
      <c r="Y159" s="122">
        <v>105783</v>
      </c>
      <c r="Z159" s="122">
        <v>106966</v>
      </c>
      <c r="AA159" s="122">
        <v>108234</v>
      </c>
      <c r="AB159" s="122">
        <v>109651</v>
      </c>
      <c r="AC159" s="122">
        <v>110816</v>
      </c>
      <c r="AD159" s="122">
        <v>112121</v>
      </c>
      <c r="AE159" s="122"/>
      <c r="AF159" s="122"/>
      <c r="AG159" s="122"/>
      <c r="AH159" s="122"/>
      <c r="AI159" s="122"/>
      <c r="AJ159" s="122"/>
      <c r="AK159" s="122"/>
      <c r="AL159" s="122"/>
      <c r="AM159" s="122"/>
      <c r="AN159" s="122"/>
    </row>
    <row r="160" spans="1:40" ht="12.75" x14ac:dyDescent="0.2">
      <c r="A160" s="122" t="s">
        <v>507</v>
      </c>
      <c r="B160" s="122">
        <v>23</v>
      </c>
      <c r="C160" s="122">
        <v>0</v>
      </c>
      <c r="D160" s="122">
        <v>22.964162968969401</v>
      </c>
      <c r="E160" s="122">
        <v>0</v>
      </c>
      <c r="F160" s="122">
        <v>0</v>
      </c>
      <c r="G160" s="122">
        <v>0</v>
      </c>
      <c r="H160" s="122"/>
      <c r="I160" s="122">
        <v>4835</v>
      </c>
      <c r="J160" s="122">
        <v>4763</v>
      </c>
      <c r="K160" s="122"/>
      <c r="L160" s="122">
        <v>219</v>
      </c>
      <c r="M160" s="122">
        <v>246</v>
      </c>
      <c r="N160" s="122"/>
      <c r="O160" s="122">
        <v>579</v>
      </c>
      <c r="P160" s="122">
        <v>613</v>
      </c>
      <c r="Q160" s="122"/>
      <c r="R160" s="264">
        <v>8.4086683493778097E-2</v>
      </c>
      <c r="S160" s="264">
        <v>0.83910216068806398</v>
      </c>
      <c r="T160" s="264">
        <v>0.126289202273</v>
      </c>
      <c r="U160" s="264">
        <v>0.52554130754700168</v>
      </c>
      <c r="V160" s="264">
        <v>-0.39732329569220326</v>
      </c>
      <c r="W160" s="264">
        <v>8.398068444299156E-2</v>
      </c>
      <c r="X160" s="212"/>
      <c r="Y160" s="122">
        <v>4751</v>
      </c>
      <c r="Z160" s="122">
        <v>4757</v>
      </c>
      <c r="AA160" s="122">
        <v>4782</v>
      </c>
      <c r="AB160" s="122">
        <v>4763</v>
      </c>
      <c r="AC160" s="122">
        <v>4767</v>
      </c>
      <c r="AD160" s="122">
        <v>4807</v>
      </c>
      <c r="AE160" s="122"/>
      <c r="AF160" s="122"/>
      <c r="AG160" s="122"/>
      <c r="AH160" s="122"/>
      <c r="AI160" s="122"/>
      <c r="AJ160" s="122"/>
      <c r="AK160" s="122"/>
      <c r="AL160" s="122"/>
      <c r="AM160" s="122"/>
      <c r="AN160" s="122"/>
    </row>
    <row r="161" spans="1:40" ht="12.75" x14ac:dyDescent="0.2">
      <c r="A161" s="122" t="s">
        <v>508</v>
      </c>
      <c r="B161" s="122">
        <v>21</v>
      </c>
      <c r="C161" s="122">
        <v>0</v>
      </c>
      <c r="D161" s="122">
        <v>20.534389577621901</v>
      </c>
      <c r="E161" s="122">
        <v>0</v>
      </c>
      <c r="F161" s="122">
        <v>0</v>
      </c>
      <c r="G161" s="122">
        <v>0</v>
      </c>
      <c r="H161" s="122"/>
      <c r="I161" s="122">
        <v>5638</v>
      </c>
      <c r="J161" s="122">
        <v>5647</v>
      </c>
      <c r="K161" s="122"/>
      <c r="L161" s="122">
        <v>298</v>
      </c>
      <c r="M161" s="122">
        <v>332</v>
      </c>
      <c r="N161" s="122"/>
      <c r="O161" s="122">
        <v>757</v>
      </c>
      <c r="P161" s="122">
        <v>760</v>
      </c>
      <c r="Q161" s="122"/>
      <c r="R161" s="264">
        <v>0.45780111330255802</v>
      </c>
      <c r="S161" s="264">
        <v>0.65672701455449101</v>
      </c>
      <c r="T161" s="264">
        <v>-0.1265365148227886</v>
      </c>
      <c r="U161" s="264">
        <v>1.194570135747</v>
      </c>
      <c r="V161" s="264">
        <v>0.53657664102999547</v>
      </c>
      <c r="W161" s="264">
        <v>0.23127557374100149</v>
      </c>
      <c r="X161" s="212"/>
      <c r="Y161" s="122">
        <v>5532</v>
      </c>
      <c r="Z161" s="122">
        <v>5525</v>
      </c>
      <c r="AA161" s="122">
        <v>5591</v>
      </c>
      <c r="AB161" s="122">
        <v>5621</v>
      </c>
      <c r="AC161" s="122">
        <v>5634</v>
      </c>
      <c r="AD161" s="122">
        <v>5671</v>
      </c>
      <c r="AE161" s="122"/>
      <c r="AF161" s="122"/>
      <c r="AG161" s="122"/>
      <c r="AH161" s="122"/>
      <c r="AI161" s="122"/>
      <c r="AJ161" s="122"/>
      <c r="AK161" s="122"/>
      <c r="AL161" s="122"/>
      <c r="AM161" s="122"/>
      <c r="AN161" s="122"/>
    </row>
    <row r="162" spans="1:40" ht="12.75" x14ac:dyDescent="0.2">
      <c r="A162" s="122" t="s">
        <v>509</v>
      </c>
      <c r="B162" s="122">
        <v>50</v>
      </c>
      <c r="C162" s="122">
        <v>0</v>
      </c>
      <c r="D162" s="122">
        <v>49.553649253066801</v>
      </c>
      <c r="E162" s="122">
        <v>0</v>
      </c>
      <c r="F162" s="122">
        <v>0</v>
      </c>
      <c r="G162" s="122">
        <v>0</v>
      </c>
      <c r="H162" s="122"/>
      <c r="I162" s="122">
        <v>31311</v>
      </c>
      <c r="J162" s="122">
        <v>33077</v>
      </c>
      <c r="K162" s="122"/>
      <c r="L162" s="122">
        <v>1805</v>
      </c>
      <c r="M162" s="122">
        <v>2089</v>
      </c>
      <c r="N162" s="122"/>
      <c r="O162" s="122">
        <v>4310</v>
      </c>
      <c r="P162" s="122">
        <v>4776</v>
      </c>
      <c r="Q162" s="122"/>
      <c r="R162" s="264">
        <v>0.75224367370749801</v>
      </c>
      <c r="S162" s="264">
        <v>0.60096518651166997</v>
      </c>
      <c r="T162" s="264">
        <v>0.56608494401699261</v>
      </c>
      <c r="U162" s="264">
        <v>0.95164049137000006</v>
      </c>
      <c r="V162" s="264">
        <v>0.97347586334399239</v>
      </c>
      <c r="W162" s="264">
        <v>0.51865637489700589</v>
      </c>
      <c r="X162" s="212"/>
      <c r="Y162" s="122">
        <v>31974</v>
      </c>
      <c r="Z162" s="122">
        <v>32155</v>
      </c>
      <c r="AA162" s="122">
        <v>32461</v>
      </c>
      <c r="AB162" s="122">
        <v>32777</v>
      </c>
      <c r="AC162" s="122">
        <v>32947</v>
      </c>
      <c r="AD162" s="122">
        <v>33145</v>
      </c>
      <c r="AE162" s="122"/>
      <c r="AF162" s="122"/>
      <c r="AG162" s="122"/>
      <c r="AH162" s="122"/>
      <c r="AI162" s="122"/>
      <c r="AJ162" s="122"/>
      <c r="AK162" s="122"/>
      <c r="AL162" s="122"/>
      <c r="AM162" s="122"/>
      <c r="AN162" s="122"/>
    </row>
    <row r="163" spans="1:40" ht="12.75" x14ac:dyDescent="0.2">
      <c r="A163" s="122" t="s">
        <v>510</v>
      </c>
      <c r="B163" s="122">
        <v>63</v>
      </c>
      <c r="C163" s="122">
        <v>62.924667651403297</v>
      </c>
      <c r="D163" s="122">
        <v>0</v>
      </c>
      <c r="E163" s="122">
        <v>0</v>
      </c>
      <c r="F163" s="122">
        <v>0</v>
      </c>
      <c r="G163" s="122">
        <v>0</v>
      </c>
      <c r="H163" s="122"/>
      <c r="I163" s="122">
        <v>6770</v>
      </c>
      <c r="J163" s="122">
        <v>6592</v>
      </c>
      <c r="K163" s="122"/>
      <c r="L163" s="122">
        <v>338</v>
      </c>
      <c r="M163" s="122">
        <v>347</v>
      </c>
      <c r="N163" s="122"/>
      <c r="O163" s="122">
        <v>900</v>
      </c>
      <c r="P163" s="122">
        <v>891</v>
      </c>
      <c r="Q163" s="122"/>
      <c r="R163" s="264">
        <v>0.23233383905068</v>
      </c>
      <c r="S163" s="264">
        <v>-9.0881551045137801E-2</v>
      </c>
      <c r="T163" s="264">
        <v>-0.91729093410789631</v>
      </c>
      <c r="U163" s="264">
        <v>0.20058632927000986</v>
      </c>
      <c r="V163" s="264">
        <v>1.6322759470279919</v>
      </c>
      <c r="W163" s="264">
        <v>3.0303030303002743E-2</v>
      </c>
      <c r="X163" s="212"/>
      <c r="Y163" s="122">
        <v>6541</v>
      </c>
      <c r="Z163" s="122">
        <v>6481</v>
      </c>
      <c r="AA163" s="122">
        <v>6494</v>
      </c>
      <c r="AB163" s="122">
        <v>6600</v>
      </c>
      <c r="AC163" s="122">
        <v>6602</v>
      </c>
      <c r="AD163" s="122">
        <v>6596</v>
      </c>
      <c r="AE163" s="122"/>
      <c r="AF163" s="122"/>
      <c r="AG163" s="122"/>
      <c r="AH163" s="122"/>
      <c r="AI163" s="122"/>
      <c r="AJ163" s="122"/>
      <c r="AK163" s="122"/>
      <c r="AL163" s="122"/>
      <c r="AM163" s="122"/>
      <c r="AN163" s="122"/>
    </row>
    <row r="164" spans="1:40" ht="12.75" x14ac:dyDescent="0.2">
      <c r="A164" s="122" t="s">
        <v>511</v>
      </c>
      <c r="B164" s="122">
        <v>0</v>
      </c>
      <c r="C164" s="122">
        <v>0</v>
      </c>
      <c r="D164" s="122">
        <v>0</v>
      </c>
      <c r="E164" s="122">
        <v>0</v>
      </c>
      <c r="F164" s="122">
        <v>0</v>
      </c>
      <c r="G164" s="122">
        <v>0</v>
      </c>
      <c r="H164" s="122"/>
      <c r="I164" s="122">
        <v>5831</v>
      </c>
      <c r="J164" s="122">
        <v>5750</v>
      </c>
      <c r="K164" s="122"/>
      <c r="L164" s="122">
        <v>303</v>
      </c>
      <c r="M164" s="122">
        <v>291</v>
      </c>
      <c r="N164" s="122"/>
      <c r="O164" s="122">
        <v>759</v>
      </c>
      <c r="P164" s="122">
        <v>784</v>
      </c>
      <c r="Q164" s="122"/>
      <c r="R164" s="264">
        <v>0.52530002354593797</v>
      </c>
      <c r="S164" s="264">
        <v>-0.57511327988846306</v>
      </c>
      <c r="T164" s="264">
        <v>0.19576437088400667</v>
      </c>
      <c r="U164" s="264">
        <v>0.21314387211400287</v>
      </c>
      <c r="V164" s="264">
        <v>0.93938319744799514</v>
      </c>
      <c r="W164" s="264">
        <v>0.75504828797198797</v>
      </c>
      <c r="X164" s="212"/>
      <c r="Y164" s="122">
        <v>5619</v>
      </c>
      <c r="Z164" s="122">
        <v>5630</v>
      </c>
      <c r="AA164" s="122">
        <v>5642</v>
      </c>
      <c r="AB164" s="122">
        <v>5695</v>
      </c>
      <c r="AC164" s="122">
        <v>5738</v>
      </c>
      <c r="AD164" s="122">
        <v>5705</v>
      </c>
      <c r="AE164" s="122"/>
      <c r="AF164" s="122"/>
      <c r="AG164" s="122"/>
      <c r="AH164" s="122"/>
      <c r="AI164" s="122"/>
      <c r="AJ164" s="122"/>
      <c r="AK164" s="122"/>
      <c r="AL164" s="122"/>
      <c r="AM164" s="122"/>
      <c r="AN164" s="122"/>
    </row>
    <row r="165" spans="1:40" ht="12.75" x14ac:dyDescent="0.2">
      <c r="A165" s="122" t="s">
        <v>512</v>
      </c>
      <c r="B165" s="122">
        <v>67</v>
      </c>
      <c r="C165" s="122">
        <v>67.281105990783402</v>
      </c>
      <c r="D165" s="122">
        <v>0</v>
      </c>
      <c r="E165" s="122">
        <v>0</v>
      </c>
      <c r="F165" s="122">
        <v>0</v>
      </c>
      <c r="G165" s="122">
        <v>0</v>
      </c>
      <c r="H165" s="122"/>
      <c r="I165" s="122">
        <v>5425</v>
      </c>
      <c r="J165" s="122">
        <v>5280</v>
      </c>
      <c r="K165" s="122"/>
      <c r="L165" s="122">
        <v>219</v>
      </c>
      <c r="M165" s="122">
        <v>230</v>
      </c>
      <c r="N165" s="122"/>
      <c r="O165" s="122">
        <v>619</v>
      </c>
      <c r="P165" s="122">
        <v>645</v>
      </c>
      <c r="Q165" s="122"/>
      <c r="R165" s="264">
        <v>0.46516228671162896</v>
      </c>
      <c r="S165" s="264">
        <v>-0.30337504740235099</v>
      </c>
      <c r="T165" s="264">
        <v>1.2555534093100107</v>
      </c>
      <c r="U165" s="264">
        <v>-7.6306753147704853E-2</v>
      </c>
      <c r="V165" s="264">
        <v>1.3745704467349924</v>
      </c>
      <c r="W165" s="264">
        <v>-0.67796610169490634</v>
      </c>
      <c r="X165" s="212"/>
      <c r="Y165" s="122">
        <v>5177</v>
      </c>
      <c r="Z165" s="122">
        <v>5242</v>
      </c>
      <c r="AA165" s="122">
        <v>5238</v>
      </c>
      <c r="AB165" s="122">
        <v>5310</v>
      </c>
      <c r="AC165" s="122">
        <v>5274</v>
      </c>
      <c r="AD165" s="122">
        <v>5258</v>
      </c>
      <c r="AE165" s="122"/>
      <c r="AF165" s="122"/>
      <c r="AG165" s="122"/>
      <c r="AH165" s="122"/>
      <c r="AI165" s="122"/>
      <c r="AJ165" s="122"/>
      <c r="AK165" s="122"/>
      <c r="AL165" s="122"/>
      <c r="AM165" s="122"/>
      <c r="AN165" s="122"/>
    </row>
    <row r="166" spans="1:40" ht="12.75" x14ac:dyDescent="0.2">
      <c r="A166" s="122" t="s">
        <v>513</v>
      </c>
      <c r="B166" s="122">
        <v>113</v>
      </c>
      <c r="C166" s="122">
        <v>0</v>
      </c>
      <c r="D166" s="122">
        <v>0</v>
      </c>
      <c r="E166" s="122">
        <v>0</v>
      </c>
      <c r="F166" s="122">
        <v>30.232457728403901</v>
      </c>
      <c r="G166" s="122">
        <v>82.997092399639001</v>
      </c>
      <c r="H166" s="122"/>
      <c r="I166" s="122">
        <v>493502</v>
      </c>
      <c r="J166" s="122">
        <v>564039</v>
      </c>
      <c r="K166" s="122"/>
      <c r="L166" s="122">
        <v>32652</v>
      </c>
      <c r="M166" s="122">
        <v>34286</v>
      </c>
      <c r="N166" s="122"/>
      <c r="O166" s="122">
        <v>59705</v>
      </c>
      <c r="P166" s="122">
        <v>68652</v>
      </c>
      <c r="Q166" s="122"/>
      <c r="R166" s="264">
        <v>1.4049271320586598</v>
      </c>
      <c r="S166" s="264">
        <v>1.3690923063543701</v>
      </c>
      <c r="T166" s="264">
        <v>1.4880164847230049</v>
      </c>
      <c r="U166" s="264">
        <v>1.2522513526610055</v>
      </c>
      <c r="V166" s="264">
        <v>1.445143710802995</v>
      </c>
      <c r="W166" s="264">
        <v>1.4344583245569993</v>
      </c>
      <c r="X166" s="212"/>
      <c r="Y166" s="122">
        <v>532857</v>
      </c>
      <c r="Z166" s="122">
        <v>540786</v>
      </c>
      <c r="AA166" s="122">
        <v>547558</v>
      </c>
      <c r="AB166" s="122">
        <v>555471</v>
      </c>
      <c r="AC166" s="122">
        <v>563439</v>
      </c>
      <c r="AD166" s="122">
        <v>571153</v>
      </c>
      <c r="AE166" s="122"/>
      <c r="AF166" s="122"/>
      <c r="AG166" s="122"/>
      <c r="AH166" s="122"/>
      <c r="AI166" s="122"/>
      <c r="AJ166" s="122"/>
      <c r="AK166" s="122"/>
      <c r="AL166" s="122"/>
      <c r="AM166" s="122"/>
      <c r="AN166" s="122"/>
    </row>
    <row r="167" spans="1:40" ht="12.75" x14ac:dyDescent="0.2">
      <c r="A167" s="122" t="s">
        <v>514</v>
      </c>
      <c r="B167" s="122">
        <v>0</v>
      </c>
      <c r="C167" s="122">
        <v>0</v>
      </c>
      <c r="D167" s="122">
        <v>0</v>
      </c>
      <c r="E167" s="122">
        <v>0</v>
      </c>
      <c r="F167" s="122">
        <v>0</v>
      </c>
      <c r="G167" s="122">
        <v>0</v>
      </c>
      <c r="H167" s="122"/>
      <c r="I167" s="122">
        <v>13056</v>
      </c>
      <c r="J167" s="122">
        <v>13242</v>
      </c>
      <c r="K167" s="122"/>
      <c r="L167" s="122">
        <v>772</v>
      </c>
      <c r="M167" s="122">
        <v>714</v>
      </c>
      <c r="N167" s="122"/>
      <c r="O167" s="122">
        <v>1853</v>
      </c>
      <c r="P167" s="122">
        <v>1854</v>
      </c>
      <c r="Q167" s="122"/>
      <c r="R167" s="264">
        <v>0.28383670669325201</v>
      </c>
      <c r="S167" s="264">
        <v>0.40856472724521403</v>
      </c>
      <c r="T167" s="264">
        <v>5.3565962657003752E-2</v>
      </c>
      <c r="U167" s="264">
        <v>0.43594646271500892</v>
      </c>
      <c r="V167" s="264">
        <v>1.6143770941209965</v>
      </c>
      <c r="W167" s="264">
        <v>-0.95173860911269514</v>
      </c>
      <c r="X167" s="212"/>
      <c r="Y167" s="122">
        <v>13068</v>
      </c>
      <c r="Z167" s="122">
        <v>13075</v>
      </c>
      <c r="AA167" s="122">
        <v>13132</v>
      </c>
      <c r="AB167" s="122">
        <v>13344</v>
      </c>
      <c r="AC167" s="122">
        <v>13217</v>
      </c>
      <c r="AD167" s="122">
        <v>13271</v>
      </c>
      <c r="AE167" s="122"/>
      <c r="AF167" s="122"/>
      <c r="AG167" s="122"/>
      <c r="AH167" s="122"/>
      <c r="AI167" s="122"/>
      <c r="AJ167" s="122"/>
      <c r="AK167" s="122"/>
      <c r="AL167" s="122"/>
      <c r="AM167" s="122"/>
      <c r="AN167" s="122"/>
    </row>
    <row r="168" spans="1:40" ht="12.75" x14ac:dyDescent="0.2">
      <c r="A168" s="122" t="s">
        <v>515</v>
      </c>
      <c r="B168" s="122">
        <v>0</v>
      </c>
      <c r="C168" s="122">
        <v>0</v>
      </c>
      <c r="D168" s="122">
        <v>0</v>
      </c>
      <c r="E168" s="122">
        <v>0</v>
      </c>
      <c r="F168" s="122">
        <v>0</v>
      </c>
      <c r="G168" s="122">
        <v>0</v>
      </c>
      <c r="H168" s="122"/>
      <c r="I168" s="122">
        <v>9304</v>
      </c>
      <c r="J168" s="122">
        <v>9485</v>
      </c>
      <c r="K168" s="122"/>
      <c r="L168" s="122">
        <v>507</v>
      </c>
      <c r="M168" s="122">
        <v>548</v>
      </c>
      <c r="N168" s="122"/>
      <c r="O168" s="122">
        <v>1257</v>
      </c>
      <c r="P168" s="122">
        <v>1261</v>
      </c>
      <c r="Q168" s="122"/>
      <c r="R168" s="264">
        <v>0.63379781702383997</v>
      </c>
      <c r="S168" s="264">
        <v>-0.15794461408866001</v>
      </c>
      <c r="T168" s="264">
        <v>1.133909287257012</v>
      </c>
      <c r="U168" s="264">
        <v>-3.2034169781098853E-2</v>
      </c>
      <c r="V168" s="264">
        <v>1.3458662678909974</v>
      </c>
      <c r="W168" s="264">
        <v>9.4856661046009094E-2</v>
      </c>
      <c r="X168" s="212"/>
      <c r="Y168" s="122">
        <v>9260</v>
      </c>
      <c r="Z168" s="122">
        <v>9365</v>
      </c>
      <c r="AA168" s="122">
        <v>9362</v>
      </c>
      <c r="AB168" s="122">
        <v>9488</v>
      </c>
      <c r="AC168" s="122">
        <v>9497</v>
      </c>
      <c r="AD168" s="122">
        <v>9482</v>
      </c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122"/>
    </row>
    <row r="169" spans="1:40" ht="12.75" x14ac:dyDescent="0.2">
      <c r="A169" s="122" t="s">
        <v>516</v>
      </c>
      <c r="B169" s="122">
        <v>0</v>
      </c>
      <c r="C169" s="122">
        <v>0</v>
      </c>
      <c r="D169" s="122">
        <v>0</v>
      </c>
      <c r="E169" s="122">
        <v>0</v>
      </c>
      <c r="F169" s="122">
        <v>0</v>
      </c>
      <c r="G169" s="122">
        <v>0</v>
      </c>
      <c r="H169" s="122"/>
      <c r="I169" s="122">
        <v>8809</v>
      </c>
      <c r="J169" s="122">
        <v>9093</v>
      </c>
      <c r="K169" s="122"/>
      <c r="L169" s="122">
        <v>473</v>
      </c>
      <c r="M169" s="122">
        <v>502</v>
      </c>
      <c r="N169" s="122"/>
      <c r="O169" s="122">
        <v>1173</v>
      </c>
      <c r="P169" s="122">
        <v>1182</v>
      </c>
      <c r="Q169" s="122"/>
      <c r="R169" s="264">
        <v>0.73001644353427597</v>
      </c>
      <c r="S169" s="264">
        <v>1.02569758464762</v>
      </c>
      <c r="T169" s="264">
        <v>0.82888611331898687</v>
      </c>
      <c r="U169" s="264">
        <v>1.0022522522519921</v>
      </c>
      <c r="V169" s="264">
        <v>1.0480544096330107</v>
      </c>
      <c r="W169" s="264">
        <v>4.4135495972994931E-2</v>
      </c>
      <c r="X169" s="212"/>
      <c r="Y169" s="122">
        <v>8807</v>
      </c>
      <c r="Z169" s="122">
        <v>8880</v>
      </c>
      <c r="AA169" s="122">
        <v>8969</v>
      </c>
      <c r="AB169" s="122">
        <v>9063</v>
      </c>
      <c r="AC169" s="122">
        <v>9067</v>
      </c>
      <c r="AD169" s="122">
        <v>9160</v>
      </c>
      <c r="AE169" s="122"/>
      <c r="AF169" s="122"/>
      <c r="AG169" s="122"/>
      <c r="AH169" s="122"/>
      <c r="AI169" s="122"/>
      <c r="AJ169" s="122"/>
      <c r="AK169" s="122"/>
      <c r="AL169" s="122"/>
      <c r="AM169" s="122"/>
      <c r="AN169" s="122"/>
    </row>
    <row r="170" spans="1:40" ht="12.75" x14ac:dyDescent="0.2">
      <c r="A170" s="122" t="s">
        <v>517</v>
      </c>
      <c r="B170" s="122">
        <v>18</v>
      </c>
      <c r="C170" s="122">
        <v>0</v>
      </c>
      <c r="D170" s="122">
        <v>0</v>
      </c>
      <c r="E170" s="122">
        <v>0</v>
      </c>
      <c r="F170" s="122">
        <v>18.0118321021396</v>
      </c>
      <c r="G170" s="122">
        <v>0</v>
      </c>
      <c r="H170" s="122"/>
      <c r="I170" s="122">
        <v>32969</v>
      </c>
      <c r="J170" s="122">
        <v>37412</v>
      </c>
      <c r="K170" s="122"/>
      <c r="L170" s="122">
        <v>2842</v>
      </c>
      <c r="M170" s="122">
        <v>2698</v>
      </c>
      <c r="N170" s="122"/>
      <c r="O170" s="122">
        <v>5790</v>
      </c>
      <c r="P170" s="122">
        <v>6576</v>
      </c>
      <c r="Q170" s="122"/>
      <c r="R170" s="264">
        <v>1.1839806370923101</v>
      </c>
      <c r="S170" s="264">
        <v>1.04668594067887</v>
      </c>
      <c r="T170" s="264">
        <v>1.7593579886640072</v>
      </c>
      <c r="U170" s="264">
        <v>0.70039983455099275</v>
      </c>
      <c r="V170" s="264">
        <v>1.2979544894440096</v>
      </c>
      <c r="W170" s="264">
        <v>0.98126672613700805</v>
      </c>
      <c r="X170" s="212"/>
      <c r="Y170" s="122">
        <v>35638</v>
      </c>
      <c r="Z170" s="122">
        <v>36265</v>
      </c>
      <c r="AA170" s="122">
        <v>36519</v>
      </c>
      <c r="AB170" s="122">
        <v>36993</v>
      </c>
      <c r="AC170" s="122">
        <v>37356</v>
      </c>
      <c r="AD170" s="122">
        <v>37747</v>
      </c>
      <c r="AE170" s="122"/>
      <c r="AF170" s="122"/>
      <c r="AG170" s="122"/>
      <c r="AH170" s="122"/>
      <c r="AI170" s="122"/>
      <c r="AJ170" s="122"/>
      <c r="AK170" s="122"/>
      <c r="AL170" s="122"/>
      <c r="AM170" s="122"/>
      <c r="AN170" s="122"/>
    </row>
    <row r="171" spans="1:40" ht="12.75" x14ac:dyDescent="0.2">
      <c r="A171" s="122" t="s">
        <v>518</v>
      </c>
      <c r="B171" s="122">
        <v>43</v>
      </c>
      <c r="C171" s="122">
        <v>0</v>
      </c>
      <c r="D171" s="122">
        <v>42.913130071944103</v>
      </c>
      <c r="E171" s="122">
        <v>0</v>
      </c>
      <c r="F171" s="122">
        <v>0</v>
      </c>
      <c r="G171" s="122">
        <v>0</v>
      </c>
      <c r="H171" s="122"/>
      <c r="I171" s="122">
        <v>6850</v>
      </c>
      <c r="J171" s="122">
        <v>6954</v>
      </c>
      <c r="K171" s="122"/>
      <c r="L171" s="122">
        <v>271</v>
      </c>
      <c r="M171" s="122">
        <v>318</v>
      </c>
      <c r="N171" s="122"/>
      <c r="O171" s="122">
        <v>782</v>
      </c>
      <c r="P171" s="122">
        <v>831</v>
      </c>
      <c r="Q171" s="122"/>
      <c r="R171" s="264">
        <v>0.81162669646375196</v>
      </c>
      <c r="S171" s="264">
        <v>0.31672905269219703</v>
      </c>
      <c r="T171" s="264">
        <v>1.0111524163570067</v>
      </c>
      <c r="U171" s="264">
        <v>-0.4857941999117088</v>
      </c>
      <c r="V171" s="264">
        <v>2.263313609467005</v>
      </c>
      <c r="W171" s="264">
        <v>0.47736149283998941</v>
      </c>
      <c r="X171" s="212"/>
      <c r="Y171" s="122">
        <v>6725</v>
      </c>
      <c r="Z171" s="122">
        <v>6793</v>
      </c>
      <c r="AA171" s="122">
        <v>6760</v>
      </c>
      <c r="AB171" s="122">
        <v>6913</v>
      </c>
      <c r="AC171" s="122">
        <v>6946</v>
      </c>
      <c r="AD171" s="122">
        <v>6968</v>
      </c>
      <c r="AE171" s="122"/>
      <c r="AF171" s="122"/>
      <c r="AG171" s="122"/>
      <c r="AH171" s="122"/>
      <c r="AI171" s="122"/>
      <c r="AJ171" s="122"/>
      <c r="AK171" s="122"/>
      <c r="AL171" s="122"/>
      <c r="AM171" s="122"/>
      <c r="AN171" s="122"/>
    </row>
    <row r="172" spans="1:40" ht="12.75" x14ac:dyDescent="0.2">
      <c r="A172" s="122" t="s">
        <v>519</v>
      </c>
      <c r="B172" s="122">
        <v>0</v>
      </c>
      <c r="C172" s="122">
        <v>0</v>
      </c>
      <c r="D172" s="122">
        <v>0</v>
      </c>
      <c r="E172" s="122">
        <v>0</v>
      </c>
      <c r="F172" s="122">
        <v>0</v>
      </c>
      <c r="G172" s="122">
        <v>0</v>
      </c>
      <c r="H172" s="122"/>
      <c r="I172" s="122">
        <v>39649</v>
      </c>
      <c r="J172" s="122">
        <v>44110</v>
      </c>
      <c r="K172" s="122"/>
      <c r="L172" s="122">
        <v>2736</v>
      </c>
      <c r="M172" s="122">
        <v>2750</v>
      </c>
      <c r="N172" s="122"/>
      <c r="O172" s="122">
        <v>5804</v>
      </c>
      <c r="P172" s="122">
        <v>6494</v>
      </c>
      <c r="Q172" s="122"/>
      <c r="R172" s="264">
        <v>1.0762718445094002</v>
      </c>
      <c r="S172" s="264">
        <v>2.1527398507191</v>
      </c>
      <c r="T172" s="264">
        <v>0.39903092489699077</v>
      </c>
      <c r="U172" s="264">
        <v>0.8729595457769932</v>
      </c>
      <c r="V172" s="264">
        <v>1.3250779802530133</v>
      </c>
      <c r="W172" s="264">
        <v>1.7128043699659941</v>
      </c>
      <c r="X172" s="212"/>
      <c r="Y172" s="122">
        <v>42102</v>
      </c>
      <c r="Z172" s="122">
        <v>42270</v>
      </c>
      <c r="AA172" s="122">
        <v>42639</v>
      </c>
      <c r="AB172" s="122">
        <v>43204</v>
      </c>
      <c r="AC172" s="122">
        <v>43944</v>
      </c>
      <c r="AD172" s="122">
        <v>44890</v>
      </c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</row>
    <row r="173" spans="1:40" ht="12.75" x14ac:dyDescent="0.2">
      <c r="A173" s="122" t="s">
        <v>520</v>
      </c>
      <c r="B173" s="122">
        <v>246</v>
      </c>
      <c r="C173" s="122">
        <v>0</v>
      </c>
      <c r="D173" s="122">
        <v>0</v>
      </c>
      <c r="E173" s="122">
        <v>0</v>
      </c>
      <c r="F173" s="122">
        <v>0</v>
      </c>
      <c r="G173" s="122">
        <v>245.84386894724199</v>
      </c>
      <c r="H173" s="122"/>
      <c r="I173" s="122">
        <v>37711</v>
      </c>
      <c r="J173" s="122">
        <v>41510</v>
      </c>
      <c r="K173" s="122"/>
      <c r="L173" s="122">
        <v>2870</v>
      </c>
      <c r="M173" s="122">
        <v>2888</v>
      </c>
      <c r="N173" s="122"/>
      <c r="O173" s="122">
        <v>6511</v>
      </c>
      <c r="P173" s="122">
        <v>7244</v>
      </c>
      <c r="Q173" s="122"/>
      <c r="R173" s="264">
        <v>1.3152257346110001</v>
      </c>
      <c r="S173" s="264">
        <v>1.6805300319179799</v>
      </c>
      <c r="T173" s="264">
        <v>1.1464968152870085</v>
      </c>
      <c r="U173" s="264">
        <v>1.0251889168769992</v>
      </c>
      <c r="V173" s="264">
        <v>1.1369586356500037</v>
      </c>
      <c r="W173" s="264">
        <v>1.9549836057489927</v>
      </c>
      <c r="X173" s="212"/>
      <c r="Y173" s="122">
        <v>39250</v>
      </c>
      <c r="Z173" s="122">
        <v>39700</v>
      </c>
      <c r="AA173" s="122">
        <v>40107</v>
      </c>
      <c r="AB173" s="122">
        <v>40563</v>
      </c>
      <c r="AC173" s="122">
        <v>41356</v>
      </c>
      <c r="AD173" s="122">
        <v>42051</v>
      </c>
      <c r="AE173" s="122"/>
      <c r="AF173" s="122"/>
      <c r="AG173" s="122"/>
      <c r="AH173" s="122"/>
      <c r="AI173" s="122"/>
      <c r="AJ173" s="122"/>
      <c r="AK173" s="122"/>
      <c r="AL173" s="122"/>
      <c r="AM173" s="122"/>
      <c r="AN173" s="122"/>
    </row>
    <row r="174" spans="1:40" ht="12.75" x14ac:dyDescent="0.2">
      <c r="A174" s="122" t="s">
        <v>521</v>
      </c>
      <c r="B174" s="122">
        <v>0</v>
      </c>
      <c r="C174" s="122">
        <v>0</v>
      </c>
      <c r="D174" s="122">
        <v>0</v>
      </c>
      <c r="E174" s="122">
        <v>0</v>
      </c>
      <c r="F174" s="122">
        <v>0</v>
      </c>
      <c r="G174" s="122">
        <v>0</v>
      </c>
      <c r="H174" s="122"/>
      <c r="I174" s="122">
        <v>37773</v>
      </c>
      <c r="J174" s="122">
        <v>39506</v>
      </c>
      <c r="K174" s="122"/>
      <c r="L174" s="122">
        <v>2094</v>
      </c>
      <c r="M174" s="122">
        <v>2155</v>
      </c>
      <c r="N174" s="122"/>
      <c r="O174" s="122">
        <v>5113</v>
      </c>
      <c r="P174" s="122">
        <v>5319</v>
      </c>
      <c r="Q174" s="122"/>
      <c r="R174" s="264">
        <v>0.74504086572237893</v>
      </c>
      <c r="S174" s="264">
        <v>0.789573579653296</v>
      </c>
      <c r="T174" s="264">
        <v>0.95935764748800523</v>
      </c>
      <c r="U174" s="264">
        <v>0.50610685051799464</v>
      </c>
      <c r="V174" s="264">
        <v>0.76818333633099201</v>
      </c>
      <c r="W174" s="264">
        <v>0.74702972821401659</v>
      </c>
      <c r="X174" s="212"/>
      <c r="Y174" s="122">
        <v>38359</v>
      </c>
      <c r="Z174" s="122">
        <v>38727</v>
      </c>
      <c r="AA174" s="122">
        <v>38923</v>
      </c>
      <c r="AB174" s="122">
        <v>39222</v>
      </c>
      <c r="AC174" s="122">
        <v>39515</v>
      </c>
      <c r="AD174" s="122">
        <v>39827</v>
      </c>
      <c r="AE174" s="122"/>
      <c r="AF174" s="122"/>
      <c r="AG174" s="122"/>
      <c r="AH174" s="122"/>
      <c r="AI174" s="122"/>
      <c r="AJ174" s="122"/>
      <c r="AK174" s="122"/>
      <c r="AL174" s="122"/>
      <c r="AM174" s="122"/>
      <c r="AN174" s="122"/>
    </row>
    <row r="175" spans="1:40" ht="12.75" x14ac:dyDescent="0.2">
      <c r="A175" s="122" t="s">
        <v>522</v>
      </c>
      <c r="B175" s="122">
        <v>132</v>
      </c>
      <c r="C175" s="122">
        <v>0</v>
      </c>
      <c r="D175" s="122">
        <v>131.52313696996501</v>
      </c>
      <c r="E175" s="122">
        <v>0</v>
      </c>
      <c r="F175" s="122">
        <v>0</v>
      </c>
      <c r="G175" s="122">
        <v>0</v>
      </c>
      <c r="H175" s="122"/>
      <c r="I175" s="122">
        <v>12835</v>
      </c>
      <c r="J175" s="122">
        <v>13961</v>
      </c>
      <c r="K175" s="122"/>
      <c r="L175" s="122">
        <v>710</v>
      </c>
      <c r="M175" s="122">
        <v>921</v>
      </c>
      <c r="N175" s="122"/>
      <c r="O175" s="122">
        <v>1696</v>
      </c>
      <c r="P175" s="122">
        <v>1820</v>
      </c>
      <c r="Q175" s="122"/>
      <c r="R175" s="264">
        <v>2.1849267379593602</v>
      </c>
      <c r="S175" s="264">
        <v>0.60392551585304499</v>
      </c>
      <c r="T175" s="264">
        <v>1.8342870580859909</v>
      </c>
      <c r="U175" s="264">
        <v>0.92371641905899082</v>
      </c>
      <c r="V175" s="264">
        <v>4.1644420715430073</v>
      </c>
      <c r="W175" s="264">
        <v>1.8452075858530037</v>
      </c>
      <c r="X175" s="212"/>
      <c r="Y175" s="122">
        <v>12757</v>
      </c>
      <c r="Z175" s="122">
        <v>12991</v>
      </c>
      <c r="AA175" s="122">
        <v>13111</v>
      </c>
      <c r="AB175" s="122">
        <v>13657</v>
      </c>
      <c r="AC175" s="122">
        <v>13909</v>
      </c>
      <c r="AD175" s="122">
        <v>13993</v>
      </c>
      <c r="AE175" s="122"/>
      <c r="AF175" s="122"/>
      <c r="AG175" s="122"/>
      <c r="AH175" s="122"/>
      <c r="AI175" s="122"/>
      <c r="AJ175" s="122"/>
      <c r="AK175" s="122"/>
      <c r="AL175" s="122"/>
      <c r="AM175" s="122"/>
      <c r="AN175" s="122"/>
    </row>
    <row r="176" spans="1:40" ht="12.75" x14ac:dyDescent="0.2">
      <c r="A176" s="122" t="s">
        <v>523</v>
      </c>
      <c r="B176" s="122">
        <v>0</v>
      </c>
      <c r="C176" s="122">
        <v>0</v>
      </c>
      <c r="D176" s="122">
        <v>0</v>
      </c>
      <c r="E176" s="122">
        <v>0</v>
      </c>
      <c r="F176" s="122">
        <v>0</v>
      </c>
      <c r="G176" s="122">
        <v>0</v>
      </c>
      <c r="H176" s="122"/>
      <c r="I176" s="122">
        <v>14633</v>
      </c>
      <c r="J176" s="122">
        <v>14621</v>
      </c>
      <c r="K176" s="122"/>
      <c r="L176" s="122">
        <v>672</v>
      </c>
      <c r="M176" s="122">
        <v>676</v>
      </c>
      <c r="N176" s="122"/>
      <c r="O176" s="122">
        <v>1752</v>
      </c>
      <c r="P176" s="122">
        <v>1801</v>
      </c>
      <c r="Q176" s="122"/>
      <c r="R176" s="264">
        <v>0.47367653718020097</v>
      </c>
      <c r="S176" s="264">
        <v>-0.15034511036697901</v>
      </c>
      <c r="T176" s="264">
        <v>-0.50142767602200422</v>
      </c>
      <c r="U176" s="264">
        <v>1.0569048785609994</v>
      </c>
      <c r="V176" s="264">
        <v>0.76187837650600443</v>
      </c>
      <c r="W176" s="264">
        <v>0.58427275226800646</v>
      </c>
      <c r="X176" s="212"/>
      <c r="Y176" s="122">
        <v>14359</v>
      </c>
      <c r="Z176" s="122">
        <v>14287</v>
      </c>
      <c r="AA176" s="122">
        <v>14438</v>
      </c>
      <c r="AB176" s="122">
        <v>14548</v>
      </c>
      <c r="AC176" s="122">
        <v>14633</v>
      </c>
      <c r="AD176" s="122">
        <v>14611</v>
      </c>
      <c r="AE176" s="122"/>
      <c r="AF176" s="122"/>
      <c r="AG176" s="122"/>
      <c r="AH176" s="122"/>
      <c r="AI176" s="122"/>
      <c r="AJ176" s="122"/>
      <c r="AK176" s="122"/>
      <c r="AL176" s="122"/>
      <c r="AM176" s="122"/>
      <c r="AN176" s="122"/>
    </row>
    <row r="177" spans="1:40" ht="12.75" x14ac:dyDescent="0.2">
      <c r="A177" s="122" t="s">
        <v>524</v>
      </c>
      <c r="B177" s="122">
        <v>10</v>
      </c>
      <c r="C177" s="122">
        <v>0</v>
      </c>
      <c r="D177" s="122">
        <v>10.152773847448101</v>
      </c>
      <c r="E177" s="122">
        <v>0</v>
      </c>
      <c r="F177" s="122">
        <v>0</v>
      </c>
      <c r="G177" s="122">
        <v>0</v>
      </c>
      <c r="H177" s="122"/>
      <c r="I177" s="122">
        <v>23871</v>
      </c>
      <c r="J177" s="122">
        <v>24290</v>
      </c>
      <c r="K177" s="122"/>
      <c r="L177" s="122">
        <v>1181</v>
      </c>
      <c r="M177" s="122">
        <v>1298</v>
      </c>
      <c r="N177" s="122"/>
      <c r="O177" s="122">
        <v>3031</v>
      </c>
      <c r="P177" s="122">
        <v>3073</v>
      </c>
      <c r="Q177" s="122"/>
      <c r="R177" s="264">
        <v>0.52461842293651795</v>
      </c>
      <c r="S177" s="264">
        <v>0.378834671607988</v>
      </c>
      <c r="T177" s="264">
        <v>0.42048608191100811</v>
      </c>
      <c r="U177" s="264">
        <v>0.60715182983000204</v>
      </c>
      <c r="V177" s="264">
        <v>0.79910101136199785</v>
      </c>
      <c r="W177" s="264">
        <v>0.27251331599200057</v>
      </c>
      <c r="X177" s="212"/>
      <c r="Y177" s="122">
        <v>23782</v>
      </c>
      <c r="Z177" s="122">
        <v>23882</v>
      </c>
      <c r="AA177" s="122">
        <v>24027</v>
      </c>
      <c r="AB177" s="122">
        <v>24219</v>
      </c>
      <c r="AC177" s="122">
        <v>24285</v>
      </c>
      <c r="AD177" s="122">
        <v>24377</v>
      </c>
      <c r="AE177" s="122"/>
      <c r="AF177" s="122"/>
      <c r="AG177" s="122"/>
      <c r="AH177" s="122"/>
      <c r="AI177" s="122"/>
      <c r="AJ177" s="122"/>
      <c r="AK177" s="122"/>
      <c r="AL177" s="122"/>
      <c r="AM177" s="122"/>
      <c r="AN177" s="122"/>
    </row>
    <row r="178" spans="1:40" ht="12.75" x14ac:dyDescent="0.2">
      <c r="A178" s="122" t="s">
        <v>525</v>
      </c>
      <c r="B178" s="122">
        <v>0</v>
      </c>
      <c r="C178" s="122">
        <v>0</v>
      </c>
      <c r="D178" s="122">
        <v>0</v>
      </c>
      <c r="E178" s="122">
        <v>0</v>
      </c>
      <c r="F178" s="122">
        <v>0</v>
      </c>
      <c r="G178" s="122">
        <v>0</v>
      </c>
      <c r="H178" s="122"/>
      <c r="I178" s="122">
        <v>33729</v>
      </c>
      <c r="J178" s="122">
        <v>34484</v>
      </c>
      <c r="K178" s="122"/>
      <c r="L178" s="122">
        <v>2003</v>
      </c>
      <c r="M178" s="122">
        <v>1879</v>
      </c>
      <c r="N178" s="122"/>
      <c r="O178" s="122">
        <v>4808</v>
      </c>
      <c r="P178" s="122">
        <v>5114</v>
      </c>
      <c r="Q178" s="122"/>
      <c r="R178" s="264">
        <v>0.56149528867950305</v>
      </c>
      <c r="S178" s="264">
        <v>0.80406386066763402</v>
      </c>
      <c r="T178" s="264">
        <v>0.46605515480699466</v>
      </c>
      <c r="U178" s="264">
        <v>8.2732537525004091E-2</v>
      </c>
      <c r="V178" s="264">
        <v>0.72035899858300922</v>
      </c>
      <c r="W178" s="264">
        <v>0.97901277992700386</v>
      </c>
      <c r="X178" s="212"/>
      <c r="Y178" s="122">
        <v>33687</v>
      </c>
      <c r="Z178" s="122">
        <v>33844</v>
      </c>
      <c r="AA178" s="122">
        <v>33872</v>
      </c>
      <c r="AB178" s="122">
        <v>34116</v>
      </c>
      <c r="AC178" s="122">
        <v>34450</v>
      </c>
      <c r="AD178" s="122">
        <v>34727</v>
      </c>
      <c r="AE178" s="122"/>
      <c r="AF178" s="122"/>
      <c r="AG178" s="122"/>
      <c r="AH178" s="122"/>
      <c r="AI178" s="122"/>
      <c r="AJ178" s="122"/>
      <c r="AK178" s="122"/>
      <c r="AL178" s="122"/>
      <c r="AM178" s="122"/>
      <c r="AN178" s="122"/>
    </row>
    <row r="179" spans="1:40" ht="12.75" x14ac:dyDescent="0.2">
      <c r="A179" s="122" t="s">
        <v>526</v>
      </c>
      <c r="B179" s="122">
        <v>47</v>
      </c>
      <c r="C179" s="122">
        <v>0</v>
      </c>
      <c r="D179" s="122">
        <v>47.279170168259199</v>
      </c>
      <c r="E179" s="122">
        <v>0</v>
      </c>
      <c r="F179" s="122">
        <v>0</v>
      </c>
      <c r="G179" s="122">
        <v>0</v>
      </c>
      <c r="H179" s="122"/>
      <c r="I179" s="122">
        <v>9553</v>
      </c>
      <c r="J179" s="122">
        <v>9377</v>
      </c>
      <c r="K179" s="122"/>
      <c r="L179" s="122">
        <v>417</v>
      </c>
      <c r="M179" s="122">
        <v>488</v>
      </c>
      <c r="N179" s="122"/>
      <c r="O179" s="122">
        <v>1109</v>
      </c>
      <c r="P179" s="122">
        <v>1186</v>
      </c>
      <c r="Q179" s="122"/>
      <c r="R179" s="264">
        <v>1.1777929319860099</v>
      </c>
      <c r="S179" s="264">
        <v>0.182168881268753</v>
      </c>
      <c r="T179" s="264">
        <v>-0.28074115665359045</v>
      </c>
      <c r="U179" s="264">
        <v>3.0067567567569853</v>
      </c>
      <c r="V179" s="264">
        <v>1.3009729966110086</v>
      </c>
      <c r="W179" s="264">
        <v>0.71228145909800844</v>
      </c>
      <c r="X179" s="212"/>
      <c r="Y179" s="122">
        <v>8905</v>
      </c>
      <c r="Z179" s="122">
        <v>8880</v>
      </c>
      <c r="AA179" s="122">
        <v>9147</v>
      </c>
      <c r="AB179" s="122">
        <v>9266</v>
      </c>
      <c r="AC179" s="122">
        <v>9332</v>
      </c>
      <c r="AD179" s="122">
        <v>9349</v>
      </c>
      <c r="AE179" s="122"/>
      <c r="AF179" s="122"/>
      <c r="AG179" s="122"/>
      <c r="AH179" s="122"/>
      <c r="AI179" s="122"/>
      <c r="AJ179" s="122"/>
      <c r="AK179" s="122"/>
      <c r="AL179" s="122"/>
      <c r="AM179" s="122"/>
      <c r="AN179" s="122"/>
    </row>
    <row r="180" spans="1:40" ht="12.75" x14ac:dyDescent="0.2">
      <c r="A180" s="122" t="s">
        <v>527</v>
      </c>
      <c r="B180" s="122">
        <v>39</v>
      </c>
      <c r="C180" s="122">
        <v>0</v>
      </c>
      <c r="D180" s="122">
        <v>39.028670103677698</v>
      </c>
      <c r="E180" s="122">
        <v>0</v>
      </c>
      <c r="F180" s="122">
        <v>0</v>
      </c>
      <c r="G180" s="122">
        <v>0</v>
      </c>
      <c r="H180" s="122"/>
      <c r="I180" s="122">
        <v>10256</v>
      </c>
      <c r="J180" s="122">
        <v>10423</v>
      </c>
      <c r="K180" s="122"/>
      <c r="L180" s="122">
        <v>540</v>
      </c>
      <c r="M180" s="122">
        <v>618</v>
      </c>
      <c r="N180" s="122"/>
      <c r="O180" s="122">
        <v>1354</v>
      </c>
      <c r="P180" s="122">
        <v>1405</v>
      </c>
      <c r="Q180" s="122"/>
      <c r="R180" s="264">
        <v>0.44852919445166295</v>
      </c>
      <c r="S180" s="264">
        <v>1.0027962587985699</v>
      </c>
      <c r="T180" s="264">
        <v>0.38284087562598756</v>
      </c>
      <c r="U180" s="264">
        <v>-0.21513788382550558</v>
      </c>
      <c r="V180" s="264">
        <v>1.5288122304979908</v>
      </c>
      <c r="W180" s="264">
        <v>0.10617760617799377</v>
      </c>
      <c r="X180" s="212"/>
      <c r="Y180" s="122">
        <v>10187</v>
      </c>
      <c r="Z180" s="122">
        <v>10226</v>
      </c>
      <c r="AA180" s="122">
        <v>10204</v>
      </c>
      <c r="AB180" s="122">
        <v>10360</v>
      </c>
      <c r="AC180" s="122">
        <v>10371</v>
      </c>
      <c r="AD180" s="122">
        <v>10475</v>
      </c>
      <c r="AE180" s="122"/>
      <c r="AF180" s="122"/>
      <c r="AG180" s="122"/>
      <c r="AH180" s="122"/>
      <c r="AI180" s="122"/>
      <c r="AJ180" s="122"/>
      <c r="AK180" s="122"/>
      <c r="AL180" s="122"/>
      <c r="AM180" s="122"/>
      <c r="AN180" s="122"/>
    </row>
    <row r="181" spans="1:40" ht="12.75" x14ac:dyDescent="0.2">
      <c r="A181" s="122" t="s">
        <v>528</v>
      </c>
      <c r="B181" s="122">
        <v>1069</v>
      </c>
      <c r="C181" s="122">
        <v>0</v>
      </c>
      <c r="D181" s="122">
        <v>0</v>
      </c>
      <c r="E181" s="122">
        <v>0</v>
      </c>
      <c r="F181" s="122">
        <v>0</v>
      </c>
      <c r="G181" s="122">
        <v>1069.23889535851</v>
      </c>
      <c r="H181" s="122"/>
      <c r="I181" s="122">
        <v>59430</v>
      </c>
      <c r="J181" s="122">
        <v>66121</v>
      </c>
      <c r="K181" s="122"/>
      <c r="L181" s="122">
        <v>4268</v>
      </c>
      <c r="M181" s="122">
        <v>4247</v>
      </c>
      <c r="N181" s="122"/>
      <c r="O181" s="122">
        <v>8906</v>
      </c>
      <c r="P181" s="122">
        <v>9888</v>
      </c>
      <c r="Q181" s="122"/>
      <c r="R181" s="264">
        <v>1.5048877800748701</v>
      </c>
      <c r="S181" s="264">
        <v>3.3734170479940402</v>
      </c>
      <c r="T181" s="264">
        <v>1.4718223484599946</v>
      </c>
      <c r="U181" s="264">
        <v>0.61549716903100204</v>
      </c>
      <c r="V181" s="264">
        <v>1.454246558020003</v>
      </c>
      <c r="W181" s="264">
        <v>2.4866397644239981</v>
      </c>
      <c r="X181" s="212"/>
      <c r="Y181" s="122">
        <v>61964</v>
      </c>
      <c r="Z181" s="122">
        <v>62876</v>
      </c>
      <c r="AA181" s="122">
        <v>63263</v>
      </c>
      <c r="AB181" s="122">
        <v>64183</v>
      </c>
      <c r="AC181" s="122">
        <v>65779</v>
      </c>
      <c r="AD181" s="122">
        <v>67998</v>
      </c>
      <c r="AE181" s="122"/>
      <c r="AF181" s="122"/>
      <c r="AG181" s="122"/>
      <c r="AH181" s="122"/>
      <c r="AI181" s="122"/>
      <c r="AJ181" s="122"/>
      <c r="AK181" s="122"/>
      <c r="AL181" s="122"/>
      <c r="AM181" s="122"/>
      <c r="AN181" s="122"/>
    </row>
    <row r="182" spans="1:40" ht="12.75" x14ac:dyDescent="0.2">
      <c r="A182" s="122" t="s">
        <v>529</v>
      </c>
      <c r="B182" s="122">
        <v>67</v>
      </c>
      <c r="C182" s="122">
        <v>0</v>
      </c>
      <c r="D182" s="122">
        <v>0</v>
      </c>
      <c r="E182" s="122">
        <v>66.547656870532194</v>
      </c>
      <c r="F182" s="122">
        <v>0</v>
      </c>
      <c r="G182" s="122">
        <v>0</v>
      </c>
      <c r="H182" s="122"/>
      <c r="I182" s="122">
        <v>15373</v>
      </c>
      <c r="J182" s="122">
        <v>15108</v>
      </c>
      <c r="K182" s="122"/>
      <c r="L182" s="122">
        <v>653</v>
      </c>
      <c r="M182" s="122">
        <v>702</v>
      </c>
      <c r="N182" s="122"/>
      <c r="O182" s="122">
        <v>1963</v>
      </c>
      <c r="P182" s="122">
        <v>1842</v>
      </c>
      <c r="Q182" s="122"/>
      <c r="R182" s="264">
        <v>3.6534539531940503E-2</v>
      </c>
      <c r="S182" s="264">
        <v>-5.9729227501991E-2</v>
      </c>
      <c r="T182" s="264">
        <v>6.6462847269974645E-3</v>
      </c>
      <c r="U182" s="264">
        <v>-0.23925034890680763</v>
      </c>
      <c r="V182" s="264">
        <v>0.43301578842201138</v>
      </c>
      <c r="W182" s="264">
        <v>-5.3064473335098228E-2</v>
      </c>
      <c r="X182" s="212"/>
      <c r="Y182" s="122">
        <v>15046</v>
      </c>
      <c r="Z182" s="122">
        <v>15047</v>
      </c>
      <c r="AA182" s="122">
        <v>15011</v>
      </c>
      <c r="AB182" s="122">
        <v>15076</v>
      </c>
      <c r="AC182" s="122">
        <v>15068</v>
      </c>
      <c r="AD182" s="122">
        <v>15059</v>
      </c>
      <c r="AE182" s="122"/>
      <c r="AF182" s="122"/>
      <c r="AG182" s="122"/>
      <c r="AH182" s="122"/>
      <c r="AI182" s="122"/>
      <c r="AJ182" s="122"/>
      <c r="AK182" s="122"/>
      <c r="AL182" s="122"/>
      <c r="AM182" s="122"/>
      <c r="AN182" s="122"/>
    </row>
    <row r="183" spans="1:40" ht="12.75" x14ac:dyDescent="0.2">
      <c r="A183" s="122" t="s">
        <v>530</v>
      </c>
      <c r="B183" s="122">
        <v>0</v>
      </c>
      <c r="C183" s="122">
        <v>0</v>
      </c>
      <c r="D183" s="122">
        <v>0</v>
      </c>
      <c r="E183" s="122">
        <v>0</v>
      </c>
      <c r="F183" s="122">
        <v>0</v>
      </c>
      <c r="G183" s="122">
        <v>0</v>
      </c>
      <c r="H183" s="122"/>
      <c r="I183" s="122">
        <v>33699</v>
      </c>
      <c r="J183" s="122">
        <v>37880</v>
      </c>
      <c r="K183" s="122"/>
      <c r="L183" s="122">
        <v>2521</v>
      </c>
      <c r="M183" s="122">
        <v>2619</v>
      </c>
      <c r="N183" s="122"/>
      <c r="O183" s="122">
        <v>5524</v>
      </c>
      <c r="P183" s="122">
        <v>6016</v>
      </c>
      <c r="Q183" s="122"/>
      <c r="R183" s="264">
        <v>1.16463201551869</v>
      </c>
      <c r="S183" s="264">
        <v>1.48046317347856</v>
      </c>
      <c r="T183" s="264">
        <v>1.0965276624019964</v>
      </c>
      <c r="U183" s="264">
        <v>1.120241029854995</v>
      </c>
      <c r="V183" s="264">
        <v>0.93447818196598575</v>
      </c>
      <c r="W183" s="264">
        <v>1.5081580077290084</v>
      </c>
      <c r="X183" s="212"/>
      <c r="Y183" s="122">
        <v>36114</v>
      </c>
      <c r="Z183" s="122">
        <v>36510</v>
      </c>
      <c r="AA183" s="122">
        <v>36919</v>
      </c>
      <c r="AB183" s="122">
        <v>37264</v>
      </c>
      <c r="AC183" s="122">
        <v>37826</v>
      </c>
      <c r="AD183" s="122">
        <v>38386</v>
      </c>
      <c r="AE183" s="122"/>
      <c r="AF183" s="122"/>
      <c r="AG183" s="122"/>
      <c r="AH183" s="122"/>
      <c r="AI183" s="122"/>
      <c r="AJ183" s="122"/>
      <c r="AK183" s="122"/>
      <c r="AL183" s="122"/>
      <c r="AM183" s="122"/>
      <c r="AN183" s="122"/>
    </row>
    <row r="184" spans="1:40" ht="12.75" x14ac:dyDescent="0.2">
      <c r="A184" s="122" t="s">
        <v>531</v>
      </c>
      <c r="B184" s="122">
        <v>59</v>
      </c>
      <c r="C184" s="122">
        <v>0</v>
      </c>
      <c r="D184" s="122">
        <v>59.309707767281502</v>
      </c>
      <c r="E184" s="122">
        <v>0</v>
      </c>
      <c r="F184" s="122">
        <v>0</v>
      </c>
      <c r="G184" s="122">
        <v>0</v>
      </c>
      <c r="H184" s="122"/>
      <c r="I184" s="122">
        <v>18544</v>
      </c>
      <c r="J184" s="122">
        <v>18843</v>
      </c>
      <c r="K184" s="122"/>
      <c r="L184" s="122">
        <v>929</v>
      </c>
      <c r="M184" s="122">
        <v>1098</v>
      </c>
      <c r="N184" s="122"/>
      <c r="O184" s="122">
        <v>2506</v>
      </c>
      <c r="P184" s="122">
        <v>2604</v>
      </c>
      <c r="Q184" s="122"/>
      <c r="R184" s="264">
        <v>0.37134246135537297</v>
      </c>
      <c r="S184" s="264">
        <v>0.14344915524386401</v>
      </c>
      <c r="T184" s="264">
        <v>1.0730655163120133</v>
      </c>
      <c r="U184" s="264">
        <v>-0.18672641912080223</v>
      </c>
      <c r="V184" s="264">
        <v>1.4164305949010014</v>
      </c>
      <c r="W184" s="264">
        <v>-0.80109623695580012</v>
      </c>
      <c r="X184" s="212"/>
      <c r="Y184" s="122">
        <v>18545</v>
      </c>
      <c r="Z184" s="122">
        <v>18744</v>
      </c>
      <c r="AA184" s="122">
        <v>18709</v>
      </c>
      <c r="AB184" s="122">
        <v>18974</v>
      </c>
      <c r="AC184" s="122">
        <v>18822</v>
      </c>
      <c r="AD184" s="122">
        <v>18849</v>
      </c>
      <c r="AE184" s="122"/>
      <c r="AF184" s="122"/>
      <c r="AG184" s="122"/>
      <c r="AH184" s="122"/>
      <c r="AI184" s="122"/>
      <c r="AJ184" s="122"/>
      <c r="AK184" s="122"/>
      <c r="AL184" s="122"/>
      <c r="AM184" s="122"/>
      <c r="AN184" s="122"/>
    </row>
    <row r="185" spans="1:40" ht="12.75" x14ac:dyDescent="0.2">
      <c r="A185" s="122" t="s">
        <v>532</v>
      </c>
      <c r="B185" s="122">
        <v>14</v>
      </c>
      <c r="C185" s="122">
        <v>0</v>
      </c>
      <c r="D185" s="122">
        <v>14.210777572068601</v>
      </c>
      <c r="E185" s="122">
        <v>0</v>
      </c>
      <c r="F185" s="122">
        <v>0</v>
      </c>
      <c r="G185" s="122">
        <v>0</v>
      </c>
      <c r="H185" s="122"/>
      <c r="I185" s="122">
        <v>50197</v>
      </c>
      <c r="J185" s="122">
        <v>54975</v>
      </c>
      <c r="K185" s="122"/>
      <c r="L185" s="122">
        <v>2913</v>
      </c>
      <c r="M185" s="122">
        <v>3216</v>
      </c>
      <c r="N185" s="122"/>
      <c r="O185" s="122">
        <v>6643</v>
      </c>
      <c r="P185" s="122">
        <v>7066</v>
      </c>
      <c r="Q185" s="122"/>
      <c r="R185" s="264">
        <v>0.980296436669015</v>
      </c>
      <c r="S185" s="264">
        <v>1.56614644107351</v>
      </c>
      <c r="T185" s="264">
        <v>0.61612542417898908</v>
      </c>
      <c r="U185" s="264">
        <v>0.87613520744599782</v>
      </c>
      <c r="V185" s="264">
        <v>0.89654270718500584</v>
      </c>
      <c r="W185" s="264">
        <v>1.5346452174239857</v>
      </c>
      <c r="X185" s="212"/>
      <c r="Y185" s="122">
        <v>52749</v>
      </c>
      <c r="Z185" s="122">
        <v>53074</v>
      </c>
      <c r="AA185" s="122">
        <v>53539</v>
      </c>
      <c r="AB185" s="122">
        <v>54019</v>
      </c>
      <c r="AC185" s="122">
        <v>54848</v>
      </c>
      <c r="AD185" s="122">
        <v>55707</v>
      </c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</row>
    <row r="186" spans="1:40" ht="12.75" x14ac:dyDescent="0.2">
      <c r="A186" s="122" t="s">
        <v>533</v>
      </c>
      <c r="B186" s="122">
        <v>123</v>
      </c>
      <c r="C186" s="122">
        <v>23.060344827586199</v>
      </c>
      <c r="D186" s="122">
        <v>0</v>
      </c>
      <c r="E186" s="122">
        <v>100.428083324149</v>
      </c>
      <c r="F186" s="122">
        <v>0</v>
      </c>
      <c r="G186" s="122">
        <v>0</v>
      </c>
      <c r="H186" s="122"/>
      <c r="I186" s="122">
        <v>9280</v>
      </c>
      <c r="J186" s="122">
        <v>9073</v>
      </c>
      <c r="K186" s="122"/>
      <c r="L186" s="122">
        <v>356</v>
      </c>
      <c r="M186" s="122">
        <v>335</v>
      </c>
      <c r="N186" s="122"/>
      <c r="O186" s="122">
        <v>1046</v>
      </c>
      <c r="P186" s="122">
        <v>951</v>
      </c>
      <c r="Q186" s="122"/>
      <c r="R186" s="264">
        <v>0.40779241698403201</v>
      </c>
      <c r="S186" s="264">
        <v>-0.61511423550087896</v>
      </c>
      <c r="T186" s="264">
        <v>-0.29027576197390204</v>
      </c>
      <c r="U186" s="264">
        <v>0.50386294927800179</v>
      </c>
      <c r="V186" s="264">
        <v>1.24777183600699</v>
      </c>
      <c r="W186" s="264">
        <v>0.17605633802799048</v>
      </c>
      <c r="X186" s="212"/>
      <c r="Y186" s="122">
        <v>8957</v>
      </c>
      <c r="Z186" s="122">
        <v>8931</v>
      </c>
      <c r="AA186" s="122">
        <v>8976</v>
      </c>
      <c r="AB186" s="122">
        <v>9088</v>
      </c>
      <c r="AC186" s="122">
        <v>9104</v>
      </c>
      <c r="AD186" s="122">
        <v>9048</v>
      </c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</row>
    <row r="187" spans="1:40" ht="12.75" x14ac:dyDescent="0.2">
      <c r="A187" s="122" t="s">
        <v>534</v>
      </c>
      <c r="B187" s="122">
        <v>15</v>
      </c>
      <c r="C187" s="122">
        <v>0</v>
      </c>
      <c r="D187" s="122">
        <v>0</v>
      </c>
      <c r="E187" s="122">
        <v>0</v>
      </c>
      <c r="F187" s="122">
        <v>0</v>
      </c>
      <c r="G187" s="122">
        <v>14.7147651006711</v>
      </c>
      <c r="H187" s="122"/>
      <c r="I187" s="122">
        <v>23389</v>
      </c>
      <c r="J187" s="122">
        <v>26224</v>
      </c>
      <c r="K187" s="122"/>
      <c r="L187" s="122">
        <v>1666</v>
      </c>
      <c r="M187" s="122">
        <v>1594</v>
      </c>
      <c r="N187" s="122"/>
      <c r="O187" s="122">
        <v>3808</v>
      </c>
      <c r="P187" s="122">
        <v>4141</v>
      </c>
      <c r="Q187" s="122"/>
      <c r="R187" s="264">
        <v>1.23669879571857</v>
      </c>
      <c r="S187" s="264">
        <v>1.22994652406417</v>
      </c>
      <c r="T187" s="264">
        <v>1.2156957149740037</v>
      </c>
      <c r="U187" s="264">
        <v>0.91568557497900827</v>
      </c>
      <c r="V187" s="264">
        <v>1.0880666195299966</v>
      </c>
      <c r="W187" s="264">
        <v>1.7291626190010021</v>
      </c>
      <c r="X187" s="212"/>
      <c r="Y187" s="122">
        <v>24924</v>
      </c>
      <c r="Z187" s="122">
        <v>25227</v>
      </c>
      <c r="AA187" s="122">
        <v>25458</v>
      </c>
      <c r="AB187" s="122">
        <v>25735</v>
      </c>
      <c r="AC187" s="122">
        <v>26180</v>
      </c>
      <c r="AD187" s="122">
        <v>26502</v>
      </c>
      <c r="AE187" s="122"/>
      <c r="AF187" s="122"/>
      <c r="AG187" s="122"/>
      <c r="AH187" s="122"/>
      <c r="AI187" s="122"/>
      <c r="AJ187" s="122"/>
      <c r="AK187" s="122"/>
      <c r="AL187" s="122"/>
      <c r="AM187" s="122"/>
      <c r="AN187" s="122"/>
    </row>
    <row r="188" spans="1:40" ht="12.75" x14ac:dyDescent="0.2">
      <c r="A188" s="122" t="s">
        <v>535</v>
      </c>
      <c r="B188" s="122">
        <v>120</v>
      </c>
      <c r="C188" s="122">
        <v>0</v>
      </c>
      <c r="D188" s="122">
        <v>87.910016075643597</v>
      </c>
      <c r="E188" s="122">
        <v>0</v>
      </c>
      <c r="F188" s="122">
        <v>32.412652266322802</v>
      </c>
      <c r="G188" s="122">
        <v>0</v>
      </c>
      <c r="H188" s="122"/>
      <c r="I188" s="122">
        <v>11558</v>
      </c>
      <c r="J188" s="122">
        <v>13218</v>
      </c>
      <c r="K188" s="122"/>
      <c r="L188" s="122">
        <v>700</v>
      </c>
      <c r="M188" s="122">
        <v>854</v>
      </c>
      <c r="N188" s="122"/>
      <c r="O188" s="122">
        <v>1470</v>
      </c>
      <c r="P188" s="122">
        <v>1691</v>
      </c>
      <c r="Q188" s="122"/>
      <c r="R188" s="264">
        <v>1.33404649534692</v>
      </c>
      <c r="S188" s="264">
        <v>0.432768962113735</v>
      </c>
      <c r="T188" s="264">
        <v>1.2969337923300088</v>
      </c>
      <c r="U188" s="264">
        <v>1.454200584841999</v>
      </c>
      <c r="V188" s="264">
        <v>1.6203162732729908</v>
      </c>
      <c r="W188" s="264">
        <v>0.96588731314699316</v>
      </c>
      <c r="X188" s="212"/>
      <c r="Y188" s="122">
        <v>12491</v>
      </c>
      <c r="Z188" s="122">
        <v>12653</v>
      </c>
      <c r="AA188" s="122">
        <v>12837</v>
      </c>
      <c r="AB188" s="122">
        <v>13045</v>
      </c>
      <c r="AC188" s="122">
        <v>13171</v>
      </c>
      <c r="AD188" s="122">
        <v>13228</v>
      </c>
      <c r="AE188" s="122"/>
      <c r="AF188" s="122"/>
      <c r="AG188" s="122"/>
      <c r="AH188" s="122"/>
      <c r="AI188" s="122"/>
      <c r="AJ188" s="122"/>
      <c r="AK188" s="122"/>
      <c r="AL188" s="122"/>
      <c r="AM188" s="122"/>
      <c r="AN188" s="122"/>
    </row>
    <row r="189" spans="1:40" ht="12.75" x14ac:dyDescent="0.2">
      <c r="A189" s="122" t="s">
        <v>536</v>
      </c>
      <c r="B189" s="122">
        <v>8</v>
      </c>
      <c r="C189" s="122">
        <v>0</v>
      </c>
      <c r="D189" s="122">
        <v>8.2048934999463192</v>
      </c>
      <c r="E189" s="122">
        <v>0</v>
      </c>
      <c r="F189" s="122">
        <v>0</v>
      </c>
      <c r="G189" s="122">
        <v>0</v>
      </c>
      <c r="H189" s="122"/>
      <c r="I189" s="122">
        <v>10431</v>
      </c>
      <c r="J189" s="122">
        <v>10659</v>
      </c>
      <c r="K189" s="122"/>
      <c r="L189" s="122">
        <v>523</v>
      </c>
      <c r="M189" s="122">
        <v>573</v>
      </c>
      <c r="N189" s="122"/>
      <c r="O189" s="122">
        <v>1413</v>
      </c>
      <c r="P189" s="122">
        <v>1459</v>
      </c>
      <c r="Q189" s="122"/>
      <c r="R189" s="264">
        <v>0.89617696142179104</v>
      </c>
      <c r="S189" s="264">
        <v>-0.121859767529059</v>
      </c>
      <c r="T189" s="264">
        <v>0.39829026617400132</v>
      </c>
      <c r="U189" s="264">
        <v>1.3255926463469905</v>
      </c>
      <c r="V189" s="264">
        <v>2.0339954163479916</v>
      </c>
      <c r="W189" s="264">
        <v>-0.15910154422090272</v>
      </c>
      <c r="X189" s="212"/>
      <c r="Y189" s="122">
        <v>10294</v>
      </c>
      <c r="Z189" s="122">
        <v>10335</v>
      </c>
      <c r="AA189" s="122">
        <v>10472</v>
      </c>
      <c r="AB189" s="122">
        <v>10685</v>
      </c>
      <c r="AC189" s="122">
        <v>10668</v>
      </c>
      <c r="AD189" s="122">
        <v>10655</v>
      </c>
      <c r="AE189" s="122"/>
      <c r="AF189" s="122"/>
      <c r="AG189" s="122"/>
      <c r="AH189" s="122"/>
      <c r="AI189" s="122"/>
      <c r="AJ189" s="122"/>
      <c r="AK189" s="122"/>
      <c r="AL189" s="122"/>
      <c r="AM189" s="122"/>
      <c r="AN189" s="122"/>
    </row>
    <row r="190" spans="1:40" ht="12.75" x14ac:dyDescent="0.2">
      <c r="A190" s="122" t="s">
        <v>537</v>
      </c>
      <c r="B190" s="122">
        <v>29</v>
      </c>
      <c r="C190" s="122">
        <v>0</v>
      </c>
      <c r="D190" s="122">
        <v>29.2043771381977</v>
      </c>
      <c r="E190" s="122">
        <v>0</v>
      </c>
      <c r="F190" s="122">
        <v>0</v>
      </c>
      <c r="G190" s="122">
        <v>0</v>
      </c>
      <c r="H190" s="122"/>
      <c r="I190" s="122">
        <v>12246</v>
      </c>
      <c r="J190" s="122">
        <v>12763</v>
      </c>
      <c r="K190" s="122"/>
      <c r="L190" s="122">
        <v>587</v>
      </c>
      <c r="M190" s="122">
        <v>666</v>
      </c>
      <c r="N190" s="122"/>
      <c r="O190" s="122">
        <v>1472</v>
      </c>
      <c r="P190" s="122">
        <v>1564</v>
      </c>
      <c r="Q190" s="122"/>
      <c r="R190" s="264">
        <v>0.92786611359010307</v>
      </c>
      <c r="S190" s="264">
        <v>0.88710943633223405</v>
      </c>
      <c r="T190" s="264">
        <v>0.51319648093799231</v>
      </c>
      <c r="U190" s="264">
        <v>0.93200421427998492</v>
      </c>
      <c r="V190" s="264">
        <v>0.96354584872300109</v>
      </c>
      <c r="W190" s="264">
        <v>1.3042786702720122</v>
      </c>
      <c r="X190" s="212"/>
      <c r="Y190" s="122">
        <v>12276</v>
      </c>
      <c r="Z190" s="122">
        <v>12339</v>
      </c>
      <c r="AA190" s="122">
        <v>12454</v>
      </c>
      <c r="AB190" s="122">
        <v>12574</v>
      </c>
      <c r="AC190" s="122">
        <v>12738</v>
      </c>
      <c r="AD190" s="122">
        <v>12851</v>
      </c>
      <c r="AE190" s="122"/>
      <c r="AF190" s="122"/>
      <c r="AG190" s="122"/>
      <c r="AH190" s="122"/>
      <c r="AI190" s="122"/>
      <c r="AJ190" s="122"/>
      <c r="AK190" s="122"/>
      <c r="AL190" s="122"/>
      <c r="AM190" s="122"/>
      <c r="AN190" s="122"/>
    </row>
    <row r="191" spans="1:40" ht="12.75" x14ac:dyDescent="0.2">
      <c r="A191" s="122" t="s">
        <v>538</v>
      </c>
      <c r="B191" s="122">
        <v>0</v>
      </c>
      <c r="C191" s="122">
        <v>0</v>
      </c>
      <c r="D191" s="122">
        <v>0</v>
      </c>
      <c r="E191" s="122">
        <v>0</v>
      </c>
      <c r="F191" s="122">
        <v>0</v>
      </c>
      <c r="G191" s="122">
        <v>0</v>
      </c>
      <c r="H191" s="122"/>
      <c r="I191" s="122">
        <v>10611</v>
      </c>
      <c r="J191" s="122">
        <v>11110</v>
      </c>
      <c r="K191" s="122"/>
      <c r="L191" s="122">
        <v>598</v>
      </c>
      <c r="M191" s="122">
        <v>593</v>
      </c>
      <c r="N191" s="122"/>
      <c r="O191" s="122">
        <v>1443</v>
      </c>
      <c r="P191" s="122">
        <v>1524</v>
      </c>
      <c r="Q191" s="122"/>
      <c r="R191" s="264">
        <v>0.84973305366868901</v>
      </c>
      <c r="S191" s="264">
        <v>0.17988846914912801</v>
      </c>
      <c r="T191" s="264">
        <v>0.93040565686600019</v>
      </c>
      <c r="U191" s="264">
        <v>0.98635693215301501</v>
      </c>
      <c r="V191" s="264">
        <v>1.0862619808309972</v>
      </c>
      <c r="W191" s="264">
        <v>0.39732707242198728</v>
      </c>
      <c r="X191" s="212"/>
      <c r="Y191" s="122">
        <v>10748</v>
      </c>
      <c r="Z191" s="122">
        <v>10848</v>
      </c>
      <c r="AA191" s="122">
        <v>10955</v>
      </c>
      <c r="AB191" s="122">
        <v>11074</v>
      </c>
      <c r="AC191" s="122">
        <v>11118</v>
      </c>
      <c r="AD191" s="122">
        <v>11138</v>
      </c>
      <c r="AE191" s="122"/>
      <c r="AF191" s="122"/>
      <c r="AG191" s="122"/>
      <c r="AH191" s="122"/>
      <c r="AI191" s="122"/>
      <c r="AJ191" s="122"/>
      <c r="AK191" s="122"/>
      <c r="AL191" s="122"/>
      <c r="AM191" s="122"/>
      <c r="AN191" s="122"/>
    </row>
    <row r="192" spans="1:40" ht="12.75" x14ac:dyDescent="0.2">
      <c r="A192" s="122" t="s">
        <v>539</v>
      </c>
      <c r="B192" s="122">
        <v>105</v>
      </c>
      <c r="C192" s="122">
        <v>0</v>
      </c>
      <c r="D192" s="122">
        <v>104.778620487222</v>
      </c>
      <c r="E192" s="122">
        <v>0</v>
      </c>
      <c r="F192" s="122">
        <v>0</v>
      </c>
      <c r="G192" s="122">
        <v>0</v>
      </c>
      <c r="H192" s="122"/>
      <c r="I192" s="122">
        <v>12651</v>
      </c>
      <c r="J192" s="122">
        <v>12827</v>
      </c>
      <c r="K192" s="122"/>
      <c r="L192" s="122">
        <v>600</v>
      </c>
      <c r="M192" s="122">
        <v>761</v>
      </c>
      <c r="N192" s="122"/>
      <c r="O192" s="122">
        <v>1673</v>
      </c>
      <c r="P192" s="122">
        <v>1688</v>
      </c>
      <c r="Q192" s="122"/>
      <c r="R192" s="264">
        <v>0.47150181193580398</v>
      </c>
      <c r="S192" s="264">
        <v>-0.26516924036811701</v>
      </c>
      <c r="T192" s="264">
        <v>0.38146705872999576</v>
      </c>
      <c r="U192" s="264">
        <v>0.37210038793401168</v>
      </c>
      <c r="V192" s="264">
        <v>0.85186938002799195</v>
      </c>
      <c r="W192" s="264">
        <v>0.28155795401198702</v>
      </c>
      <c r="X192" s="212"/>
      <c r="Y192" s="122">
        <v>12583</v>
      </c>
      <c r="Z192" s="122">
        <v>12631</v>
      </c>
      <c r="AA192" s="122">
        <v>12678</v>
      </c>
      <c r="AB192" s="122">
        <v>12786</v>
      </c>
      <c r="AC192" s="122">
        <v>12822</v>
      </c>
      <c r="AD192" s="122">
        <v>12788</v>
      </c>
      <c r="AE192" s="122"/>
      <c r="AF192" s="122"/>
      <c r="AG192" s="122"/>
      <c r="AH192" s="122"/>
      <c r="AI192" s="122"/>
      <c r="AJ192" s="122"/>
      <c r="AK192" s="122"/>
      <c r="AL192" s="122"/>
      <c r="AM192" s="122"/>
      <c r="AN192" s="122"/>
    </row>
    <row r="193" spans="1:40" ht="12.75" x14ac:dyDescent="0.2">
      <c r="A193" s="122" t="s">
        <v>540</v>
      </c>
      <c r="B193" s="122">
        <v>13</v>
      </c>
      <c r="C193" s="122">
        <v>0</v>
      </c>
      <c r="D193" s="122">
        <v>12.6823372901688</v>
      </c>
      <c r="E193" s="122">
        <v>0</v>
      </c>
      <c r="F193" s="122">
        <v>0</v>
      </c>
      <c r="G193" s="122">
        <v>0</v>
      </c>
      <c r="H193" s="122"/>
      <c r="I193" s="122">
        <v>14944</v>
      </c>
      <c r="J193" s="122">
        <v>15790</v>
      </c>
      <c r="K193" s="122"/>
      <c r="L193" s="122">
        <v>763</v>
      </c>
      <c r="M193" s="122">
        <v>842</v>
      </c>
      <c r="N193" s="122"/>
      <c r="O193" s="122">
        <v>1912</v>
      </c>
      <c r="P193" s="122">
        <v>2031</v>
      </c>
      <c r="Q193" s="122"/>
      <c r="R193" s="264">
        <v>1.13215117605583</v>
      </c>
      <c r="S193" s="264">
        <v>0.82482076010405403</v>
      </c>
      <c r="T193" s="264">
        <v>0.17256255392598518</v>
      </c>
      <c r="U193" s="264">
        <v>1.3913734843969934</v>
      </c>
      <c r="V193" s="264">
        <v>1.6271319349149991</v>
      </c>
      <c r="W193" s="264">
        <v>1.3438786008229897</v>
      </c>
      <c r="X193" s="212"/>
      <c r="Y193" s="122">
        <v>15067</v>
      </c>
      <c r="Z193" s="122">
        <v>15093</v>
      </c>
      <c r="AA193" s="122">
        <v>15303</v>
      </c>
      <c r="AB193" s="122">
        <v>15552</v>
      </c>
      <c r="AC193" s="122">
        <v>15761</v>
      </c>
      <c r="AD193" s="122">
        <v>15891</v>
      </c>
      <c r="AE193" s="122"/>
      <c r="AF193" s="122"/>
      <c r="AG193" s="122"/>
      <c r="AH193" s="122"/>
      <c r="AI193" s="122"/>
      <c r="AJ193" s="122"/>
      <c r="AK193" s="122"/>
      <c r="AL193" s="122"/>
      <c r="AM193" s="122"/>
      <c r="AN193" s="122"/>
    </row>
    <row r="194" spans="1:40" ht="12.75" x14ac:dyDescent="0.2">
      <c r="A194" s="122" t="s">
        <v>541</v>
      </c>
      <c r="B194" s="122">
        <v>30</v>
      </c>
      <c r="C194" s="122">
        <v>0</v>
      </c>
      <c r="D194" s="122">
        <v>30.154154363190599</v>
      </c>
      <c r="E194" s="122">
        <v>0</v>
      </c>
      <c r="F194" s="122">
        <v>0</v>
      </c>
      <c r="G194" s="122">
        <v>0</v>
      </c>
      <c r="H194" s="122"/>
      <c r="I194" s="122">
        <v>11750</v>
      </c>
      <c r="J194" s="122">
        <v>11841</v>
      </c>
      <c r="K194" s="122"/>
      <c r="L194" s="122">
        <v>603</v>
      </c>
      <c r="M194" s="122">
        <v>682</v>
      </c>
      <c r="N194" s="122"/>
      <c r="O194" s="122">
        <v>1655</v>
      </c>
      <c r="P194" s="122">
        <v>1676</v>
      </c>
      <c r="Q194" s="122"/>
      <c r="R194" s="264">
        <v>0.58381600873667094</v>
      </c>
      <c r="S194" s="264">
        <v>0.49077678118124901</v>
      </c>
      <c r="T194" s="264">
        <v>0.8661008141350095</v>
      </c>
      <c r="U194" s="264">
        <v>-0.22325261892500237</v>
      </c>
      <c r="V194" s="264">
        <v>1.3166953528400001</v>
      </c>
      <c r="W194" s="264">
        <v>0.38223052747798647</v>
      </c>
      <c r="X194" s="212"/>
      <c r="Y194" s="122">
        <v>11546</v>
      </c>
      <c r="Z194" s="122">
        <v>11646</v>
      </c>
      <c r="AA194" s="122">
        <v>11620</v>
      </c>
      <c r="AB194" s="122">
        <v>11773</v>
      </c>
      <c r="AC194" s="122">
        <v>11818</v>
      </c>
      <c r="AD194" s="122">
        <v>11876</v>
      </c>
      <c r="AE194" s="122"/>
      <c r="AF194" s="122"/>
      <c r="AG194" s="122"/>
      <c r="AH194" s="122"/>
      <c r="AI194" s="122"/>
      <c r="AJ194" s="122"/>
      <c r="AK194" s="122"/>
      <c r="AL194" s="122"/>
      <c r="AM194" s="122"/>
      <c r="AN194" s="122"/>
    </row>
    <row r="195" spans="1:40" ht="12.75" x14ac:dyDescent="0.2">
      <c r="A195" s="122" t="s">
        <v>542</v>
      </c>
      <c r="B195" s="122">
        <v>0</v>
      </c>
      <c r="C195" s="122">
        <v>0</v>
      </c>
      <c r="D195" s="122">
        <v>0</v>
      </c>
      <c r="E195" s="122">
        <v>0</v>
      </c>
      <c r="F195" s="122">
        <v>0</v>
      </c>
      <c r="G195" s="122">
        <v>0</v>
      </c>
      <c r="H195" s="122"/>
      <c r="I195" s="122">
        <v>54300</v>
      </c>
      <c r="J195" s="122">
        <v>58238</v>
      </c>
      <c r="K195" s="122"/>
      <c r="L195" s="122">
        <v>3364</v>
      </c>
      <c r="M195" s="122">
        <v>3531</v>
      </c>
      <c r="N195" s="122"/>
      <c r="O195" s="122">
        <v>7816</v>
      </c>
      <c r="P195" s="122">
        <v>8379</v>
      </c>
      <c r="Q195" s="122"/>
      <c r="R195" s="264">
        <v>0.718706662890645</v>
      </c>
      <c r="S195" s="264">
        <v>0.88279327493934001</v>
      </c>
      <c r="T195" s="264">
        <v>0.69594474942400097</v>
      </c>
      <c r="U195" s="264">
        <v>0.38513620456200215</v>
      </c>
      <c r="V195" s="264">
        <v>1.0616306366280099</v>
      </c>
      <c r="W195" s="264">
        <v>0.73325474968800108</v>
      </c>
      <c r="X195" s="212"/>
      <c r="Y195" s="122">
        <v>56470</v>
      </c>
      <c r="Z195" s="122">
        <v>56863</v>
      </c>
      <c r="AA195" s="122">
        <v>57082</v>
      </c>
      <c r="AB195" s="122">
        <v>57688</v>
      </c>
      <c r="AC195" s="122">
        <v>58111</v>
      </c>
      <c r="AD195" s="122">
        <v>58624</v>
      </c>
      <c r="AE195" s="122"/>
      <c r="AF195" s="122"/>
      <c r="AG195" s="122"/>
      <c r="AH195" s="122"/>
      <c r="AI195" s="122"/>
      <c r="AJ195" s="122"/>
      <c r="AK195" s="122"/>
      <c r="AL195" s="122"/>
      <c r="AM195" s="122"/>
      <c r="AN195" s="122"/>
    </row>
    <row r="196" spans="1:40" ht="12.75" x14ac:dyDescent="0.2">
      <c r="A196" s="122" t="s">
        <v>543</v>
      </c>
      <c r="B196" s="122">
        <v>39</v>
      </c>
      <c r="C196" s="122">
        <v>0</v>
      </c>
      <c r="D196" s="122">
        <v>39.158345314691601</v>
      </c>
      <c r="E196" s="122">
        <v>0</v>
      </c>
      <c r="F196" s="122">
        <v>0</v>
      </c>
      <c r="G196" s="122">
        <v>0</v>
      </c>
      <c r="H196" s="122"/>
      <c r="I196" s="122">
        <v>9376</v>
      </c>
      <c r="J196" s="122">
        <v>9414</v>
      </c>
      <c r="K196" s="122"/>
      <c r="L196" s="122">
        <v>432</v>
      </c>
      <c r="M196" s="122">
        <v>498</v>
      </c>
      <c r="N196" s="122"/>
      <c r="O196" s="122">
        <v>1175</v>
      </c>
      <c r="P196" s="122">
        <v>1272</v>
      </c>
      <c r="Q196" s="122"/>
      <c r="R196" s="264">
        <v>1.2331302101613399</v>
      </c>
      <c r="S196" s="264">
        <v>-0.94409674339662708</v>
      </c>
      <c r="T196" s="264">
        <v>1.3034759358289989</v>
      </c>
      <c r="U196" s="264">
        <v>1.7156054107559982</v>
      </c>
      <c r="V196" s="264">
        <v>1.6109849713479889</v>
      </c>
      <c r="W196" s="264">
        <v>0.30857629282799337</v>
      </c>
      <c r="X196" s="212"/>
      <c r="Y196" s="122">
        <v>8976</v>
      </c>
      <c r="Z196" s="122">
        <v>9093</v>
      </c>
      <c r="AA196" s="122">
        <v>9249</v>
      </c>
      <c r="AB196" s="122">
        <v>9398</v>
      </c>
      <c r="AC196" s="122">
        <v>9427</v>
      </c>
      <c r="AD196" s="122">
        <v>9338</v>
      </c>
      <c r="AE196" s="122"/>
      <c r="AF196" s="122"/>
      <c r="AG196" s="122"/>
      <c r="AH196" s="122"/>
      <c r="AI196" s="122"/>
      <c r="AJ196" s="122"/>
      <c r="AK196" s="122"/>
      <c r="AL196" s="122"/>
      <c r="AM196" s="122"/>
      <c r="AN196" s="122"/>
    </row>
    <row r="197" spans="1:40" ht="12.75" x14ac:dyDescent="0.2">
      <c r="A197" s="122" t="s">
        <v>544</v>
      </c>
      <c r="B197" s="122">
        <v>0</v>
      </c>
      <c r="C197" s="122">
        <v>0</v>
      </c>
      <c r="D197" s="122">
        <v>0.38942966878725899</v>
      </c>
      <c r="E197" s="122">
        <v>0</v>
      </c>
      <c r="F197" s="122">
        <v>0</v>
      </c>
      <c r="G197" s="122">
        <v>0</v>
      </c>
      <c r="H197" s="122"/>
      <c r="I197" s="122">
        <v>50921</v>
      </c>
      <c r="J197" s="122">
        <v>55763</v>
      </c>
      <c r="K197" s="122"/>
      <c r="L197" s="122">
        <v>3137</v>
      </c>
      <c r="M197" s="122">
        <v>3395</v>
      </c>
      <c r="N197" s="122"/>
      <c r="O197" s="122">
        <v>6916</v>
      </c>
      <c r="P197" s="122">
        <v>7702</v>
      </c>
      <c r="Q197" s="122"/>
      <c r="R197" s="264">
        <v>1.2500631009574799</v>
      </c>
      <c r="S197" s="264">
        <v>0.94871887016207312</v>
      </c>
      <c r="T197" s="264">
        <v>1.0064959589089995</v>
      </c>
      <c r="U197" s="264">
        <v>1.0880741834770049</v>
      </c>
      <c r="V197" s="264">
        <v>1.879010930073008</v>
      </c>
      <c r="W197" s="264">
        <v>1.0292809555789972</v>
      </c>
      <c r="X197" s="212"/>
      <c r="Y197" s="122">
        <v>52956</v>
      </c>
      <c r="Z197" s="122">
        <v>53489</v>
      </c>
      <c r="AA197" s="122">
        <v>54071</v>
      </c>
      <c r="AB197" s="122">
        <v>55087</v>
      </c>
      <c r="AC197" s="122">
        <v>55654</v>
      </c>
      <c r="AD197" s="122">
        <v>56182</v>
      </c>
      <c r="AE197" s="122"/>
      <c r="AF197" s="122"/>
      <c r="AG197" s="122"/>
      <c r="AH197" s="122"/>
      <c r="AI197" s="122"/>
      <c r="AJ197" s="122"/>
      <c r="AK197" s="122"/>
      <c r="AL197" s="122"/>
      <c r="AM197" s="122"/>
      <c r="AN197" s="122"/>
    </row>
    <row r="198" spans="1:40" ht="12.75" x14ac:dyDescent="0.2">
      <c r="A198" s="122" t="s">
        <v>545</v>
      </c>
      <c r="B198" s="122">
        <v>0</v>
      </c>
      <c r="C198" s="122">
        <v>0</v>
      </c>
      <c r="D198" s="122">
        <v>0</v>
      </c>
      <c r="E198" s="122">
        <v>0</v>
      </c>
      <c r="F198" s="122">
        <v>0</v>
      </c>
      <c r="G198" s="122">
        <v>0</v>
      </c>
      <c r="H198" s="122"/>
      <c r="I198" s="122">
        <v>22542</v>
      </c>
      <c r="J198" s="122">
        <v>24296</v>
      </c>
      <c r="K198" s="122"/>
      <c r="L198" s="122">
        <v>1269</v>
      </c>
      <c r="M198" s="122">
        <v>1339</v>
      </c>
      <c r="N198" s="122"/>
      <c r="O198" s="122">
        <v>3218</v>
      </c>
      <c r="P198" s="122">
        <v>3435</v>
      </c>
      <c r="Q198" s="122"/>
      <c r="R198" s="264">
        <v>1.1545295500733599</v>
      </c>
      <c r="S198" s="264">
        <v>0.87527352297592997</v>
      </c>
      <c r="T198" s="264">
        <v>0.42361891588100775</v>
      </c>
      <c r="U198" s="264">
        <v>0.80492424242399352</v>
      </c>
      <c r="V198" s="264">
        <v>1.609804005295004</v>
      </c>
      <c r="W198" s="264">
        <v>1.7860144562110065</v>
      </c>
      <c r="X198" s="212"/>
      <c r="Y198" s="122">
        <v>23134</v>
      </c>
      <c r="Z198" s="122">
        <v>23232</v>
      </c>
      <c r="AA198" s="122">
        <v>23419</v>
      </c>
      <c r="AB198" s="122">
        <v>23796</v>
      </c>
      <c r="AC198" s="122">
        <v>24221</v>
      </c>
      <c r="AD198" s="122">
        <v>24433</v>
      </c>
      <c r="AE198" s="122"/>
      <c r="AF198" s="122"/>
      <c r="AG198" s="122"/>
      <c r="AH198" s="122"/>
      <c r="AI198" s="122"/>
      <c r="AJ198" s="122"/>
      <c r="AK198" s="122"/>
      <c r="AL198" s="122"/>
      <c r="AM198" s="122"/>
      <c r="AN198" s="122"/>
    </row>
    <row r="199" spans="1:40" ht="12.75" x14ac:dyDescent="0.2">
      <c r="A199" s="122" t="s">
        <v>546</v>
      </c>
      <c r="B199" s="122">
        <v>14</v>
      </c>
      <c r="C199" s="122">
        <v>0</v>
      </c>
      <c r="D199" s="122">
        <v>13.7896049295108</v>
      </c>
      <c r="E199" s="122">
        <v>0</v>
      </c>
      <c r="F199" s="122">
        <v>0</v>
      </c>
      <c r="G199" s="122">
        <v>0</v>
      </c>
      <c r="H199" s="122"/>
      <c r="I199" s="122">
        <v>16008</v>
      </c>
      <c r="J199" s="122">
        <v>15942</v>
      </c>
      <c r="K199" s="122"/>
      <c r="L199" s="122">
        <v>792</v>
      </c>
      <c r="M199" s="122">
        <v>875</v>
      </c>
      <c r="N199" s="122"/>
      <c r="O199" s="122">
        <v>2042</v>
      </c>
      <c r="P199" s="122">
        <v>2148</v>
      </c>
      <c r="Q199" s="122"/>
      <c r="R199" s="264">
        <v>0.53033726264220005</v>
      </c>
      <c r="S199" s="264">
        <v>0.100288328945719</v>
      </c>
      <c r="T199" s="264">
        <v>-3.201024327779578E-2</v>
      </c>
      <c r="U199" s="264">
        <v>0.11527377521601068</v>
      </c>
      <c r="V199" s="264">
        <v>0.82517750911499377</v>
      </c>
      <c r="W199" s="264">
        <v>1.2181195279789847</v>
      </c>
      <c r="X199" s="212"/>
      <c r="Y199" s="122">
        <v>15620</v>
      </c>
      <c r="Z199" s="122">
        <v>15615</v>
      </c>
      <c r="AA199" s="122">
        <v>15633</v>
      </c>
      <c r="AB199" s="122">
        <v>15762</v>
      </c>
      <c r="AC199" s="122">
        <v>15954</v>
      </c>
      <c r="AD199" s="122">
        <v>15970</v>
      </c>
      <c r="AE199" s="122"/>
      <c r="AF199" s="122"/>
      <c r="AG199" s="122"/>
      <c r="AH199" s="122"/>
      <c r="AI199" s="122"/>
      <c r="AJ199" s="122"/>
      <c r="AK199" s="122"/>
      <c r="AL199" s="122"/>
      <c r="AM199" s="122"/>
      <c r="AN199" s="122"/>
    </row>
    <row r="200" spans="1:40" ht="12.75" x14ac:dyDescent="0.2">
      <c r="A200" s="122" t="s">
        <v>547</v>
      </c>
      <c r="B200" s="122">
        <v>3</v>
      </c>
      <c r="C200" s="122">
        <v>0</v>
      </c>
      <c r="D200" s="122">
        <v>2.6609882256937998</v>
      </c>
      <c r="E200" s="122">
        <v>0</v>
      </c>
      <c r="F200" s="122">
        <v>0</v>
      </c>
      <c r="G200" s="122">
        <v>0</v>
      </c>
      <c r="H200" s="122"/>
      <c r="I200" s="122">
        <v>10988</v>
      </c>
      <c r="J200" s="122">
        <v>11490</v>
      </c>
      <c r="K200" s="122"/>
      <c r="L200" s="122">
        <v>679</v>
      </c>
      <c r="M200" s="122">
        <v>737</v>
      </c>
      <c r="N200" s="122"/>
      <c r="O200" s="122">
        <v>1641</v>
      </c>
      <c r="P200" s="122">
        <v>1660</v>
      </c>
      <c r="Q200" s="122"/>
      <c r="R200" s="264">
        <v>0.86943378615744693</v>
      </c>
      <c r="S200" s="264">
        <v>1.3177415132210502</v>
      </c>
      <c r="T200" s="264">
        <v>-0.12647935676210409</v>
      </c>
      <c r="U200" s="264">
        <v>0.93170511081000029</v>
      </c>
      <c r="V200" s="264">
        <v>1.0127262950349945</v>
      </c>
      <c r="W200" s="264">
        <v>1.6679975157479987</v>
      </c>
      <c r="X200" s="212"/>
      <c r="Y200" s="122">
        <v>11069</v>
      </c>
      <c r="Z200" s="122">
        <v>11055</v>
      </c>
      <c r="AA200" s="122">
        <v>11158</v>
      </c>
      <c r="AB200" s="122">
        <v>11271</v>
      </c>
      <c r="AC200" s="122">
        <v>11459</v>
      </c>
      <c r="AD200" s="122">
        <v>11610</v>
      </c>
      <c r="AE200" s="122"/>
      <c r="AF200" s="122"/>
      <c r="AG200" s="122"/>
      <c r="AH200" s="122"/>
      <c r="AI200" s="122"/>
      <c r="AJ200" s="122"/>
      <c r="AK200" s="122"/>
      <c r="AL200" s="122"/>
      <c r="AM200" s="122"/>
      <c r="AN200" s="122"/>
    </row>
    <row r="201" spans="1:40" ht="12.75" x14ac:dyDescent="0.2">
      <c r="A201" s="122" t="s">
        <v>548</v>
      </c>
      <c r="B201" s="122">
        <v>0</v>
      </c>
      <c r="C201" s="122">
        <v>0</v>
      </c>
      <c r="D201" s="122">
        <v>0</v>
      </c>
      <c r="E201" s="122">
        <v>0</v>
      </c>
      <c r="F201" s="122">
        <v>0</v>
      </c>
      <c r="G201" s="122">
        <v>0</v>
      </c>
      <c r="H201" s="122"/>
      <c r="I201" s="122">
        <v>36939</v>
      </c>
      <c r="J201" s="122">
        <v>39151</v>
      </c>
      <c r="K201" s="122"/>
      <c r="L201" s="122">
        <v>2186</v>
      </c>
      <c r="M201" s="122">
        <v>2309</v>
      </c>
      <c r="N201" s="122"/>
      <c r="O201" s="122">
        <v>5094</v>
      </c>
      <c r="P201" s="122">
        <v>5705</v>
      </c>
      <c r="Q201" s="122"/>
      <c r="R201" s="264">
        <v>1.1961119885614702</v>
      </c>
      <c r="S201" s="264">
        <v>0.76814748431698898</v>
      </c>
      <c r="T201" s="264">
        <v>1.5413119948439942</v>
      </c>
      <c r="U201" s="264">
        <v>1.1714927938649851</v>
      </c>
      <c r="V201" s="264">
        <v>1.6075069266560149</v>
      </c>
      <c r="W201" s="264">
        <v>0.46819128958399858</v>
      </c>
      <c r="X201" s="212"/>
      <c r="Y201" s="122">
        <v>37241</v>
      </c>
      <c r="Z201" s="122">
        <v>37815</v>
      </c>
      <c r="AA201" s="122">
        <v>38258</v>
      </c>
      <c r="AB201" s="122">
        <v>38873</v>
      </c>
      <c r="AC201" s="122">
        <v>39055</v>
      </c>
      <c r="AD201" s="122">
        <v>39355</v>
      </c>
      <c r="AE201" s="122"/>
      <c r="AF201" s="122"/>
      <c r="AG201" s="122"/>
      <c r="AH201" s="122"/>
      <c r="AI201" s="122"/>
      <c r="AJ201" s="122"/>
      <c r="AK201" s="122"/>
      <c r="AL201" s="122"/>
      <c r="AM201" s="122"/>
      <c r="AN201" s="122"/>
    </row>
    <row r="202" spans="1:40" ht="12.75" x14ac:dyDescent="0.2">
      <c r="A202" s="122" t="s">
        <v>549</v>
      </c>
      <c r="B202" s="122">
        <v>41</v>
      </c>
      <c r="C202" s="122">
        <v>0</v>
      </c>
      <c r="D202" s="122">
        <v>41.096342102519898</v>
      </c>
      <c r="E202" s="122">
        <v>0</v>
      </c>
      <c r="F202" s="122">
        <v>0</v>
      </c>
      <c r="G202" s="122">
        <v>0</v>
      </c>
      <c r="H202" s="122"/>
      <c r="I202" s="122">
        <v>12589</v>
      </c>
      <c r="J202" s="122">
        <v>12711</v>
      </c>
      <c r="K202" s="122"/>
      <c r="L202" s="122">
        <v>569</v>
      </c>
      <c r="M202" s="122">
        <v>659</v>
      </c>
      <c r="N202" s="122"/>
      <c r="O202" s="122">
        <v>1598</v>
      </c>
      <c r="P202" s="122">
        <v>1798</v>
      </c>
      <c r="Q202" s="122"/>
      <c r="R202" s="264">
        <v>1.0169978794014201</v>
      </c>
      <c r="S202" s="264">
        <v>7.8702974972453994E-3</v>
      </c>
      <c r="T202" s="264">
        <v>0.8769054253399986</v>
      </c>
      <c r="U202" s="264">
        <v>2.0635307498579891</v>
      </c>
      <c r="V202" s="264">
        <v>1.5123776168109941</v>
      </c>
      <c r="W202" s="264">
        <v>-0.3685407355132071</v>
      </c>
      <c r="X202" s="212"/>
      <c r="Y202" s="122">
        <v>12202</v>
      </c>
      <c r="Z202" s="122">
        <v>12309</v>
      </c>
      <c r="AA202" s="122">
        <v>12563</v>
      </c>
      <c r="AB202" s="122">
        <v>12753</v>
      </c>
      <c r="AC202" s="122">
        <v>12706</v>
      </c>
      <c r="AD202" s="122">
        <v>12707</v>
      </c>
      <c r="AE202" s="122"/>
      <c r="AF202" s="122"/>
      <c r="AG202" s="122"/>
      <c r="AH202" s="122"/>
      <c r="AI202" s="122"/>
      <c r="AJ202" s="122"/>
      <c r="AK202" s="122"/>
      <c r="AL202" s="122"/>
      <c r="AM202" s="122"/>
      <c r="AN202" s="122"/>
    </row>
    <row r="203" spans="1:40" ht="12.75" x14ac:dyDescent="0.2">
      <c r="A203" s="122" t="s">
        <v>550</v>
      </c>
      <c r="B203" s="122">
        <v>0</v>
      </c>
      <c r="C203" s="122">
        <v>0</v>
      </c>
      <c r="D203" s="122">
        <v>0</v>
      </c>
      <c r="E203" s="122">
        <v>0</v>
      </c>
      <c r="F203" s="122">
        <v>0</v>
      </c>
      <c r="G203" s="122">
        <v>0</v>
      </c>
      <c r="H203" s="122"/>
      <c r="I203" s="122">
        <v>12256</v>
      </c>
      <c r="J203" s="122">
        <v>12923</v>
      </c>
      <c r="K203" s="122"/>
      <c r="L203" s="122">
        <v>723</v>
      </c>
      <c r="M203" s="122">
        <v>654</v>
      </c>
      <c r="N203" s="122"/>
      <c r="O203" s="122">
        <v>1958</v>
      </c>
      <c r="P203" s="122">
        <v>1993</v>
      </c>
      <c r="Q203" s="122"/>
      <c r="R203" s="264">
        <v>0.62980362153344205</v>
      </c>
      <c r="S203" s="264">
        <v>0.41075718825079399</v>
      </c>
      <c r="T203" s="264">
        <v>0.38146705872999576</v>
      </c>
      <c r="U203" s="264">
        <v>0.39585147652600483</v>
      </c>
      <c r="V203" s="264">
        <v>0.41006229792598958</v>
      </c>
      <c r="W203" s="264">
        <v>1.3351134846460155</v>
      </c>
      <c r="X203" s="212"/>
      <c r="Y203" s="122">
        <v>12583</v>
      </c>
      <c r="Z203" s="122">
        <v>12631</v>
      </c>
      <c r="AA203" s="122">
        <v>12681</v>
      </c>
      <c r="AB203" s="122">
        <v>12733</v>
      </c>
      <c r="AC203" s="122">
        <v>12903</v>
      </c>
      <c r="AD203" s="122">
        <v>12956</v>
      </c>
      <c r="AE203" s="122"/>
      <c r="AF203" s="122"/>
      <c r="AG203" s="122"/>
      <c r="AH203" s="122"/>
      <c r="AI203" s="122"/>
      <c r="AJ203" s="122"/>
      <c r="AK203" s="122"/>
      <c r="AL203" s="122"/>
      <c r="AM203" s="122"/>
      <c r="AN203" s="122"/>
    </row>
    <row r="204" spans="1:40" ht="14.25" customHeight="1" x14ac:dyDescent="0.2">
      <c r="A204" s="19" t="s">
        <v>551</v>
      </c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212"/>
      <c r="S204" s="212"/>
      <c r="T204" s="264"/>
      <c r="U204" s="264"/>
      <c r="V204" s="264"/>
      <c r="W204" s="264"/>
      <c r="X204" s="212"/>
      <c r="Y204" s="122"/>
      <c r="Z204" s="122"/>
      <c r="AA204" s="122"/>
      <c r="AB204" s="122"/>
      <c r="AC204" s="122"/>
      <c r="AD204" s="122"/>
      <c r="AE204" s="122"/>
      <c r="AF204" s="122"/>
      <c r="AG204" s="122"/>
      <c r="AH204" s="122"/>
      <c r="AI204" s="122"/>
      <c r="AJ204" s="122"/>
      <c r="AK204" s="122"/>
      <c r="AL204" s="122"/>
      <c r="AM204" s="122"/>
      <c r="AN204" s="122"/>
    </row>
    <row r="205" spans="1:40" ht="12.75" x14ac:dyDescent="0.2">
      <c r="A205" s="122" t="s">
        <v>552</v>
      </c>
      <c r="B205" s="122">
        <v>38</v>
      </c>
      <c r="C205" s="122">
        <v>0</v>
      </c>
      <c r="D205" s="122">
        <v>38.340379199085902</v>
      </c>
      <c r="E205" s="122">
        <v>0</v>
      </c>
      <c r="F205" s="122">
        <v>0</v>
      </c>
      <c r="G205" s="122">
        <v>0</v>
      </c>
      <c r="H205" s="122"/>
      <c r="I205" s="122">
        <v>26250</v>
      </c>
      <c r="J205" s="122">
        <v>26060</v>
      </c>
      <c r="K205" s="122"/>
      <c r="L205" s="122">
        <v>1258</v>
      </c>
      <c r="M205" s="122">
        <v>1444</v>
      </c>
      <c r="N205" s="122"/>
      <c r="O205" s="122">
        <v>3173</v>
      </c>
      <c r="P205" s="122">
        <v>3249</v>
      </c>
      <c r="Q205" s="122"/>
      <c r="R205" s="264">
        <v>0.21039541088263602</v>
      </c>
      <c r="S205" s="264">
        <v>0.18049155145929299</v>
      </c>
      <c r="T205" s="264">
        <v>-6.1962667492792889E-2</v>
      </c>
      <c r="U205" s="264">
        <v>3.1000542508991202E-2</v>
      </c>
      <c r="V205" s="264">
        <v>0.62369256992300848</v>
      </c>
      <c r="W205" s="264">
        <v>0.25024061597700609</v>
      </c>
      <c r="X205" s="212"/>
      <c r="Y205" s="122">
        <v>25822</v>
      </c>
      <c r="Z205" s="122">
        <v>25806</v>
      </c>
      <c r="AA205" s="122">
        <v>25814</v>
      </c>
      <c r="AB205" s="122">
        <v>25975</v>
      </c>
      <c r="AC205" s="122">
        <v>26040</v>
      </c>
      <c r="AD205" s="122">
        <v>26087</v>
      </c>
      <c r="AE205" s="122"/>
      <c r="AF205" s="122"/>
      <c r="AG205" s="122"/>
      <c r="AH205" s="122"/>
      <c r="AI205" s="122"/>
      <c r="AJ205" s="122"/>
      <c r="AK205" s="122"/>
      <c r="AL205" s="122"/>
      <c r="AM205" s="122"/>
      <c r="AN205" s="122"/>
    </row>
    <row r="206" spans="1:40" ht="12.75" x14ac:dyDescent="0.2">
      <c r="A206" s="122" t="s">
        <v>553</v>
      </c>
      <c r="B206" s="122">
        <v>150</v>
      </c>
      <c r="C206" s="122">
        <v>0</v>
      </c>
      <c r="D206" s="122">
        <v>116.88753523645499</v>
      </c>
      <c r="E206" s="122">
        <v>32.969366442329999</v>
      </c>
      <c r="F206" s="122">
        <v>0</v>
      </c>
      <c r="G206" s="122">
        <v>0</v>
      </c>
      <c r="H206" s="122"/>
      <c r="I206" s="122">
        <v>8649</v>
      </c>
      <c r="J206" s="122">
        <v>8618</v>
      </c>
      <c r="K206" s="122"/>
      <c r="L206" s="122">
        <v>417</v>
      </c>
      <c r="M206" s="122">
        <v>535</v>
      </c>
      <c r="N206" s="122"/>
      <c r="O206" s="122">
        <v>1045</v>
      </c>
      <c r="P206" s="122">
        <v>1001</v>
      </c>
      <c r="Q206" s="122"/>
      <c r="R206" s="264">
        <v>0.48726089563653197</v>
      </c>
      <c r="S206" s="264">
        <v>-0.59157870316668593</v>
      </c>
      <c r="T206" s="264">
        <v>0.27202838557100506</v>
      </c>
      <c r="U206" s="264">
        <v>0.46001415428200687</v>
      </c>
      <c r="V206" s="264">
        <v>-0.11741223435480208</v>
      </c>
      <c r="W206" s="264">
        <v>1.3400728811569991</v>
      </c>
      <c r="X206" s="212"/>
      <c r="Y206" s="122">
        <v>8455</v>
      </c>
      <c r="Z206" s="122">
        <v>8478</v>
      </c>
      <c r="AA206" s="122">
        <v>8517</v>
      </c>
      <c r="AB206" s="122">
        <v>8507</v>
      </c>
      <c r="AC206" s="122">
        <v>8621</v>
      </c>
      <c r="AD206" s="122">
        <v>8570</v>
      </c>
      <c r="AE206" s="122"/>
      <c r="AF206" s="122"/>
      <c r="AG206" s="122"/>
      <c r="AH206" s="122"/>
      <c r="AI206" s="122"/>
      <c r="AJ206" s="122"/>
      <c r="AK206" s="122"/>
      <c r="AL206" s="122"/>
      <c r="AM206" s="122"/>
      <c r="AN206" s="122"/>
    </row>
    <row r="207" spans="1:40" ht="12.75" x14ac:dyDescent="0.2">
      <c r="A207" s="122" t="s">
        <v>554</v>
      </c>
      <c r="B207" s="122">
        <v>25</v>
      </c>
      <c r="C207" s="122">
        <v>0</v>
      </c>
      <c r="D207" s="122">
        <v>25.009390808829099</v>
      </c>
      <c r="E207" s="122">
        <v>0</v>
      </c>
      <c r="F207" s="122">
        <v>0</v>
      </c>
      <c r="G207" s="122">
        <v>0</v>
      </c>
      <c r="H207" s="122"/>
      <c r="I207" s="122">
        <v>10782</v>
      </c>
      <c r="J207" s="122">
        <v>10783</v>
      </c>
      <c r="K207" s="122"/>
      <c r="L207" s="122">
        <v>484</v>
      </c>
      <c r="M207" s="122">
        <v>546</v>
      </c>
      <c r="N207" s="122"/>
      <c r="O207" s="122">
        <v>1285</v>
      </c>
      <c r="P207" s="122">
        <v>1396</v>
      </c>
      <c r="Q207" s="122"/>
      <c r="R207" s="264">
        <v>0.64517955977052599</v>
      </c>
      <c r="S207" s="264">
        <v>5.5612197608675494E-2</v>
      </c>
      <c r="T207" s="264">
        <v>0.90347123157398812</v>
      </c>
      <c r="U207" s="264">
        <v>-0.24505183788879492</v>
      </c>
      <c r="V207" s="264">
        <v>2.7210884353739999</v>
      </c>
      <c r="W207" s="264">
        <v>-0.76342899190579772</v>
      </c>
      <c r="X207" s="212"/>
      <c r="Y207" s="122">
        <v>10515</v>
      </c>
      <c r="Z207" s="122">
        <v>10610</v>
      </c>
      <c r="AA207" s="122">
        <v>10584</v>
      </c>
      <c r="AB207" s="122">
        <v>10872</v>
      </c>
      <c r="AC207" s="122">
        <v>10789</v>
      </c>
      <c r="AD207" s="122">
        <v>10795</v>
      </c>
      <c r="AE207" s="122"/>
      <c r="AF207" s="122"/>
      <c r="AG207" s="122"/>
      <c r="AH207" s="122"/>
      <c r="AI207" s="122"/>
      <c r="AJ207" s="122"/>
      <c r="AK207" s="122"/>
      <c r="AL207" s="122"/>
      <c r="AM207" s="122"/>
      <c r="AN207" s="122"/>
    </row>
    <row r="208" spans="1:40" ht="12.75" x14ac:dyDescent="0.2">
      <c r="A208" s="122" t="s">
        <v>555</v>
      </c>
      <c r="B208" s="122">
        <v>15</v>
      </c>
      <c r="C208" s="122">
        <v>0</v>
      </c>
      <c r="D208" s="122">
        <v>15.2763096936207</v>
      </c>
      <c r="E208" s="122">
        <v>0</v>
      </c>
      <c r="F208" s="122">
        <v>0</v>
      </c>
      <c r="G208" s="122">
        <v>0</v>
      </c>
      <c r="H208" s="122"/>
      <c r="I208" s="122">
        <v>11444</v>
      </c>
      <c r="J208" s="122">
        <v>11509</v>
      </c>
      <c r="K208" s="122"/>
      <c r="L208" s="122">
        <v>641</v>
      </c>
      <c r="M208" s="122">
        <v>708</v>
      </c>
      <c r="N208" s="122"/>
      <c r="O208" s="122">
        <v>1639</v>
      </c>
      <c r="P208" s="122">
        <v>1667</v>
      </c>
      <c r="Q208" s="122"/>
      <c r="R208" s="264">
        <v>0.47103629782261303</v>
      </c>
      <c r="S208" s="264">
        <v>0.10442046641141702</v>
      </c>
      <c r="T208" s="264">
        <v>0.69161198794101608</v>
      </c>
      <c r="U208" s="264">
        <v>0.19373018668500208</v>
      </c>
      <c r="V208" s="264">
        <v>0.58885568641200337</v>
      </c>
      <c r="W208" s="264">
        <v>0.41065967671501369</v>
      </c>
      <c r="X208" s="212"/>
      <c r="Y208" s="122">
        <v>11278</v>
      </c>
      <c r="Z208" s="122">
        <v>11356</v>
      </c>
      <c r="AA208" s="122">
        <v>11378</v>
      </c>
      <c r="AB208" s="122">
        <v>11445</v>
      </c>
      <c r="AC208" s="122">
        <v>11492</v>
      </c>
      <c r="AD208" s="122">
        <v>11504</v>
      </c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</row>
    <row r="209" spans="1:40" ht="12.75" x14ac:dyDescent="0.2">
      <c r="A209" s="122" t="s">
        <v>556</v>
      </c>
      <c r="B209" s="122">
        <v>139</v>
      </c>
      <c r="C209" s="122">
        <v>112.83594925822401</v>
      </c>
      <c r="D209" s="122">
        <v>25.852462456134599</v>
      </c>
      <c r="E209" s="122">
        <v>0</v>
      </c>
      <c r="F209" s="122">
        <v>0</v>
      </c>
      <c r="G209" s="122">
        <v>0</v>
      </c>
      <c r="H209" s="122"/>
      <c r="I209" s="122">
        <v>9302</v>
      </c>
      <c r="J209" s="122">
        <v>9011</v>
      </c>
      <c r="K209" s="122"/>
      <c r="L209" s="122">
        <v>448</v>
      </c>
      <c r="M209" s="122">
        <v>504</v>
      </c>
      <c r="N209" s="122"/>
      <c r="O209" s="122">
        <v>1080</v>
      </c>
      <c r="P209" s="122">
        <v>1120</v>
      </c>
      <c r="Q209" s="122"/>
      <c r="R209" s="264">
        <v>0.167645181922738</v>
      </c>
      <c r="S209" s="264">
        <v>0.46744574290484103</v>
      </c>
      <c r="T209" s="264">
        <v>0.45938375350101524</v>
      </c>
      <c r="U209" s="264">
        <v>-0.16729868391701075</v>
      </c>
      <c r="V209" s="264">
        <v>0.97195844039799795</v>
      </c>
      <c r="W209" s="264">
        <v>-0.58641292321310345</v>
      </c>
      <c r="X209" s="212"/>
      <c r="Y209" s="122">
        <v>8925</v>
      </c>
      <c r="Z209" s="122">
        <v>8966</v>
      </c>
      <c r="AA209" s="122">
        <v>8951</v>
      </c>
      <c r="AB209" s="122">
        <v>9038</v>
      </c>
      <c r="AC209" s="122">
        <v>8985</v>
      </c>
      <c r="AD209" s="122">
        <v>9027</v>
      </c>
      <c r="AE209" s="122"/>
      <c r="AF209" s="122"/>
      <c r="AG209" s="122"/>
      <c r="AH209" s="122"/>
      <c r="AI209" s="122"/>
      <c r="AJ209" s="122"/>
      <c r="AK209" s="122"/>
      <c r="AL209" s="122"/>
      <c r="AM209" s="122"/>
      <c r="AN209" s="122"/>
    </row>
    <row r="210" spans="1:40" ht="12.75" x14ac:dyDescent="0.2">
      <c r="A210" s="122" t="s">
        <v>557</v>
      </c>
      <c r="B210" s="122">
        <v>830</v>
      </c>
      <c r="C210" s="122">
        <v>732.04032940814295</v>
      </c>
      <c r="D210" s="122">
        <v>0</v>
      </c>
      <c r="E210" s="122">
        <v>98.362417246647396</v>
      </c>
      <c r="F210" s="122">
        <v>0</v>
      </c>
      <c r="G210" s="122">
        <v>0</v>
      </c>
      <c r="H210" s="122"/>
      <c r="I210" s="122">
        <v>12993</v>
      </c>
      <c r="J210" s="122">
        <v>11782</v>
      </c>
      <c r="K210" s="122"/>
      <c r="L210" s="122">
        <v>481</v>
      </c>
      <c r="M210" s="122">
        <v>485</v>
      </c>
      <c r="N210" s="122"/>
      <c r="O210" s="122">
        <v>1439</v>
      </c>
      <c r="P210" s="122">
        <v>1316</v>
      </c>
      <c r="Q210" s="122"/>
      <c r="R210" s="264">
        <v>-0.63094632097099301</v>
      </c>
      <c r="S210" s="264">
        <v>-0.56036678553234798</v>
      </c>
      <c r="T210" s="264">
        <v>-1.3493377483443965</v>
      </c>
      <c r="U210" s="264">
        <v>-0.83913736678690043</v>
      </c>
      <c r="V210" s="264">
        <v>0.11847338580000155</v>
      </c>
      <c r="W210" s="264">
        <v>-0.44797565717179566</v>
      </c>
      <c r="X210" s="212"/>
      <c r="Y210" s="122">
        <v>12080</v>
      </c>
      <c r="Z210" s="122">
        <v>11917</v>
      </c>
      <c r="AA210" s="122">
        <v>11817</v>
      </c>
      <c r="AB210" s="122">
        <v>11831</v>
      </c>
      <c r="AC210" s="122">
        <v>11778</v>
      </c>
      <c r="AD210" s="122">
        <v>11712</v>
      </c>
      <c r="AE210" s="122"/>
      <c r="AF210" s="122"/>
      <c r="AG210" s="122"/>
      <c r="AH210" s="122"/>
      <c r="AI210" s="122"/>
      <c r="AJ210" s="122"/>
      <c r="AK210" s="122"/>
      <c r="AL210" s="122"/>
      <c r="AM210" s="122"/>
      <c r="AN210" s="122"/>
    </row>
    <row r="211" spans="1:40" ht="12.75" x14ac:dyDescent="0.2">
      <c r="A211" s="122" t="s">
        <v>558</v>
      </c>
      <c r="B211" s="122">
        <v>475</v>
      </c>
      <c r="C211" s="122">
        <v>0</v>
      </c>
      <c r="D211" s="122">
        <v>24.047972312465699</v>
      </c>
      <c r="E211" s="122">
        <v>0</v>
      </c>
      <c r="F211" s="122">
        <v>0</v>
      </c>
      <c r="G211" s="122">
        <v>450.70545319648801</v>
      </c>
      <c r="H211" s="122"/>
      <c r="I211" s="122">
        <v>14547</v>
      </c>
      <c r="J211" s="122">
        <v>16174</v>
      </c>
      <c r="K211" s="122"/>
      <c r="L211" s="122">
        <v>1048</v>
      </c>
      <c r="M211" s="122">
        <v>1166</v>
      </c>
      <c r="N211" s="122"/>
      <c r="O211" s="122">
        <v>2344</v>
      </c>
      <c r="P211" s="122">
        <v>2609</v>
      </c>
      <c r="Q211" s="122"/>
      <c r="R211" s="264">
        <v>1.6267594914819001</v>
      </c>
      <c r="S211" s="264">
        <v>2.0691364143228799</v>
      </c>
      <c r="T211" s="264">
        <v>0.69384788211199577</v>
      </c>
      <c r="U211" s="264">
        <v>0.69562934768299556</v>
      </c>
      <c r="V211" s="264">
        <v>1.8443691345150057</v>
      </c>
      <c r="W211" s="264">
        <v>3.2955781659949963</v>
      </c>
      <c r="X211" s="212"/>
      <c r="Y211" s="122">
        <v>15133</v>
      </c>
      <c r="Z211" s="122">
        <v>15238</v>
      </c>
      <c r="AA211" s="122">
        <v>15344</v>
      </c>
      <c r="AB211" s="122">
        <v>15627</v>
      </c>
      <c r="AC211" s="122">
        <v>16142</v>
      </c>
      <c r="AD211" s="122">
        <v>16476</v>
      </c>
      <c r="AE211" s="122"/>
      <c r="AF211" s="122"/>
      <c r="AG211" s="122"/>
      <c r="AH211" s="122"/>
      <c r="AI211" s="122"/>
      <c r="AJ211" s="122"/>
      <c r="AK211" s="122"/>
      <c r="AL211" s="122"/>
      <c r="AM211" s="122"/>
      <c r="AN211" s="122"/>
    </row>
    <row r="212" spans="1:40" ht="12.75" x14ac:dyDescent="0.2">
      <c r="A212" s="122" t="s">
        <v>559</v>
      </c>
      <c r="B212" s="122">
        <v>0</v>
      </c>
      <c r="C212" s="122">
        <v>0</v>
      </c>
      <c r="D212" s="122">
        <v>0</v>
      </c>
      <c r="E212" s="122">
        <v>0</v>
      </c>
      <c r="F212" s="122">
        <v>0</v>
      </c>
      <c r="G212" s="122">
        <v>0</v>
      </c>
      <c r="H212" s="122"/>
      <c r="I212" s="122">
        <v>83641</v>
      </c>
      <c r="J212" s="122">
        <v>91120</v>
      </c>
      <c r="K212" s="122"/>
      <c r="L212" s="122">
        <v>4748</v>
      </c>
      <c r="M212" s="122">
        <v>4993</v>
      </c>
      <c r="N212" s="122"/>
      <c r="O212" s="122">
        <v>10149</v>
      </c>
      <c r="P212" s="122">
        <v>11124</v>
      </c>
      <c r="Q212" s="122"/>
      <c r="R212" s="264">
        <v>0.95107576191222309</v>
      </c>
      <c r="S212" s="264">
        <v>1.2904997254255901</v>
      </c>
      <c r="T212" s="264">
        <v>0.77794381009998403</v>
      </c>
      <c r="U212" s="264">
        <v>0.96775288911000246</v>
      </c>
      <c r="V212" s="264">
        <v>0.98874489933200493</v>
      </c>
      <c r="W212" s="264">
        <v>1.0700885820219952</v>
      </c>
      <c r="X212" s="212"/>
      <c r="Y212" s="122">
        <v>87667</v>
      </c>
      <c r="Z212" s="122">
        <v>88349</v>
      </c>
      <c r="AA212" s="122">
        <v>89204</v>
      </c>
      <c r="AB212" s="122">
        <v>90086</v>
      </c>
      <c r="AC212" s="122">
        <v>91050</v>
      </c>
      <c r="AD212" s="122">
        <v>92225</v>
      </c>
      <c r="AE212" s="122"/>
      <c r="AF212" s="122"/>
      <c r="AG212" s="122"/>
      <c r="AH212" s="122"/>
      <c r="AI212" s="122"/>
      <c r="AJ212" s="122"/>
      <c r="AK212" s="122"/>
      <c r="AL212" s="122"/>
      <c r="AM212" s="122"/>
      <c r="AN212" s="122"/>
    </row>
    <row r="213" spans="1:40" ht="12.75" x14ac:dyDescent="0.2">
      <c r="A213" s="122" t="s">
        <v>560</v>
      </c>
      <c r="B213" s="122">
        <v>0</v>
      </c>
      <c r="C213" s="122">
        <v>0</v>
      </c>
      <c r="D213" s="122">
        <v>0</v>
      </c>
      <c r="E213" s="122">
        <v>0</v>
      </c>
      <c r="F213" s="122">
        <v>0</v>
      </c>
      <c r="G213" s="122">
        <v>0</v>
      </c>
      <c r="H213" s="122"/>
      <c r="I213" s="122">
        <v>11748</v>
      </c>
      <c r="J213" s="122">
        <v>11910</v>
      </c>
      <c r="K213" s="122"/>
      <c r="L213" s="122">
        <v>688</v>
      </c>
      <c r="M213" s="122">
        <v>740</v>
      </c>
      <c r="N213" s="122"/>
      <c r="O213" s="122">
        <v>1663</v>
      </c>
      <c r="P213" s="122">
        <v>1658</v>
      </c>
      <c r="Q213" s="122"/>
      <c r="R213" s="264">
        <v>0.16019612073969702</v>
      </c>
      <c r="S213" s="264">
        <v>0.57104467584816898</v>
      </c>
      <c r="T213" s="264">
        <v>0.22819472616599512</v>
      </c>
      <c r="U213" s="264">
        <v>-0.43005312420949338</v>
      </c>
      <c r="V213" s="264">
        <v>-5.9281842818407426E-2</v>
      </c>
      <c r="W213" s="264">
        <v>0.90670282179499395</v>
      </c>
      <c r="X213" s="212"/>
      <c r="Y213" s="122">
        <v>11832</v>
      </c>
      <c r="Z213" s="122">
        <v>11859</v>
      </c>
      <c r="AA213" s="122">
        <v>11808</v>
      </c>
      <c r="AB213" s="122">
        <v>11801</v>
      </c>
      <c r="AC213" s="122">
        <v>11908</v>
      </c>
      <c r="AD213" s="122">
        <v>11976</v>
      </c>
      <c r="AE213" s="122"/>
      <c r="AF213" s="122"/>
      <c r="AG213" s="122"/>
      <c r="AH213" s="122"/>
      <c r="AI213" s="122"/>
      <c r="AJ213" s="122"/>
      <c r="AK213" s="122"/>
      <c r="AL213" s="122"/>
      <c r="AM213" s="122"/>
      <c r="AN213" s="122"/>
    </row>
    <row r="214" spans="1:40" ht="12.75" x14ac:dyDescent="0.2">
      <c r="A214" s="122" t="s">
        <v>561</v>
      </c>
      <c r="B214" s="122">
        <v>26</v>
      </c>
      <c r="C214" s="122">
        <v>0</v>
      </c>
      <c r="D214" s="122">
        <v>26.288483103652499</v>
      </c>
      <c r="E214" s="122">
        <v>0</v>
      </c>
      <c r="F214" s="122">
        <v>0</v>
      </c>
      <c r="G214" s="122">
        <v>0</v>
      </c>
      <c r="H214" s="122"/>
      <c r="I214" s="122">
        <v>23906</v>
      </c>
      <c r="J214" s="122">
        <v>24650</v>
      </c>
      <c r="K214" s="122"/>
      <c r="L214" s="122">
        <v>1151</v>
      </c>
      <c r="M214" s="122">
        <v>1299</v>
      </c>
      <c r="N214" s="122"/>
      <c r="O214" s="122">
        <v>2872</v>
      </c>
      <c r="P214" s="122">
        <v>3067</v>
      </c>
      <c r="Q214" s="122"/>
      <c r="R214" s="264">
        <v>0.75937796240266298</v>
      </c>
      <c r="S214" s="264">
        <v>-0.9502538071065989</v>
      </c>
      <c r="T214" s="264">
        <v>0.58599472604699088</v>
      </c>
      <c r="U214" s="264">
        <v>0.8364196246510005</v>
      </c>
      <c r="V214" s="264">
        <v>1.097722020469007</v>
      </c>
      <c r="W214" s="264">
        <v>0.51840966609499617</v>
      </c>
      <c r="X214" s="212"/>
      <c r="Y214" s="122">
        <v>23891</v>
      </c>
      <c r="Z214" s="122">
        <v>24031</v>
      </c>
      <c r="AA214" s="122">
        <v>24232</v>
      </c>
      <c r="AB214" s="122">
        <v>24498</v>
      </c>
      <c r="AC214" s="122">
        <v>24625</v>
      </c>
      <c r="AD214" s="122">
        <v>24391</v>
      </c>
      <c r="AE214" s="122"/>
      <c r="AF214" s="122"/>
      <c r="AG214" s="122"/>
      <c r="AH214" s="122"/>
      <c r="AI214" s="122"/>
      <c r="AJ214" s="122"/>
      <c r="AK214" s="122"/>
      <c r="AL214" s="122"/>
      <c r="AM214" s="122"/>
      <c r="AN214" s="122"/>
    </row>
    <row r="215" spans="1:40" ht="12.75" x14ac:dyDescent="0.2">
      <c r="A215" s="122" t="s">
        <v>562</v>
      </c>
      <c r="B215" s="122">
        <v>130</v>
      </c>
      <c r="C215" s="122">
        <v>101.54639175257699</v>
      </c>
      <c r="D215" s="122">
        <v>28.423825856346699</v>
      </c>
      <c r="E215" s="122">
        <v>0</v>
      </c>
      <c r="F215" s="122">
        <v>0</v>
      </c>
      <c r="G215" s="122">
        <v>0</v>
      </c>
      <c r="H215" s="122"/>
      <c r="I215" s="122">
        <v>3880</v>
      </c>
      <c r="J215" s="122">
        <v>3763</v>
      </c>
      <c r="K215" s="122"/>
      <c r="L215" s="122">
        <v>148</v>
      </c>
      <c r="M215" s="122">
        <v>169</v>
      </c>
      <c r="N215" s="122"/>
      <c r="O215" s="122">
        <v>430</v>
      </c>
      <c r="P215" s="122">
        <v>455</v>
      </c>
      <c r="Q215" s="122"/>
      <c r="R215" s="264">
        <v>0.60376517442406497</v>
      </c>
      <c r="S215" s="264">
        <v>1.0959636460839302</v>
      </c>
      <c r="T215" s="264">
        <v>0.21905805038299775</v>
      </c>
      <c r="U215" s="264">
        <v>-2.7322404371602715E-2</v>
      </c>
      <c r="V215" s="264">
        <v>0.79256627493900567</v>
      </c>
      <c r="W215" s="264">
        <v>1.4370932754879959</v>
      </c>
      <c r="X215" s="212"/>
      <c r="Y215" s="122">
        <v>3652</v>
      </c>
      <c r="Z215" s="122">
        <v>3660</v>
      </c>
      <c r="AA215" s="122">
        <v>3659</v>
      </c>
      <c r="AB215" s="122">
        <v>3688</v>
      </c>
      <c r="AC215" s="122">
        <v>3741</v>
      </c>
      <c r="AD215" s="122">
        <v>3782</v>
      </c>
      <c r="AE215" s="122"/>
      <c r="AF215" s="122"/>
      <c r="AG215" s="122"/>
      <c r="AH215" s="122"/>
      <c r="AI215" s="122"/>
      <c r="AJ215" s="122"/>
      <c r="AK215" s="122"/>
      <c r="AL215" s="122"/>
      <c r="AM215" s="122"/>
      <c r="AN215" s="122"/>
    </row>
    <row r="216" spans="1:40" ht="12.75" x14ac:dyDescent="0.2">
      <c r="A216" s="122" t="s">
        <v>563</v>
      </c>
      <c r="B216" s="122">
        <v>646</v>
      </c>
      <c r="C216" s="122">
        <v>627.58620689655197</v>
      </c>
      <c r="D216" s="122">
        <v>13.2279002357336</v>
      </c>
      <c r="E216" s="122">
        <v>5.0715498423477996</v>
      </c>
      <c r="F216" s="122">
        <v>0</v>
      </c>
      <c r="G216" s="122">
        <v>0</v>
      </c>
      <c r="H216" s="122"/>
      <c r="I216" s="122">
        <v>4495</v>
      </c>
      <c r="J216" s="122">
        <v>4123</v>
      </c>
      <c r="K216" s="122"/>
      <c r="L216" s="122">
        <v>177</v>
      </c>
      <c r="M216" s="122">
        <v>196</v>
      </c>
      <c r="N216" s="122"/>
      <c r="O216" s="122">
        <v>565</v>
      </c>
      <c r="P216" s="122">
        <v>552</v>
      </c>
      <c r="Q216" s="122"/>
      <c r="R216" s="264">
        <v>-0.212799503430394</v>
      </c>
      <c r="S216" s="264">
        <v>-0.22004889975550099</v>
      </c>
      <c r="T216" s="264">
        <v>-0.60606060606059486</v>
      </c>
      <c r="U216" s="264">
        <v>-1.6829268292683111</v>
      </c>
      <c r="V216" s="264">
        <v>-4.9615480029800096E-2</v>
      </c>
      <c r="W216" s="264">
        <v>1.5140233308510034</v>
      </c>
      <c r="X216" s="212"/>
      <c r="Y216" s="122">
        <v>4125</v>
      </c>
      <c r="Z216" s="122">
        <v>4100</v>
      </c>
      <c r="AA216" s="122">
        <v>4031</v>
      </c>
      <c r="AB216" s="122">
        <v>4029</v>
      </c>
      <c r="AC216" s="122">
        <v>4090</v>
      </c>
      <c r="AD216" s="122">
        <v>4081</v>
      </c>
      <c r="AE216" s="122"/>
      <c r="AF216" s="122"/>
      <c r="AG216" s="122"/>
      <c r="AH216" s="122"/>
      <c r="AI216" s="122"/>
      <c r="AJ216" s="122"/>
      <c r="AK216" s="122"/>
      <c r="AL216" s="122"/>
      <c r="AM216" s="122"/>
      <c r="AN216" s="122"/>
    </row>
    <row r="217" spans="1:40" ht="12.75" x14ac:dyDescent="0.2">
      <c r="A217" s="122" t="s">
        <v>564</v>
      </c>
      <c r="B217" s="122">
        <v>42</v>
      </c>
      <c r="C217" s="122">
        <v>0</v>
      </c>
      <c r="D217" s="122">
        <v>17.708749087804598</v>
      </c>
      <c r="E217" s="122">
        <v>24.0814642562448</v>
      </c>
      <c r="F217" s="122">
        <v>0</v>
      </c>
      <c r="G217" s="122">
        <v>0</v>
      </c>
      <c r="H217" s="122"/>
      <c r="I217" s="122">
        <v>13566</v>
      </c>
      <c r="J217" s="122">
        <v>13331</v>
      </c>
      <c r="K217" s="122"/>
      <c r="L217" s="122">
        <v>604</v>
      </c>
      <c r="M217" s="122">
        <v>673</v>
      </c>
      <c r="N217" s="122"/>
      <c r="O217" s="122">
        <v>1745</v>
      </c>
      <c r="P217" s="122">
        <v>1684</v>
      </c>
      <c r="Q217" s="122"/>
      <c r="R217" s="264">
        <v>0.587393979436035</v>
      </c>
      <c r="S217" s="264">
        <v>-0.44211315099288101</v>
      </c>
      <c r="T217" s="264">
        <v>0.42190856090800821</v>
      </c>
      <c r="U217" s="264">
        <v>0.99304865938401576</v>
      </c>
      <c r="V217" s="264">
        <v>0.37062249451599882</v>
      </c>
      <c r="W217" s="264">
        <v>0.56518462697800942</v>
      </c>
      <c r="X217" s="212"/>
      <c r="Y217" s="122">
        <v>13036</v>
      </c>
      <c r="Z217" s="122">
        <v>13091</v>
      </c>
      <c r="AA217" s="122">
        <v>13221</v>
      </c>
      <c r="AB217" s="122">
        <v>13270</v>
      </c>
      <c r="AC217" s="122">
        <v>13345</v>
      </c>
      <c r="AD217" s="122">
        <v>13286</v>
      </c>
      <c r="AE217" s="122"/>
      <c r="AF217" s="122"/>
      <c r="AG217" s="122"/>
      <c r="AH217" s="122"/>
      <c r="AI217" s="122"/>
      <c r="AJ217" s="122"/>
      <c r="AK217" s="122"/>
      <c r="AL217" s="122"/>
      <c r="AM217" s="122"/>
      <c r="AN217" s="122"/>
    </row>
    <row r="218" spans="1:40" ht="12.75" x14ac:dyDescent="0.2">
      <c r="A218" s="122" t="s">
        <v>565</v>
      </c>
      <c r="B218" s="122">
        <v>42</v>
      </c>
      <c r="C218" s="122">
        <v>0</v>
      </c>
      <c r="D218" s="122">
        <v>41.636336365041899</v>
      </c>
      <c r="E218" s="122">
        <v>0</v>
      </c>
      <c r="F218" s="122">
        <v>0</v>
      </c>
      <c r="G218" s="122">
        <v>0</v>
      </c>
      <c r="H218" s="122"/>
      <c r="I218" s="122">
        <v>15868</v>
      </c>
      <c r="J218" s="122">
        <v>15727</v>
      </c>
      <c r="K218" s="122"/>
      <c r="L218" s="122">
        <v>691</v>
      </c>
      <c r="M218" s="122">
        <v>802</v>
      </c>
      <c r="N218" s="122"/>
      <c r="O218" s="122">
        <v>1987</v>
      </c>
      <c r="P218" s="122">
        <v>2096</v>
      </c>
      <c r="Q218" s="122"/>
      <c r="R218" s="264">
        <v>0.64083022548693203</v>
      </c>
      <c r="S218" s="264">
        <v>-5.7335796649041204E-2</v>
      </c>
      <c r="T218" s="264">
        <v>0.18299457551800913</v>
      </c>
      <c r="U218" s="264">
        <v>9.1330158523007299E-2</v>
      </c>
      <c r="V218" s="264">
        <v>1.4143257511570084</v>
      </c>
      <c r="W218" s="264">
        <v>0.88046272493600952</v>
      </c>
      <c r="X218" s="212"/>
      <c r="Y218" s="122">
        <v>15301</v>
      </c>
      <c r="Z218" s="122">
        <v>15329</v>
      </c>
      <c r="AA218" s="122">
        <v>15343</v>
      </c>
      <c r="AB218" s="122">
        <v>15560</v>
      </c>
      <c r="AC218" s="122">
        <v>15697</v>
      </c>
      <c r="AD218" s="122">
        <v>15688</v>
      </c>
      <c r="AE218" s="122"/>
      <c r="AF218" s="122"/>
      <c r="AG218" s="122"/>
      <c r="AH218" s="122"/>
      <c r="AI218" s="122"/>
      <c r="AJ218" s="122"/>
      <c r="AK218" s="122"/>
      <c r="AL218" s="122"/>
      <c r="AM218" s="122"/>
      <c r="AN218" s="122"/>
    </row>
    <row r="219" spans="1:40" ht="12.75" x14ac:dyDescent="0.2">
      <c r="A219" s="122" t="s">
        <v>566</v>
      </c>
      <c r="B219" s="122">
        <v>708</v>
      </c>
      <c r="C219" s="122">
        <v>567.19987575710502</v>
      </c>
      <c r="D219" s="122">
        <v>0</v>
      </c>
      <c r="E219" s="122">
        <v>140.83448275862099</v>
      </c>
      <c r="F219" s="122">
        <v>0</v>
      </c>
      <c r="G219" s="122">
        <v>0</v>
      </c>
      <c r="H219" s="122"/>
      <c r="I219" s="122">
        <v>12878</v>
      </c>
      <c r="J219" s="122">
        <v>11890</v>
      </c>
      <c r="K219" s="122"/>
      <c r="L219" s="122">
        <v>525</v>
      </c>
      <c r="M219" s="122">
        <v>559</v>
      </c>
      <c r="N219" s="122"/>
      <c r="O219" s="122">
        <v>1493</v>
      </c>
      <c r="P219" s="122">
        <v>1327</v>
      </c>
      <c r="Q219" s="122"/>
      <c r="R219" s="264">
        <v>-0.325723623502161</v>
      </c>
      <c r="S219" s="264">
        <v>-1.2125294712024302</v>
      </c>
      <c r="T219" s="264">
        <v>-0.5651595744680975</v>
      </c>
      <c r="U219" s="264">
        <v>-0.40956201939150105</v>
      </c>
      <c r="V219" s="264">
        <v>1.6533780948380041</v>
      </c>
      <c r="W219" s="264">
        <v>-1.9484808454425036</v>
      </c>
      <c r="X219" s="212"/>
      <c r="Y219" s="122">
        <v>12032</v>
      </c>
      <c r="Z219" s="122">
        <v>11964</v>
      </c>
      <c r="AA219" s="122">
        <v>11915</v>
      </c>
      <c r="AB219" s="122">
        <v>12112</v>
      </c>
      <c r="AC219" s="122">
        <v>11876</v>
      </c>
      <c r="AD219" s="122">
        <v>11732</v>
      </c>
      <c r="AE219" s="122"/>
      <c r="AF219" s="122"/>
      <c r="AG219" s="122"/>
      <c r="AH219" s="122"/>
      <c r="AI219" s="122"/>
      <c r="AJ219" s="122"/>
      <c r="AK219" s="122"/>
      <c r="AL219" s="122"/>
      <c r="AM219" s="122"/>
      <c r="AN219" s="122"/>
    </row>
    <row r="220" spans="1:40" ht="12.75" x14ac:dyDescent="0.2">
      <c r="A220" s="122" t="s">
        <v>567</v>
      </c>
      <c r="B220" s="122">
        <v>0</v>
      </c>
      <c r="C220" s="122">
        <v>0</v>
      </c>
      <c r="D220" s="122">
        <v>0</v>
      </c>
      <c r="E220" s="122">
        <v>0</v>
      </c>
      <c r="F220" s="122">
        <v>0</v>
      </c>
      <c r="G220" s="122">
        <v>0</v>
      </c>
      <c r="H220" s="122"/>
      <c r="I220" s="122">
        <v>9877</v>
      </c>
      <c r="J220" s="122">
        <v>9948</v>
      </c>
      <c r="K220" s="122"/>
      <c r="L220" s="122">
        <v>509</v>
      </c>
      <c r="M220" s="122">
        <v>496</v>
      </c>
      <c r="N220" s="122"/>
      <c r="O220" s="122">
        <v>1345</v>
      </c>
      <c r="P220" s="122">
        <v>1346</v>
      </c>
      <c r="Q220" s="122"/>
      <c r="R220" s="264">
        <v>0.161567728628631</v>
      </c>
      <c r="S220" s="264">
        <v>0.30171980287639499</v>
      </c>
      <c r="T220" s="264">
        <v>-0.80979856260759675</v>
      </c>
      <c r="U220" s="264">
        <v>0.52046127155800548</v>
      </c>
      <c r="V220" s="264">
        <v>0.63959390862899568</v>
      </c>
      <c r="W220" s="264">
        <v>0.30263290628499817</v>
      </c>
      <c r="X220" s="212"/>
      <c r="Y220" s="122">
        <v>9879</v>
      </c>
      <c r="Z220" s="122">
        <v>9799</v>
      </c>
      <c r="AA220" s="122">
        <v>9850</v>
      </c>
      <c r="AB220" s="122">
        <v>9913</v>
      </c>
      <c r="AC220" s="122">
        <v>9943</v>
      </c>
      <c r="AD220" s="122">
        <v>9973</v>
      </c>
      <c r="AE220" s="122"/>
      <c r="AF220" s="122"/>
      <c r="AG220" s="122"/>
      <c r="AH220" s="122"/>
      <c r="AI220" s="122"/>
      <c r="AJ220" s="122"/>
      <c r="AK220" s="122"/>
      <c r="AL220" s="122"/>
      <c r="AM220" s="122"/>
      <c r="AN220" s="122"/>
    </row>
    <row r="221" spans="1:40" ht="14.25" customHeight="1" x14ac:dyDescent="0.2">
      <c r="A221" s="19" t="s">
        <v>568</v>
      </c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212"/>
      <c r="S221" s="212"/>
      <c r="T221" s="264"/>
      <c r="U221" s="264"/>
      <c r="V221" s="264"/>
      <c r="W221" s="264"/>
      <c r="X221" s="21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</row>
    <row r="222" spans="1:40" ht="12.75" x14ac:dyDescent="0.2">
      <c r="A222" s="122" t="s">
        <v>569</v>
      </c>
      <c r="B222" s="122">
        <v>0</v>
      </c>
      <c r="C222" s="122">
        <v>0</v>
      </c>
      <c r="D222" s="122">
        <v>0</v>
      </c>
      <c r="E222" s="122">
        <v>0</v>
      </c>
      <c r="F222" s="122">
        <v>0</v>
      </c>
      <c r="G222" s="122">
        <v>0</v>
      </c>
      <c r="H222" s="122"/>
      <c r="I222" s="122">
        <v>11394</v>
      </c>
      <c r="J222" s="122">
        <v>11175</v>
      </c>
      <c r="K222" s="122"/>
      <c r="L222" s="122">
        <v>510</v>
      </c>
      <c r="M222" s="122">
        <v>533</v>
      </c>
      <c r="N222" s="122"/>
      <c r="O222" s="122">
        <v>1380</v>
      </c>
      <c r="P222" s="122">
        <v>1412</v>
      </c>
      <c r="Q222" s="122"/>
      <c r="R222" s="264">
        <v>0.40175047738670899</v>
      </c>
      <c r="S222" s="264">
        <v>1.16195924204505</v>
      </c>
      <c r="T222" s="264">
        <v>0.83560399636699856</v>
      </c>
      <c r="U222" s="264">
        <v>0.36029544226299492</v>
      </c>
      <c r="V222" s="264">
        <v>0.92443008436499952</v>
      </c>
      <c r="W222" s="264">
        <v>-0.50689195197870163</v>
      </c>
      <c r="X222" s="212"/>
      <c r="Y222" s="122">
        <v>11010</v>
      </c>
      <c r="Z222" s="122">
        <v>11102</v>
      </c>
      <c r="AA222" s="122">
        <v>11142</v>
      </c>
      <c r="AB222" s="122">
        <v>11245</v>
      </c>
      <c r="AC222" s="122">
        <v>11188</v>
      </c>
      <c r="AD222" s="122">
        <v>11318</v>
      </c>
      <c r="AE222" s="122"/>
      <c r="AF222" s="122"/>
      <c r="AG222" s="122"/>
      <c r="AH222" s="122"/>
      <c r="AI222" s="122"/>
      <c r="AJ222" s="122"/>
      <c r="AK222" s="122"/>
      <c r="AL222" s="122"/>
      <c r="AM222" s="122"/>
      <c r="AN222" s="122"/>
    </row>
    <row r="223" spans="1:40" ht="12.75" x14ac:dyDescent="0.2">
      <c r="A223" s="122" t="s">
        <v>570</v>
      </c>
      <c r="B223" s="122">
        <v>37</v>
      </c>
      <c r="C223" s="122">
        <v>37.301827728970999</v>
      </c>
      <c r="D223" s="122">
        <v>0</v>
      </c>
      <c r="E223" s="122">
        <v>0</v>
      </c>
      <c r="F223" s="122">
        <v>0</v>
      </c>
      <c r="G223" s="122">
        <v>0</v>
      </c>
      <c r="H223" s="122"/>
      <c r="I223" s="122">
        <v>9903</v>
      </c>
      <c r="J223" s="122">
        <v>9668</v>
      </c>
      <c r="K223" s="122"/>
      <c r="L223" s="122">
        <v>417</v>
      </c>
      <c r="M223" s="122">
        <v>421</v>
      </c>
      <c r="N223" s="122"/>
      <c r="O223" s="122">
        <v>1248</v>
      </c>
      <c r="P223" s="122">
        <v>1244</v>
      </c>
      <c r="Q223" s="122"/>
      <c r="R223" s="264">
        <v>0.26944903012775501</v>
      </c>
      <c r="S223" s="264">
        <v>-0.13512108928385799</v>
      </c>
      <c r="T223" s="264">
        <v>0.18911536037001042</v>
      </c>
      <c r="U223" s="264">
        <v>0.39848993288600809</v>
      </c>
      <c r="V223" s="264">
        <v>0.25067892208099352</v>
      </c>
      <c r="W223" s="264">
        <v>0.23963325692899673</v>
      </c>
      <c r="X223" s="212"/>
      <c r="Y223" s="122">
        <v>9518</v>
      </c>
      <c r="Z223" s="122">
        <v>9536</v>
      </c>
      <c r="AA223" s="122">
        <v>9574</v>
      </c>
      <c r="AB223" s="122">
        <v>9598</v>
      </c>
      <c r="AC223" s="122">
        <v>9621</v>
      </c>
      <c r="AD223" s="122">
        <v>9608</v>
      </c>
      <c r="AE223" s="122"/>
      <c r="AF223" s="122"/>
      <c r="AG223" s="122"/>
      <c r="AH223" s="122"/>
      <c r="AI223" s="122"/>
      <c r="AJ223" s="122"/>
      <c r="AK223" s="122"/>
      <c r="AL223" s="122"/>
      <c r="AM223" s="122"/>
      <c r="AN223" s="122"/>
    </row>
    <row r="224" spans="1:40" ht="12.75" x14ac:dyDescent="0.2">
      <c r="A224" s="122" t="s">
        <v>571</v>
      </c>
      <c r="B224" s="122">
        <v>6</v>
      </c>
      <c r="C224" s="122">
        <v>0</v>
      </c>
      <c r="D224" s="122">
        <v>6.4645640054767499</v>
      </c>
      <c r="E224" s="122">
        <v>0</v>
      </c>
      <c r="F224" s="122">
        <v>0</v>
      </c>
      <c r="G224" s="122">
        <v>0</v>
      </c>
      <c r="H224" s="122"/>
      <c r="I224" s="122">
        <v>15268</v>
      </c>
      <c r="J224" s="122">
        <v>15932</v>
      </c>
      <c r="K224" s="122"/>
      <c r="L224" s="122">
        <v>850</v>
      </c>
      <c r="M224" s="122">
        <v>928</v>
      </c>
      <c r="N224" s="122"/>
      <c r="O224" s="122">
        <v>2094</v>
      </c>
      <c r="P224" s="122">
        <v>2223</v>
      </c>
      <c r="Q224" s="122"/>
      <c r="R224" s="264">
        <v>1.0835398323690799</v>
      </c>
      <c r="S224" s="264">
        <v>-5.0229170590820597E-2</v>
      </c>
      <c r="T224" s="264">
        <v>0.38675843985600977</v>
      </c>
      <c r="U224" s="264">
        <v>1.1427452004700029</v>
      </c>
      <c r="V224" s="264">
        <v>0.92323584479299825</v>
      </c>
      <c r="W224" s="264">
        <v>1.8871545547590074</v>
      </c>
      <c r="X224" s="212"/>
      <c r="Y224" s="122">
        <v>15255</v>
      </c>
      <c r="Z224" s="122">
        <v>15314</v>
      </c>
      <c r="AA224" s="122">
        <v>15489</v>
      </c>
      <c r="AB224" s="122">
        <v>15632</v>
      </c>
      <c r="AC224" s="122">
        <v>15927</v>
      </c>
      <c r="AD224" s="122">
        <v>15919</v>
      </c>
      <c r="AE224" s="122"/>
      <c r="AF224" s="122"/>
      <c r="AG224" s="122"/>
      <c r="AH224" s="122"/>
      <c r="AI224" s="122"/>
      <c r="AJ224" s="122"/>
      <c r="AK224" s="122"/>
      <c r="AL224" s="122"/>
      <c r="AM224" s="122"/>
      <c r="AN224" s="122"/>
    </row>
    <row r="225" spans="1:40" ht="12.75" x14ac:dyDescent="0.2">
      <c r="A225" s="122" t="s">
        <v>572</v>
      </c>
      <c r="B225" s="122">
        <v>369</v>
      </c>
      <c r="C225" s="122">
        <v>289.63210702341098</v>
      </c>
      <c r="D225" s="122">
        <v>78.905289867751904</v>
      </c>
      <c r="E225" s="122">
        <v>0</v>
      </c>
      <c r="F225" s="122">
        <v>0</v>
      </c>
      <c r="G225" s="122">
        <v>0</v>
      </c>
      <c r="H225" s="122"/>
      <c r="I225" s="122">
        <v>7475</v>
      </c>
      <c r="J225" s="122">
        <v>7109</v>
      </c>
      <c r="K225" s="122"/>
      <c r="L225" s="122">
        <v>297</v>
      </c>
      <c r="M225" s="122">
        <v>368</v>
      </c>
      <c r="N225" s="122"/>
      <c r="O225" s="122">
        <v>821</v>
      </c>
      <c r="P225" s="122">
        <v>853</v>
      </c>
      <c r="Q225" s="122"/>
      <c r="R225" s="264">
        <v>0.37686876792268903</v>
      </c>
      <c r="S225" s="264">
        <v>-1.2116089039166</v>
      </c>
      <c r="T225" s="264">
        <v>-0.67219679633869589</v>
      </c>
      <c r="U225" s="264">
        <v>1.670266378690016</v>
      </c>
      <c r="V225" s="264">
        <v>0.45319359863999864</v>
      </c>
      <c r="W225" s="264">
        <v>7.0492034399990189E-2</v>
      </c>
      <c r="X225" s="212"/>
      <c r="Y225" s="122">
        <v>6992</v>
      </c>
      <c r="Z225" s="122">
        <v>6945</v>
      </c>
      <c r="AA225" s="122">
        <v>7061</v>
      </c>
      <c r="AB225" s="122">
        <v>7093</v>
      </c>
      <c r="AC225" s="122">
        <v>7098</v>
      </c>
      <c r="AD225" s="122">
        <v>7012</v>
      </c>
      <c r="AE225" s="122"/>
      <c r="AF225" s="122"/>
      <c r="AG225" s="122"/>
      <c r="AH225" s="122"/>
      <c r="AI225" s="122"/>
      <c r="AJ225" s="122"/>
      <c r="AK225" s="122"/>
      <c r="AL225" s="122"/>
      <c r="AM225" s="122"/>
      <c r="AN225" s="122"/>
    </row>
    <row r="226" spans="1:40" ht="12.75" x14ac:dyDescent="0.2">
      <c r="A226" s="122" t="s">
        <v>573</v>
      </c>
      <c r="B226" s="122">
        <v>0</v>
      </c>
      <c r="C226" s="122">
        <v>0</v>
      </c>
      <c r="D226" s="122">
        <v>0</v>
      </c>
      <c r="E226" s="122">
        <v>0</v>
      </c>
      <c r="F226" s="122">
        <v>0</v>
      </c>
      <c r="G226" s="122">
        <v>0</v>
      </c>
      <c r="H226" s="122"/>
      <c r="I226" s="122">
        <v>29988</v>
      </c>
      <c r="J226" s="122">
        <v>30413</v>
      </c>
      <c r="K226" s="122"/>
      <c r="L226" s="122">
        <v>1494</v>
      </c>
      <c r="M226" s="122">
        <v>1570</v>
      </c>
      <c r="N226" s="122"/>
      <c r="O226" s="122">
        <v>3805</v>
      </c>
      <c r="P226" s="122">
        <v>4121</v>
      </c>
      <c r="Q226" s="122"/>
      <c r="R226" s="264">
        <v>0.57385787459658399</v>
      </c>
      <c r="S226" s="264">
        <v>-0.17406726221755101</v>
      </c>
      <c r="T226" s="264">
        <v>0.80983904029000087</v>
      </c>
      <c r="U226" s="264">
        <v>0.78333333333300459</v>
      </c>
      <c r="V226" s="264">
        <v>1.0385315032249878</v>
      </c>
      <c r="W226" s="264">
        <v>-0.33061638678839245</v>
      </c>
      <c r="X226" s="212"/>
      <c r="Y226" s="122">
        <v>29759</v>
      </c>
      <c r="Z226" s="122">
        <v>30000</v>
      </c>
      <c r="AA226" s="122">
        <v>30235</v>
      </c>
      <c r="AB226" s="122">
        <v>30549</v>
      </c>
      <c r="AC226" s="122">
        <v>30448</v>
      </c>
      <c r="AD226" s="122">
        <v>30395</v>
      </c>
      <c r="AE226" s="122"/>
      <c r="AF226" s="122"/>
      <c r="AG226" s="122"/>
      <c r="AH226" s="122"/>
      <c r="AI226" s="122"/>
      <c r="AJ226" s="122"/>
      <c r="AK226" s="122"/>
      <c r="AL226" s="122"/>
      <c r="AM226" s="122"/>
      <c r="AN226" s="122"/>
    </row>
    <row r="227" spans="1:40" ht="12.75" x14ac:dyDescent="0.2">
      <c r="A227" s="122" t="s">
        <v>574</v>
      </c>
      <c r="B227" s="122">
        <v>0</v>
      </c>
      <c r="C227" s="122">
        <v>0</v>
      </c>
      <c r="D227" s="122">
        <v>0</v>
      </c>
      <c r="E227" s="122">
        <v>0</v>
      </c>
      <c r="F227" s="122">
        <v>0</v>
      </c>
      <c r="G227" s="122">
        <v>0</v>
      </c>
      <c r="H227" s="122"/>
      <c r="I227" s="122">
        <v>19852</v>
      </c>
      <c r="J227" s="122">
        <v>21506</v>
      </c>
      <c r="K227" s="122"/>
      <c r="L227" s="122">
        <v>1422</v>
      </c>
      <c r="M227" s="122">
        <v>1389</v>
      </c>
      <c r="N227" s="122"/>
      <c r="O227" s="122">
        <v>3198</v>
      </c>
      <c r="P227" s="122">
        <v>3372</v>
      </c>
      <c r="Q227" s="122"/>
      <c r="R227" s="264">
        <v>0.73487294580907303</v>
      </c>
      <c r="S227" s="264">
        <v>0.80070760206694302</v>
      </c>
      <c r="T227" s="264">
        <v>0.60399789080098287</v>
      </c>
      <c r="U227" s="264">
        <v>0.51460427883900195</v>
      </c>
      <c r="V227" s="264">
        <v>0.92438966579800308</v>
      </c>
      <c r="W227" s="264">
        <v>0.89713480507300858</v>
      </c>
      <c r="X227" s="212"/>
      <c r="Y227" s="122">
        <v>20861</v>
      </c>
      <c r="Z227" s="122">
        <v>20987</v>
      </c>
      <c r="AA227" s="122">
        <v>21095</v>
      </c>
      <c r="AB227" s="122">
        <v>21290</v>
      </c>
      <c r="AC227" s="122">
        <v>21481</v>
      </c>
      <c r="AD227" s="122">
        <v>21653</v>
      </c>
      <c r="AE227" s="122"/>
      <c r="AF227" s="122"/>
      <c r="AG227" s="122"/>
      <c r="AH227" s="122"/>
      <c r="AI227" s="122"/>
      <c r="AJ227" s="122"/>
      <c r="AK227" s="122"/>
      <c r="AL227" s="122"/>
      <c r="AM227" s="122"/>
      <c r="AN227" s="122"/>
    </row>
    <row r="228" spans="1:40" ht="12.75" x14ac:dyDescent="0.2">
      <c r="A228" s="122" t="s">
        <v>575</v>
      </c>
      <c r="B228" s="122">
        <v>281</v>
      </c>
      <c r="C228" s="122">
        <v>271.12462006078999</v>
      </c>
      <c r="D228" s="122">
        <v>9.4875503138512105</v>
      </c>
      <c r="E228" s="122">
        <v>0</v>
      </c>
      <c r="F228" s="122">
        <v>0</v>
      </c>
      <c r="G228" s="122">
        <v>0</v>
      </c>
      <c r="H228" s="122"/>
      <c r="I228" s="122">
        <v>5922</v>
      </c>
      <c r="J228" s="122">
        <v>5643</v>
      </c>
      <c r="K228" s="122"/>
      <c r="L228" s="122">
        <v>227</v>
      </c>
      <c r="M228" s="122">
        <v>250</v>
      </c>
      <c r="N228" s="122"/>
      <c r="O228" s="122">
        <v>665</v>
      </c>
      <c r="P228" s="122">
        <v>705</v>
      </c>
      <c r="Q228" s="122"/>
      <c r="R228" s="264">
        <v>0.33938149661503203</v>
      </c>
      <c r="S228" s="264">
        <v>0.40736804817570005</v>
      </c>
      <c r="T228" s="264">
        <v>1.4003590664269865</v>
      </c>
      <c r="U228" s="264">
        <v>0.49575070821499878</v>
      </c>
      <c r="V228" s="264">
        <v>0.40521494009900039</v>
      </c>
      <c r="W228" s="264">
        <v>-0.92998771714340478</v>
      </c>
      <c r="X228" s="212"/>
      <c r="Y228" s="122">
        <v>5570</v>
      </c>
      <c r="Z228" s="122">
        <v>5648</v>
      </c>
      <c r="AA228" s="122">
        <v>5676</v>
      </c>
      <c r="AB228" s="122">
        <v>5699</v>
      </c>
      <c r="AC228" s="122">
        <v>5646</v>
      </c>
      <c r="AD228" s="122">
        <v>5669</v>
      </c>
      <c r="AE228" s="122"/>
      <c r="AF228" s="122"/>
      <c r="AG228" s="122"/>
      <c r="AH228" s="122"/>
      <c r="AI228" s="122"/>
      <c r="AJ228" s="122"/>
      <c r="AK228" s="122"/>
      <c r="AL228" s="122"/>
      <c r="AM228" s="122"/>
      <c r="AN228" s="122"/>
    </row>
    <row r="229" spans="1:40" ht="12.75" x14ac:dyDescent="0.2">
      <c r="A229" s="122" t="s">
        <v>576</v>
      </c>
      <c r="B229" s="122">
        <v>765</v>
      </c>
      <c r="C229" s="122">
        <v>0</v>
      </c>
      <c r="D229" s="122">
        <v>0</v>
      </c>
      <c r="E229" s="122">
        <v>0</v>
      </c>
      <c r="F229" s="122">
        <v>69.372446550103007</v>
      </c>
      <c r="G229" s="122">
        <v>695.89069649212001</v>
      </c>
      <c r="H229" s="122"/>
      <c r="I229" s="122">
        <v>7097</v>
      </c>
      <c r="J229" s="122">
        <v>7868</v>
      </c>
      <c r="K229" s="122"/>
      <c r="L229" s="122">
        <v>541</v>
      </c>
      <c r="M229" s="122">
        <v>553</v>
      </c>
      <c r="N229" s="122"/>
      <c r="O229" s="122">
        <v>964</v>
      </c>
      <c r="P229" s="122">
        <v>1131</v>
      </c>
      <c r="Q229" s="122"/>
      <c r="R229" s="264">
        <v>1.9016183278347798</v>
      </c>
      <c r="S229" s="264">
        <v>2.5676878098385698</v>
      </c>
      <c r="T229" s="264">
        <v>0.53453947368400634</v>
      </c>
      <c r="U229" s="264">
        <v>2.3312883435580005</v>
      </c>
      <c r="V229" s="264">
        <v>1.4654942712499945</v>
      </c>
      <c r="W229" s="264">
        <v>3.2956932773110026</v>
      </c>
      <c r="X229" s="212"/>
      <c r="Y229" s="122">
        <v>7296</v>
      </c>
      <c r="Z229" s="122">
        <v>7335</v>
      </c>
      <c r="AA229" s="122">
        <v>7506</v>
      </c>
      <c r="AB229" s="122">
        <v>7616</v>
      </c>
      <c r="AC229" s="122">
        <v>7867</v>
      </c>
      <c r="AD229" s="122">
        <v>8069</v>
      </c>
      <c r="AE229" s="122"/>
      <c r="AF229" s="122"/>
      <c r="AG229" s="122"/>
      <c r="AH229" s="122"/>
      <c r="AI229" s="122"/>
      <c r="AJ229" s="122"/>
      <c r="AK229" s="122"/>
      <c r="AL229" s="122"/>
      <c r="AM229" s="122"/>
      <c r="AN229" s="122"/>
    </row>
    <row r="230" spans="1:40" ht="12.75" x14ac:dyDescent="0.2">
      <c r="A230" s="122" t="s">
        <v>577</v>
      </c>
      <c r="B230" s="122">
        <v>0</v>
      </c>
      <c r="C230" s="122">
        <v>0</v>
      </c>
      <c r="D230" s="122">
        <v>0</v>
      </c>
      <c r="E230" s="122">
        <v>0</v>
      </c>
      <c r="F230" s="122">
        <v>0</v>
      </c>
      <c r="G230" s="122">
        <v>0</v>
      </c>
      <c r="H230" s="122"/>
      <c r="I230" s="122">
        <v>23104</v>
      </c>
      <c r="J230" s="122">
        <v>23613</v>
      </c>
      <c r="K230" s="122"/>
      <c r="L230" s="122">
        <v>1238</v>
      </c>
      <c r="M230" s="122">
        <v>1317</v>
      </c>
      <c r="N230" s="122"/>
      <c r="O230" s="122">
        <v>3061</v>
      </c>
      <c r="P230" s="122">
        <v>3215</v>
      </c>
      <c r="Q230" s="122"/>
      <c r="R230" s="264">
        <v>0.58427789932273799</v>
      </c>
      <c r="S230" s="264">
        <v>-0.295845484130003</v>
      </c>
      <c r="T230" s="264">
        <v>0.35905866066801195</v>
      </c>
      <c r="U230" s="264">
        <v>1.3750592697959974</v>
      </c>
      <c r="V230" s="264">
        <v>0.43796241177001605</v>
      </c>
      <c r="W230" s="264">
        <v>0.16934084077699652</v>
      </c>
      <c r="X230" s="212"/>
      <c r="Y230" s="122">
        <v>23116</v>
      </c>
      <c r="Z230" s="122">
        <v>23199</v>
      </c>
      <c r="AA230" s="122">
        <v>23518</v>
      </c>
      <c r="AB230" s="122">
        <v>23621</v>
      </c>
      <c r="AC230" s="122">
        <v>23661</v>
      </c>
      <c r="AD230" s="122">
        <v>23591</v>
      </c>
      <c r="AE230" s="122"/>
      <c r="AF230" s="122"/>
      <c r="AG230" s="122"/>
      <c r="AH230" s="122"/>
      <c r="AI230" s="122"/>
      <c r="AJ230" s="122"/>
      <c r="AK230" s="122"/>
      <c r="AL230" s="122"/>
      <c r="AM230" s="122"/>
      <c r="AN230" s="122"/>
    </row>
    <row r="231" spans="1:40" ht="12.75" x14ac:dyDescent="0.2">
      <c r="A231" s="122" t="s">
        <v>578</v>
      </c>
      <c r="B231" s="122">
        <v>353</v>
      </c>
      <c r="C231" s="122">
        <v>274.17116422513499</v>
      </c>
      <c r="D231" s="122">
        <v>78.777563263278097</v>
      </c>
      <c r="E231" s="122">
        <v>0</v>
      </c>
      <c r="F231" s="122">
        <v>0</v>
      </c>
      <c r="G231" s="122">
        <v>0</v>
      </c>
      <c r="H231" s="122"/>
      <c r="I231" s="122">
        <v>5188</v>
      </c>
      <c r="J231" s="122">
        <v>4942</v>
      </c>
      <c r="K231" s="122"/>
      <c r="L231" s="122">
        <v>166</v>
      </c>
      <c r="M231" s="122">
        <v>212</v>
      </c>
      <c r="N231" s="122"/>
      <c r="O231" s="122">
        <v>566</v>
      </c>
      <c r="P231" s="122">
        <v>598</v>
      </c>
      <c r="Q231" s="122"/>
      <c r="R231" s="264">
        <v>0.53204251133633895</v>
      </c>
      <c r="S231" s="264">
        <v>-1.9386106623586401</v>
      </c>
      <c r="T231" s="264">
        <v>1.4438943894389951</v>
      </c>
      <c r="U231" s="264">
        <v>0.30500203334699449</v>
      </c>
      <c r="V231" s="264">
        <v>0.32434623961098907</v>
      </c>
      <c r="W231" s="264">
        <v>6.0618306729011806E-2</v>
      </c>
      <c r="X231" s="212"/>
      <c r="Y231" s="122">
        <v>4848</v>
      </c>
      <c r="Z231" s="122">
        <v>4918</v>
      </c>
      <c r="AA231" s="122">
        <v>4933</v>
      </c>
      <c r="AB231" s="122">
        <v>4949</v>
      </c>
      <c r="AC231" s="122">
        <v>4952</v>
      </c>
      <c r="AD231" s="122">
        <v>4856</v>
      </c>
      <c r="AE231" s="122"/>
      <c r="AF231" s="122"/>
      <c r="AG231" s="122"/>
      <c r="AH231" s="122"/>
      <c r="AI231" s="122"/>
      <c r="AJ231" s="122"/>
      <c r="AK231" s="122"/>
      <c r="AL231" s="122"/>
      <c r="AM231" s="122"/>
      <c r="AN231" s="122"/>
    </row>
    <row r="232" spans="1:40" ht="12.75" x14ac:dyDescent="0.2">
      <c r="A232" s="122" t="s">
        <v>579</v>
      </c>
      <c r="B232" s="122">
        <v>0</v>
      </c>
      <c r="C232" s="122">
        <v>0</v>
      </c>
      <c r="D232" s="122">
        <v>0</v>
      </c>
      <c r="E232" s="122">
        <v>0</v>
      </c>
      <c r="F232" s="122">
        <v>0</v>
      </c>
      <c r="G232" s="122">
        <v>0</v>
      </c>
      <c r="H232" s="122"/>
      <c r="I232" s="122">
        <v>10447</v>
      </c>
      <c r="J232" s="122">
        <v>10747</v>
      </c>
      <c r="K232" s="122"/>
      <c r="L232" s="122">
        <v>534</v>
      </c>
      <c r="M232" s="122">
        <v>570</v>
      </c>
      <c r="N232" s="122"/>
      <c r="O232" s="122">
        <v>1430</v>
      </c>
      <c r="P232" s="122">
        <v>1475</v>
      </c>
      <c r="Q232" s="122"/>
      <c r="R232" s="264">
        <v>0.82937465671959498</v>
      </c>
      <c r="S232" s="264">
        <v>-0.25142005773349502</v>
      </c>
      <c r="T232" s="264">
        <v>-0.38498556304139697</v>
      </c>
      <c r="U232" s="264">
        <v>0.95652173912998251</v>
      </c>
      <c r="V232" s="264">
        <v>1.8853478801800065</v>
      </c>
      <c r="W232" s="264">
        <v>0.87356753710298563</v>
      </c>
      <c r="X232" s="212"/>
      <c r="Y232" s="122">
        <v>10390</v>
      </c>
      <c r="Z232" s="122">
        <v>10350</v>
      </c>
      <c r="AA232" s="122">
        <v>10449</v>
      </c>
      <c r="AB232" s="122">
        <v>10646</v>
      </c>
      <c r="AC232" s="122">
        <v>10739</v>
      </c>
      <c r="AD232" s="122">
        <v>10712</v>
      </c>
      <c r="AE232" s="122"/>
      <c r="AF232" s="122"/>
      <c r="AG232" s="122"/>
      <c r="AH232" s="122"/>
      <c r="AI232" s="122"/>
      <c r="AJ232" s="122"/>
      <c r="AK232" s="122"/>
      <c r="AL232" s="122"/>
      <c r="AM232" s="122"/>
      <c r="AN232" s="122"/>
    </row>
    <row r="233" spans="1:40" ht="12.75" x14ac:dyDescent="0.2">
      <c r="A233" s="122" t="s">
        <v>568</v>
      </c>
      <c r="B233" s="122">
        <v>484</v>
      </c>
      <c r="C233" s="122">
        <v>0</v>
      </c>
      <c r="D233" s="122">
        <v>0</v>
      </c>
      <c r="E233" s="122">
        <v>0</v>
      </c>
      <c r="F233" s="122">
        <v>0</v>
      </c>
      <c r="G233" s="122">
        <v>483.72700294761501</v>
      </c>
      <c r="H233" s="122"/>
      <c r="I233" s="122">
        <v>130429</v>
      </c>
      <c r="J233" s="122">
        <v>150291</v>
      </c>
      <c r="K233" s="122"/>
      <c r="L233" s="122">
        <v>8930</v>
      </c>
      <c r="M233" s="122">
        <v>9448</v>
      </c>
      <c r="N233" s="122"/>
      <c r="O233" s="122">
        <v>18322</v>
      </c>
      <c r="P233" s="122">
        <v>20483</v>
      </c>
      <c r="Q233" s="122"/>
      <c r="R233" s="264">
        <v>1.6229202657414499</v>
      </c>
      <c r="S233" s="264">
        <v>2.19970225577964</v>
      </c>
      <c r="T233" s="264">
        <v>1.334273162881999</v>
      </c>
      <c r="U233" s="264">
        <v>1.3258387493410027</v>
      </c>
      <c r="V233" s="264">
        <v>1.3840734474249956</v>
      </c>
      <c r="W233" s="264">
        <v>2.4519862114249946</v>
      </c>
      <c r="X233" s="212"/>
      <c r="Y233" s="122">
        <v>140451</v>
      </c>
      <c r="Z233" s="122">
        <v>142325</v>
      </c>
      <c r="AA233" s="122">
        <v>144212</v>
      </c>
      <c r="AB233" s="122">
        <v>146208</v>
      </c>
      <c r="AC233" s="122">
        <v>149793</v>
      </c>
      <c r="AD233" s="122">
        <v>153088</v>
      </c>
      <c r="AE233" s="122"/>
      <c r="AF233" s="122"/>
      <c r="AG233" s="122"/>
      <c r="AH233" s="122"/>
      <c r="AI233" s="122"/>
      <c r="AJ233" s="122"/>
      <c r="AK233" s="122"/>
      <c r="AL233" s="122"/>
      <c r="AM233" s="122"/>
      <c r="AN233" s="122"/>
    </row>
    <row r="234" spans="1:40" ht="14.25" customHeight="1" x14ac:dyDescent="0.2">
      <c r="A234" s="19" t="s">
        <v>580</v>
      </c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212"/>
      <c r="S234" s="212"/>
      <c r="T234" s="264"/>
      <c r="U234" s="264"/>
      <c r="V234" s="264"/>
      <c r="W234" s="264"/>
      <c r="X234" s="212"/>
      <c r="Y234" s="122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122"/>
      <c r="AJ234" s="122"/>
      <c r="AK234" s="122"/>
      <c r="AL234" s="122"/>
      <c r="AM234" s="122"/>
      <c r="AN234" s="122"/>
    </row>
    <row r="235" spans="1:40" ht="12.75" x14ac:dyDescent="0.2">
      <c r="A235" s="122" t="s">
        <v>581</v>
      </c>
      <c r="B235" s="122">
        <v>42</v>
      </c>
      <c r="C235" s="122">
        <v>0</v>
      </c>
      <c r="D235" s="122">
        <v>42.162707898963603</v>
      </c>
      <c r="E235" s="122">
        <v>0</v>
      </c>
      <c r="F235" s="122">
        <v>0</v>
      </c>
      <c r="G235" s="122">
        <v>0</v>
      </c>
      <c r="H235" s="122"/>
      <c r="I235" s="122">
        <v>13369</v>
      </c>
      <c r="J235" s="122">
        <v>13934</v>
      </c>
      <c r="K235" s="122"/>
      <c r="L235" s="122">
        <v>625</v>
      </c>
      <c r="M235" s="122">
        <v>725</v>
      </c>
      <c r="N235" s="122"/>
      <c r="O235" s="122">
        <v>1838</v>
      </c>
      <c r="P235" s="122">
        <v>1834</v>
      </c>
      <c r="Q235" s="122"/>
      <c r="R235" s="264">
        <v>0.77838311692988205</v>
      </c>
      <c r="S235" s="264">
        <v>1.7070008643042403</v>
      </c>
      <c r="T235" s="264">
        <v>1.4190193164929923</v>
      </c>
      <c r="U235" s="264">
        <v>1.2306790711299982</v>
      </c>
      <c r="V235" s="264">
        <v>0.34734785440299731</v>
      </c>
      <c r="W235" s="264">
        <v>0.12259320689400965</v>
      </c>
      <c r="X235" s="212"/>
      <c r="Y235" s="122">
        <v>13460</v>
      </c>
      <c r="Z235" s="122">
        <v>13651</v>
      </c>
      <c r="AA235" s="122">
        <v>13819</v>
      </c>
      <c r="AB235" s="122">
        <v>13867</v>
      </c>
      <c r="AC235" s="122">
        <v>13884</v>
      </c>
      <c r="AD235" s="122">
        <v>14121</v>
      </c>
      <c r="AE235" s="122"/>
      <c r="AF235" s="122"/>
      <c r="AG235" s="122"/>
      <c r="AH235" s="122"/>
      <c r="AI235" s="122"/>
      <c r="AJ235" s="122"/>
      <c r="AK235" s="122"/>
      <c r="AL235" s="122"/>
      <c r="AM235" s="122"/>
      <c r="AN235" s="122"/>
    </row>
    <row r="236" spans="1:40" ht="12.75" x14ac:dyDescent="0.2">
      <c r="A236" s="122" t="s">
        <v>582</v>
      </c>
      <c r="B236" s="122">
        <v>125</v>
      </c>
      <c r="C236" s="122">
        <v>0</v>
      </c>
      <c r="D236" s="122">
        <v>46.456541745260303</v>
      </c>
      <c r="E236" s="122">
        <v>0</v>
      </c>
      <c r="F236" s="122">
        <v>78.910083908707804</v>
      </c>
      <c r="G236" s="122">
        <v>0</v>
      </c>
      <c r="H236" s="122"/>
      <c r="I236" s="122">
        <v>12183</v>
      </c>
      <c r="J236" s="122">
        <v>13415</v>
      </c>
      <c r="K236" s="122"/>
      <c r="L236" s="122">
        <v>711</v>
      </c>
      <c r="M236" s="122">
        <v>821</v>
      </c>
      <c r="N236" s="122"/>
      <c r="O236" s="122">
        <v>1577</v>
      </c>
      <c r="P236" s="122">
        <v>1864</v>
      </c>
      <c r="Q236" s="122"/>
      <c r="R236" s="264">
        <v>1.09733691018565</v>
      </c>
      <c r="S236" s="264">
        <v>0.41819132253005697</v>
      </c>
      <c r="T236" s="264">
        <v>2.2154614244479944</v>
      </c>
      <c r="U236" s="264">
        <v>1.1600396855679946</v>
      </c>
      <c r="V236" s="264">
        <v>0.86005281026000091</v>
      </c>
      <c r="W236" s="264">
        <v>0.16455980252800373</v>
      </c>
      <c r="X236" s="212"/>
      <c r="Y236" s="122">
        <v>12819</v>
      </c>
      <c r="Z236" s="122">
        <v>13103</v>
      </c>
      <c r="AA236" s="122">
        <v>13255</v>
      </c>
      <c r="AB236" s="122">
        <v>13369</v>
      </c>
      <c r="AC236" s="122">
        <v>13391</v>
      </c>
      <c r="AD236" s="122">
        <v>13447</v>
      </c>
      <c r="AE236" s="122"/>
      <c r="AF236" s="122"/>
      <c r="AG236" s="122"/>
      <c r="AH236" s="122"/>
      <c r="AI236" s="122"/>
      <c r="AJ236" s="122"/>
      <c r="AK236" s="122"/>
      <c r="AL236" s="122"/>
      <c r="AM236" s="122"/>
      <c r="AN236" s="122"/>
    </row>
    <row r="237" spans="1:40" ht="12.75" x14ac:dyDescent="0.2">
      <c r="A237" s="122" t="s">
        <v>583</v>
      </c>
      <c r="B237" s="122">
        <v>32</v>
      </c>
      <c r="C237" s="122">
        <v>0</v>
      </c>
      <c r="D237" s="122">
        <v>32.308631084220501</v>
      </c>
      <c r="E237" s="122">
        <v>0</v>
      </c>
      <c r="F237" s="122">
        <v>0</v>
      </c>
      <c r="G237" s="122">
        <v>0</v>
      </c>
      <c r="H237" s="122"/>
      <c r="I237" s="122">
        <v>15040</v>
      </c>
      <c r="J237" s="122">
        <v>15998</v>
      </c>
      <c r="K237" s="122"/>
      <c r="L237" s="122">
        <v>844</v>
      </c>
      <c r="M237" s="122">
        <v>956</v>
      </c>
      <c r="N237" s="122"/>
      <c r="O237" s="122">
        <v>2048</v>
      </c>
      <c r="P237" s="122">
        <v>2179</v>
      </c>
      <c r="Q237" s="122"/>
      <c r="R237" s="264">
        <v>0.69154117414267402</v>
      </c>
      <c r="S237" s="264">
        <v>1.3689167974882299</v>
      </c>
      <c r="T237" s="264">
        <v>0.81977794990999087</v>
      </c>
      <c r="U237" s="264">
        <v>0.29451309302798734</v>
      </c>
      <c r="V237" s="264">
        <v>1.2511969358439927</v>
      </c>
      <c r="W237" s="264">
        <v>0.40350545362800005</v>
      </c>
      <c r="X237" s="212"/>
      <c r="Y237" s="122">
        <v>15492</v>
      </c>
      <c r="Z237" s="122">
        <v>15619</v>
      </c>
      <c r="AA237" s="122">
        <v>15665</v>
      </c>
      <c r="AB237" s="122">
        <v>15861</v>
      </c>
      <c r="AC237" s="122">
        <v>15925</v>
      </c>
      <c r="AD237" s="122">
        <v>16143</v>
      </c>
      <c r="AE237" s="122"/>
      <c r="AF237" s="122"/>
      <c r="AG237" s="122"/>
      <c r="AH237" s="122"/>
      <c r="AI237" s="122"/>
      <c r="AJ237" s="122"/>
      <c r="AK237" s="122"/>
      <c r="AL237" s="122"/>
      <c r="AM237" s="122"/>
      <c r="AN237" s="122"/>
    </row>
    <row r="238" spans="1:40" ht="12.75" x14ac:dyDescent="0.2">
      <c r="A238" s="122" t="s">
        <v>584</v>
      </c>
      <c r="B238" s="122">
        <v>47</v>
      </c>
      <c r="C238" s="122">
        <v>0</v>
      </c>
      <c r="D238" s="122">
        <v>47.348224882920697</v>
      </c>
      <c r="E238" s="122">
        <v>0</v>
      </c>
      <c r="F238" s="122">
        <v>0</v>
      </c>
      <c r="G238" s="122">
        <v>0</v>
      </c>
      <c r="H238" s="122"/>
      <c r="I238" s="122">
        <v>8219</v>
      </c>
      <c r="J238" s="122">
        <v>8603</v>
      </c>
      <c r="K238" s="122"/>
      <c r="L238" s="122">
        <v>417</v>
      </c>
      <c r="M238" s="122">
        <v>485</v>
      </c>
      <c r="N238" s="122"/>
      <c r="O238" s="122">
        <v>1138</v>
      </c>
      <c r="P238" s="122">
        <v>1266</v>
      </c>
      <c r="Q238" s="122"/>
      <c r="R238" s="264">
        <v>1.24494064379983</v>
      </c>
      <c r="S238" s="264">
        <v>1.0146955913225999</v>
      </c>
      <c r="T238" s="264">
        <v>1.0784313725489909</v>
      </c>
      <c r="U238" s="264">
        <v>1.1154219204660052</v>
      </c>
      <c r="V238" s="264">
        <v>0.92326139088700643</v>
      </c>
      <c r="W238" s="264">
        <v>1.8652726624690104</v>
      </c>
      <c r="X238" s="212"/>
      <c r="Y238" s="122">
        <v>8160</v>
      </c>
      <c r="Z238" s="122">
        <v>8248</v>
      </c>
      <c r="AA238" s="122">
        <v>8340</v>
      </c>
      <c r="AB238" s="122">
        <v>8417</v>
      </c>
      <c r="AC238" s="122">
        <v>8574</v>
      </c>
      <c r="AD238" s="122">
        <v>8661</v>
      </c>
      <c r="AE238" s="122"/>
      <c r="AF238" s="122"/>
      <c r="AG238" s="122"/>
      <c r="AH238" s="122"/>
      <c r="AI238" s="122"/>
      <c r="AJ238" s="122"/>
      <c r="AK238" s="122"/>
      <c r="AL238" s="122"/>
      <c r="AM238" s="122"/>
      <c r="AN238" s="122"/>
    </row>
    <row r="239" spans="1:40" ht="12.75" x14ac:dyDescent="0.2">
      <c r="A239" s="122" t="s">
        <v>585</v>
      </c>
      <c r="B239" s="122">
        <v>25</v>
      </c>
      <c r="C239" s="122">
        <v>0</v>
      </c>
      <c r="D239" s="122">
        <v>25.4384215969956</v>
      </c>
      <c r="E239" s="122">
        <v>0</v>
      </c>
      <c r="F239" s="122">
        <v>0</v>
      </c>
      <c r="G239" s="122">
        <v>0</v>
      </c>
      <c r="H239" s="122"/>
      <c r="I239" s="122">
        <v>24646</v>
      </c>
      <c r="J239" s="122">
        <v>26116</v>
      </c>
      <c r="K239" s="122"/>
      <c r="L239" s="122">
        <v>1318</v>
      </c>
      <c r="M239" s="122">
        <v>1481</v>
      </c>
      <c r="N239" s="122"/>
      <c r="O239" s="122">
        <v>3205</v>
      </c>
      <c r="P239" s="122">
        <v>3545</v>
      </c>
      <c r="Q239" s="122"/>
      <c r="R239" s="264">
        <v>0.9472674334142891</v>
      </c>
      <c r="S239" s="264">
        <v>0.36359461114513203</v>
      </c>
      <c r="T239" s="264">
        <v>0.7670601327449873</v>
      </c>
      <c r="U239" s="264">
        <v>0.59951092529799155</v>
      </c>
      <c r="V239" s="264">
        <v>1.4231945424610046</v>
      </c>
      <c r="W239" s="264">
        <v>1.0011983455100051</v>
      </c>
      <c r="X239" s="212"/>
      <c r="Y239" s="122">
        <v>25161</v>
      </c>
      <c r="Z239" s="122">
        <v>25354</v>
      </c>
      <c r="AA239" s="122">
        <v>25506</v>
      </c>
      <c r="AB239" s="122">
        <v>25869</v>
      </c>
      <c r="AC239" s="122">
        <v>26128</v>
      </c>
      <c r="AD239" s="122">
        <v>26223</v>
      </c>
      <c r="AE239" s="122"/>
      <c r="AF239" s="122"/>
      <c r="AG239" s="122"/>
      <c r="AH239" s="122"/>
      <c r="AI239" s="122"/>
      <c r="AJ239" s="122"/>
      <c r="AK239" s="122"/>
      <c r="AL239" s="122"/>
      <c r="AM239" s="122"/>
      <c r="AN239" s="122"/>
    </row>
    <row r="240" spans="1:40" ht="12.75" x14ac:dyDescent="0.2">
      <c r="A240" s="122" t="s">
        <v>586</v>
      </c>
      <c r="B240" s="122">
        <v>0</v>
      </c>
      <c r="C240" s="122">
        <v>0</v>
      </c>
      <c r="D240" s="122">
        <v>0</v>
      </c>
      <c r="E240" s="122">
        <v>0</v>
      </c>
      <c r="F240" s="122">
        <v>0</v>
      </c>
      <c r="G240" s="122">
        <v>0</v>
      </c>
      <c r="H240" s="122"/>
      <c r="I240" s="122">
        <v>5788</v>
      </c>
      <c r="J240" s="122">
        <v>5796</v>
      </c>
      <c r="K240" s="122"/>
      <c r="L240" s="122">
        <v>280</v>
      </c>
      <c r="M240" s="122">
        <v>293</v>
      </c>
      <c r="N240" s="122"/>
      <c r="O240" s="122">
        <v>697</v>
      </c>
      <c r="P240" s="122">
        <v>755</v>
      </c>
      <c r="Q240" s="122"/>
      <c r="R240" s="264">
        <v>0.87321422423209893</v>
      </c>
      <c r="S240" s="264">
        <v>0.12083549110996</v>
      </c>
      <c r="T240" s="264">
        <v>2.0554066130469977</v>
      </c>
      <c r="U240" s="264">
        <v>1.4360770577929998</v>
      </c>
      <c r="V240" s="264">
        <v>6.9060773480984494E-2</v>
      </c>
      <c r="W240" s="264">
        <v>-5.1759834368496627E-2</v>
      </c>
      <c r="X240" s="212"/>
      <c r="Y240" s="122">
        <v>5595</v>
      </c>
      <c r="Z240" s="122">
        <v>5710</v>
      </c>
      <c r="AA240" s="122">
        <v>5792</v>
      </c>
      <c r="AB240" s="122">
        <v>5796</v>
      </c>
      <c r="AC240" s="122">
        <v>5793</v>
      </c>
      <c r="AD240" s="122">
        <v>5800</v>
      </c>
      <c r="AE240" s="122"/>
      <c r="AF240" s="122"/>
      <c r="AG240" s="122"/>
      <c r="AH240" s="122"/>
      <c r="AI240" s="122"/>
      <c r="AJ240" s="122"/>
      <c r="AK240" s="122"/>
      <c r="AL240" s="122"/>
      <c r="AM240" s="122"/>
      <c r="AN240" s="122"/>
    </row>
    <row r="241" spans="1:40" ht="12.75" x14ac:dyDescent="0.2">
      <c r="A241" s="122" t="s">
        <v>587</v>
      </c>
      <c r="B241" s="122">
        <v>0</v>
      </c>
      <c r="C241" s="122">
        <v>0</v>
      </c>
      <c r="D241" s="122">
        <v>0</v>
      </c>
      <c r="E241" s="122">
        <v>0</v>
      </c>
      <c r="F241" s="122">
        <v>0</v>
      </c>
      <c r="G241" s="122">
        <v>0</v>
      </c>
      <c r="H241" s="122"/>
      <c r="I241" s="122">
        <v>21412</v>
      </c>
      <c r="J241" s="122">
        <v>22631</v>
      </c>
      <c r="K241" s="122"/>
      <c r="L241" s="122">
        <v>1227</v>
      </c>
      <c r="M241" s="122">
        <v>1251</v>
      </c>
      <c r="N241" s="122"/>
      <c r="O241" s="122">
        <v>2769</v>
      </c>
      <c r="P241" s="122">
        <v>3038</v>
      </c>
      <c r="Q241" s="122"/>
      <c r="R241" s="264">
        <v>1.0078379872373999</v>
      </c>
      <c r="S241" s="264">
        <v>0.71125640572539295</v>
      </c>
      <c r="T241" s="264">
        <v>0.59321254483599262</v>
      </c>
      <c r="U241" s="264">
        <v>0.73600000000000421</v>
      </c>
      <c r="V241" s="264">
        <v>1.2161916863310012</v>
      </c>
      <c r="W241" s="264">
        <v>1.4885222381640091</v>
      </c>
      <c r="X241" s="212"/>
      <c r="Y241" s="122">
        <v>21746</v>
      </c>
      <c r="Z241" s="122">
        <v>21875</v>
      </c>
      <c r="AA241" s="122">
        <v>22036</v>
      </c>
      <c r="AB241" s="122">
        <v>22304</v>
      </c>
      <c r="AC241" s="122">
        <v>22636</v>
      </c>
      <c r="AD241" s="122">
        <v>22797</v>
      </c>
      <c r="AE241" s="122"/>
      <c r="AF241" s="122"/>
      <c r="AG241" s="122"/>
      <c r="AH241" s="122"/>
      <c r="AI241" s="122"/>
      <c r="AJ241" s="122"/>
      <c r="AK241" s="122"/>
      <c r="AL241" s="122"/>
      <c r="AM241" s="122"/>
      <c r="AN241" s="122"/>
    </row>
    <row r="242" spans="1:40" ht="12.75" x14ac:dyDescent="0.2">
      <c r="A242" s="122" t="s">
        <v>588</v>
      </c>
      <c r="B242" s="122">
        <v>508</v>
      </c>
      <c r="C242" s="122">
        <v>344.17413572343202</v>
      </c>
      <c r="D242" s="122">
        <v>163.91305018554201</v>
      </c>
      <c r="E242" s="122">
        <v>0</v>
      </c>
      <c r="F242" s="122">
        <v>0</v>
      </c>
      <c r="G242" s="122">
        <v>0</v>
      </c>
      <c r="H242" s="122"/>
      <c r="I242" s="122">
        <v>4686</v>
      </c>
      <c r="J242" s="122">
        <v>4431</v>
      </c>
      <c r="K242" s="122"/>
      <c r="L242" s="122">
        <v>165</v>
      </c>
      <c r="M242" s="122">
        <v>239</v>
      </c>
      <c r="N242" s="122"/>
      <c r="O242" s="122">
        <v>527</v>
      </c>
      <c r="P242" s="122">
        <v>532</v>
      </c>
      <c r="Q242" s="122"/>
      <c r="R242" s="264">
        <v>7.9306695759084903E-2</v>
      </c>
      <c r="S242" s="264">
        <v>-0.27137042062415201</v>
      </c>
      <c r="T242" s="264">
        <v>0.81669691470101213</v>
      </c>
      <c r="U242" s="264">
        <v>0.76507650765100266</v>
      </c>
      <c r="V242" s="264">
        <v>-0.58061634658329808</v>
      </c>
      <c r="W242" s="264">
        <v>-0.67385444743931089</v>
      </c>
      <c r="X242" s="212"/>
      <c r="Y242" s="122">
        <v>4408</v>
      </c>
      <c r="Z242" s="122">
        <v>4444</v>
      </c>
      <c r="AA242" s="122">
        <v>4478</v>
      </c>
      <c r="AB242" s="122">
        <v>4452</v>
      </c>
      <c r="AC242" s="122">
        <v>4422</v>
      </c>
      <c r="AD242" s="122">
        <v>4410</v>
      </c>
      <c r="AE242" s="122"/>
      <c r="AF242" s="122"/>
      <c r="AG242" s="122"/>
      <c r="AH242" s="122"/>
      <c r="AI242" s="122"/>
      <c r="AJ242" s="122"/>
      <c r="AK242" s="122"/>
      <c r="AL242" s="122"/>
      <c r="AM242" s="122"/>
      <c r="AN242" s="122"/>
    </row>
    <row r="243" spans="1:40" ht="12.75" x14ac:dyDescent="0.2">
      <c r="A243" s="122" t="s">
        <v>589</v>
      </c>
      <c r="B243" s="122">
        <v>0</v>
      </c>
      <c r="C243" s="122">
        <v>0</v>
      </c>
      <c r="D243" s="122">
        <v>0</v>
      </c>
      <c r="E243" s="122">
        <v>0</v>
      </c>
      <c r="F243" s="122">
        <v>0</v>
      </c>
      <c r="G243" s="122">
        <v>0</v>
      </c>
      <c r="H243" s="122"/>
      <c r="I243" s="122">
        <v>10122</v>
      </c>
      <c r="J243" s="122">
        <v>10037</v>
      </c>
      <c r="K243" s="122"/>
      <c r="L243" s="122">
        <v>525</v>
      </c>
      <c r="M243" s="122">
        <v>563</v>
      </c>
      <c r="N243" s="122"/>
      <c r="O243" s="122">
        <v>1315</v>
      </c>
      <c r="P243" s="122">
        <v>1407</v>
      </c>
      <c r="Q243" s="122"/>
      <c r="R243" s="264">
        <v>0.48167427633010201</v>
      </c>
      <c r="S243" s="264">
        <v>4.9835542709060099E-2</v>
      </c>
      <c r="T243" s="264">
        <v>0.61979272505598715</v>
      </c>
      <c r="U243" s="264">
        <v>0.87852166010300436</v>
      </c>
      <c r="V243" s="264">
        <v>0.58058058058098538</v>
      </c>
      <c r="W243" s="264">
        <v>-0.14928343949040368</v>
      </c>
      <c r="X243" s="212"/>
      <c r="Y243" s="122">
        <v>9842</v>
      </c>
      <c r="Z243" s="122">
        <v>9903</v>
      </c>
      <c r="AA243" s="122">
        <v>9990</v>
      </c>
      <c r="AB243" s="122">
        <v>10048</v>
      </c>
      <c r="AC243" s="122">
        <v>10033</v>
      </c>
      <c r="AD243" s="122">
        <v>10038</v>
      </c>
      <c r="AE243" s="122"/>
      <c r="AF243" s="122"/>
      <c r="AG243" s="122"/>
      <c r="AH243" s="122"/>
      <c r="AI243" s="122"/>
      <c r="AJ243" s="122"/>
      <c r="AK243" s="122"/>
      <c r="AL243" s="122"/>
      <c r="AM243" s="122"/>
      <c r="AN243" s="122"/>
    </row>
    <row r="244" spans="1:40" ht="12.75" x14ac:dyDescent="0.2">
      <c r="A244" s="122" t="s">
        <v>590</v>
      </c>
      <c r="B244" s="122">
        <v>66</v>
      </c>
      <c r="C244" s="122">
        <v>0</v>
      </c>
      <c r="D244" s="122">
        <v>10.863872382223001</v>
      </c>
      <c r="E244" s="122">
        <v>0</v>
      </c>
      <c r="F244" s="122">
        <v>0</v>
      </c>
      <c r="G244" s="122">
        <v>54.892096393888103</v>
      </c>
      <c r="H244" s="122"/>
      <c r="I244" s="122">
        <v>133728</v>
      </c>
      <c r="J244" s="122">
        <v>150134</v>
      </c>
      <c r="K244" s="122"/>
      <c r="L244" s="122">
        <v>8205</v>
      </c>
      <c r="M244" s="122">
        <v>9011</v>
      </c>
      <c r="N244" s="122"/>
      <c r="O244" s="122">
        <v>18681</v>
      </c>
      <c r="P244" s="122">
        <v>20738</v>
      </c>
      <c r="Q244" s="122"/>
      <c r="R244" s="264">
        <v>1.38167961999289</v>
      </c>
      <c r="S244" s="264">
        <v>1.3055544436883699</v>
      </c>
      <c r="T244" s="264">
        <v>1.1635610182389939</v>
      </c>
      <c r="U244" s="264">
        <v>1.2066070794120094</v>
      </c>
      <c r="V244" s="264">
        <v>1.1509206676989976</v>
      </c>
      <c r="W244" s="264">
        <v>2.0082070406340051</v>
      </c>
      <c r="X244" s="212"/>
      <c r="Y244" s="122">
        <v>141892</v>
      </c>
      <c r="Z244" s="122">
        <v>143543</v>
      </c>
      <c r="AA244" s="122">
        <v>145275</v>
      </c>
      <c r="AB244" s="122">
        <v>146947</v>
      </c>
      <c r="AC244" s="122">
        <v>149898</v>
      </c>
      <c r="AD244" s="122">
        <v>151855</v>
      </c>
      <c r="AE244" s="122"/>
      <c r="AF244" s="122"/>
      <c r="AG244" s="122"/>
      <c r="AH244" s="122"/>
      <c r="AI244" s="122"/>
      <c r="AJ244" s="122"/>
      <c r="AK244" s="122"/>
      <c r="AL244" s="122"/>
      <c r="AM244" s="122"/>
      <c r="AN244" s="122"/>
    </row>
    <row r="245" spans="1:40" ht="14.25" customHeight="1" x14ac:dyDescent="0.2">
      <c r="A245" s="19" t="s">
        <v>591</v>
      </c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212"/>
      <c r="S245" s="212"/>
      <c r="T245" s="264"/>
      <c r="U245" s="264"/>
      <c r="V245" s="264"/>
      <c r="W245" s="264"/>
      <c r="X245" s="212"/>
      <c r="Y245" s="122"/>
      <c r="Z245" s="122"/>
      <c r="AA245" s="122"/>
      <c r="AB245" s="122"/>
      <c r="AC245" s="122"/>
      <c r="AD245" s="122"/>
      <c r="AE245" s="122"/>
      <c r="AF245" s="122"/>
      <c r="AG245" s="122"/>
      <c r="AH245" s="122"/>
      <c r="AI245" s="122"/>
      <c r="AJ245" s="122"/>
      <c r="AK245" s="122"/>
      <c r="AL245" s="122"/>
      <c r="AM245" s="122"/>
      <c r="AN245" s="122"/>
    </row>
    <row r="246" spans="1:40" ht="12.75" x14ac:dyDescent="0.2">
      <c r="A246" s="122" t="s">
        <v>592</v>
      </c>
      <c r="B246" s="122">
        <v>119</v>
      </c>
      <c r="C246" s="122">
        <v>0</v>
      </c>
      <c r="D246" s="122">
        <v>97.683694064199003</v>
      </c>
      <c r="E246" s="122">
        <v>0</v>
      </c>
      <c r="F246" s="122">
        <v>20.9230037929192</v>
      </c>
      <c r="G246" s="122">
        <v>0</v>
      </c>
      <c r="H246" s="122"/>
      <c r="I246" s="122">
        <v>21886</v>
      </c>
      <c r="J246" s="122">
        <v>23256</v>
      </c>
      <c r="K246" s="122"/>
      <c r="L246" s="122">
        <v>1037</v>
      </c>
      <c r="M246" s="122">
        <v>1311</v>
      </c>
      <c r="N246" s="122"/>
      <c r="O246" s="122">
        <v>2566</v>
      </c>
      <c r="P246" s="122">
        <v>2930</v>
      </c>
      <c r="Q246" s="122"/>
      <c r="R246" s="264">
        <v>1.8012659863491098</v>
      </c>
      <c r="S246" s="264">
        <v>0.75953737269117905</v>
      </c>
      <c r="T246" s="264">
        <v>2.011587485516003</v>
      </c>
      <c r="U246" s="264">
        <v>2.8624653550819943</v>
      </c>
      <c r="V246" s="264">
        <v>1.7977825875699978</v>
      </c>
      <c r="W246" s="264">
        <v>0.54673262171300507</v>
      </c>
      <c r="X246" s="212"/>
      <c r="Y246" s="122">
        <v>21575</v>
      </c>
      <c r="Z246" s="122">
        <v>22009</v>
      </c>
      <c r="AA246" s="122">
        <v>22639</v>
      </c>
      <c r="AB246" s="122">
        <v>23046</v>
      </c>
      <c r="AC246" s="122">
        <v>23172</v>
      </c>
      <c r="AD246" s="122">
        <v>23348</v>
      </c>
      <c r="AE246" s="122"/>
      <c r="AF246" s="122"/>
      <c r="AG246" s="122"/>
      <c r="AH246" s="122"/>
      <c r="AI246" s="122"/>
      <c r="AJ246" s="122"/>
      <c r="AK246" s="122"/>
      <c r="AL246" s="122"/>
      <c r="AM246" s="122"/>
      <c r="AN246" s="122"/>
    </row>
    <row r="247" spans="1:40" ht="12.75" x14ac:dyDescent="0.2">
      <c r="A247" s="122" t="s">
        <v>593</v>
      </c>
      <c r="B247" s="122">
        <v>28</v>
      </c>
      <c r="C247" s="122">
        <v>0</v>
      </c>
      <c r="D247" s="122">
        <v>0</v>
      </c>
      <c r="E247" s="122">
        <v>0</v>
      </c>
      <c r="F247" s="122">
        <v>28.336724324589198</v>
      </c>
      <c r="G247" s="122">
        <v>0</v>
      </c>
      <c r="H247" s="122"/>
      <c r="I247" s="122">
        <v>47756</v>
      </c>
      <c r="J247" s="122">
        <v>51964</v>
      </c>
      <c r="K247" s="122"/>
      <c r="L247" s="122">
        <v>3040</v>
      </c>
      <c r="M247" s="122">
        <v>3249</v>
      </c>
      <c r="N247" s="122"/>
      <c r="O247" s="122">
        <v>6690</v>
      </c>
      <c r="P247" s="122">
        <v>7656</v>
      </c>
      <c r="Q247" s="122"/>
      <c r="R247" s="264">
        <v>0.97598061520587398</v>
      </c>
      <c r="S247" s="264">
        <v>0.52040167299500806</v>
      </c>
      <c r="T247" s="264">
        <v>1.3805955195770139</v>
      </c>
      <c r="U247" s="264">
        <v>0.83012155351300976</v>
      </c>
      <c r="V247" s="264">
        <v>0.91345682642401016</v>
      </c>
      <c r="W247" s="264">
        <v>0.78087061245899747</v>
      </c>
      <c r="X247" s="212"/>
      <c r="Y247" s="122">
        <v>49906</v>
      </c>
      <c r="Z247" s="122">
        <v>50595</v>
      </c>
      <c r="AA247" s="122">
        <v>51015</v>
      </c>
      <c r="AB247" s="122">
        <v>51481</v>
      </c>
      <c r="AC247" s="122">
        <v>51883</v>
      </c>
      <c r="AD247" s="122">
        <v>52153</v>
      </c>
      <c r="AE247" s="122"/>
      <c r="AF247" s="122"/>
      <c r="AG247" s="122"/>
      <c r="AH247" s="122"/>
      <c r="AI247" s="122"/>
      <c r="AJ247" s="122"/>
      <c r="AK247" s="122"/>
      <c r="AL247" s="122"/>
      <c r="AM247" s="122"/>
      <c r="AN247" s="122"/>
    </row>
    <row r="248" spans="1:40" ht="12.75" x14ac:dyDescent="0.2">
      <c r="A248" s="122" t="s">
        <v>594</v>
      </c>
      <c r="B248" s="122">
        <v>0</v>
      </c>
      <c r="C248" s="122">
        <v>0</v>
      </c>
      <c r="D248" s="122">
        <v>0</v>
      </c>
      <c r="E248" s="122">
        <v>0</v>
      </c>
      <c r="F248" s="122">
        <v>0</v>
      </c>
      <c r="G248" s="122">
        <v>0</v>
      </c>
      <c r="H248" s="122"/>
      <c r="I248" s="122">
        <v>55220</v>
      </c>
      <c r="J248" s="122">
        <v>58340</v>
      </c>
      <c r="K248" s="122"/>
      <c r="L248" s="122">
        <v>3210</v>
      </c>
      <c r="M248" s="122">
        <v>3448</v>
      </c>
      <c r="N248" s="122"/>
      <c r="O248" s="122">
        <v>7598</v>
      </c>
      <c r="P248" s="122">
        <v>8050</v>
      </c>
      <c r="Q248" s="122"/>
      <c r="R248" s="264">
        <v>0.64372583219496293</v>
      </c>
      <c r="S248" s="264">
        <v>1.0987501716797099</v>
      </c>
      <c r="T248" s="264">
        <v>0.23603184668499466</v>
      </c>
      <c r="U248" s="264">
        <v>0.27062172705900878</v>
      </c>
      <c r="V248" s="264">
        <v>0.84822993340300457</v>
      </c>
      <c r="W248" s="264">
        <v>1.2234116502149988</v>
      </c>
      <c r="X248" s="212"/>
      <c r="Y248" s="122">
        <v>56772</v>
      </c>
      <c r="Z248" s="122">
        <v>56906</v>
      </c>
      <c r="AA248" s="122">
        <v>57060</v>
      </c>
      <c r="AB248" s="122">
        <v>57544</v>
      </c>
      <c r="AC248" s="122">
        <v>58248</v>
      </c>
      <c r="AD248" s="122">
        <v>58888</v>
      </c>
      <c r="AE248" s="122"/>
      <c r="AF248" s="122"/>
      <c r="AG248" s="122"/>
      <c r="AH248" s="122"/>
      <c r="AI248" s="122"/>
      <c r="AJ248" s="122"/>
      <c r="AK248" s="122"/>
      <c r="AL248" s="122"/>
      <c r="AM248" s="122"/>
      <c r="AN248" s="122"/>
    </row>
    <row r="249" spans="1:40" ht="12.75" x14ac:dyDescent="0.2">
      <c r="A249" s="122" t="s">
        <v>595</v>
      </c>
      <c r="B249" s="122">
        <v>0</v>
      </c>
      <c r="C249" s="122">
        <v>0</v>
      </c>
      <c r="D249" s="122">
        <v>0</v>
      </c>
      <c r="E249" s="122">
        <v>0</v>
      </c>
      <c r="F249" s="122">
        <v>0</v>
      </c>
      <c r="G249" s="122">
        <v>0</v>
      </c>
      <c r="H249" s="122"/>
      <c r="I249" s="122">
        <v>10111</v>
      </c>
      <c r="J249" s="122">
        <v>10241</v>
      </c>
      <c r="K249" s="122"/>
      <c r="L249" s="122">
        <v>595</v>
      </c>
      <c r="M249" s="122">
        <v>631</v>
      </c>
      <c r="N249" s="122"/>
      <c r="O249" s="122">
        <v>1476</v>
      </c>
      <c r="P249" s="122">
        <v>1488</v>
      </c>
      <c r="Q249" s="122"/>
      <c r="R249" s="264">
        <v>0.56880895081121696</v>
      </c>
      <c r="S249" s="264">
        <v>-1.9506485906563901E-2</v>
      </c>
      <c r="T249" s="264">
        <v>-0.36915095280849641</v>
      </c>
      <c r="U249" s="264">
        <v>0.74103745243299102</v>
      </c>
      <c r="V249" s="264">
        <v>0.8151093439360011</v>
      </c>
      <c r="W249" s="264">
        <v>1.0944586866499861</v>
      </c>
      <c r="X249" s="212"/>
      <c r="Y249" s="122">
        <v>10023</v>
      </c>
      <c r="Z249" s="122">
        <v>9986</v>
      </c>
      <c r="AA249" s="122">
        <v>10060</v>
      </c>
      <c r="AB249" s="122">
        <v>10142</v>
      </c>
      <c r="AC249" s="122">
        <v>10253</v>
      </c>
      <c r="AD249" s="122">
        <v>10251</v>
      </c>
      <c r="AE249" s="122"/>
      <c r="AF249" s="122"/>
      <c r="AG249" s="122"/>
      <c r="AH249" s="122"/>
      <c r="AI249" s="122"/>
      <c r="AJ249" s="122"/>
      <c r="AK249" s="122"/>
      <c r="AL249" s="122"/>
      <c r="AM249" s="122"/>
      <c r="AN249" s="122"/>
    </row>
    <row r="250" spans="1:40" ht="12.75" x14ac:dyDescent="0.2">
      <c r="A250" s="122" t="s">
        <v>596</v>
      </c>
      <c r="B250" s="122">
        <v>0</v>
      </c>
      <c r="C250" s="122">
        <v>0</v>
      </c>
      <c r="D250" s="122">
        <v>0</v>
      </c>
      <c r="E250" s="122">
        <v>0</v>
      </c>
      <c r="F250" s="122">
        <v>0</v>
      </c>
      <c r="G250" s="122">
        <v>0</v>
      </c>
      <c r="H250" s="122"/>
      <c r="I250" s="122">
        <v>15301</v>
      </c>
      <c r="J250" s="122">
        <v>15566</v>
      </c>
      <c r="K250" s="122"/>
      <c r="L250" s="122">
        <v>751</v>
      </c>
      <c r="M250" s="122">
        <v>792</v>
      </c>
      <c r="N250" s="122"/>
      <c r="O250" s="122">
        <v>1939</v>
      </c>
      <c r="P250" s="122">
        <v>2095</v>
      </c>
      <c r="Q250" s="122"/>
      <c r="R250" s="264">
        <v>0.86200687662383291</v>
      </c>
      <c r="S250" s="264">
        <v>-0.58611361587015298</v>
      </c>
      <c r="T250" s="264">
        <v>0.52659645380599329</v>
      </c>
      <c r="U250" s="264">
        <v>0.78244148266000479</v>
      </c>
      <c r="V250" s="264">
        <v>1.243502862030013</v>
      </c>
      <c r="W250" s="264">
        <v>0.89680270340500101</v>
      </c>
      <c r="X250" s="212"/>
      <c r="Y250" s="122">
        <v>15002</v>
      </c>
      <c r="Z250" s="122">
        <v>15081</v>
      </c>
      <c r="AA250" s="122">
        <v>15199</v>
      </c>
      <c r="AB250" s="122">
        <v>15388</v>
      </c>
      <c r="AC250" s="122">
        <v>15526</v>
      </c>
      <c r="AD250" s="122">
        <v>15435</v>
      </c>
      <c r="AE250" s="122"/>
      <c r="AF250" s="122"/>
      <c r="AG250" s="122"/>
      <c r="AH250" s="122"/>
      <c r="AI250" s="122"/>
      <c r="AJ250" s="122"/>
      <c r="AK250" s="122"/>
      <c r="AL250" s="122"/>
      <c r="AM250" s="122"/>
      <c r="AN250" s="122"/>
    </row>
    <row r="251" spans="1:40" ht="12.75" x14ac:dyDescent="0.2">
      <c r="A251" s="122" t="s">
        <v>597</v>
      </c>
      <c r="B251" s="122">
        <v>13</v>
      </c>
      <c r="C251" s="122">
        <v>0</v>
      </c>
      <c r="D251" s="122">
        <v>12.993254956052899</v>
      </c>
      <c r="E251" s="122">
        <v>0</v>
      </c>
      <c r="F251" s="122">
        <v>0</v>
      </c>
      <c r="G251" s="122">
        <v>0</v>
      </c>
      <c r="H251" s="122"/>
      <c r="I251" s="122">
        <v>15338</v>
      </c>
      <c r="J251" s="122">
        <v>15640</v>
      </c>
      <c r="K251" s="122"/>
      <c r="L251" s="122">
        <v>711</v>
      </c>
      <c r="M251" s="122">
        <v>786</v>
      </c>
      <c r="N251" s="122"/>
      <c r="O251" s="122">
        <v>1981</v>
      </c>
      <c r="P251" s="122">
        <v>1992</v>
      </c>
      <c r="Q251" s="122"/>
      <c r="R251" s="264">
        <v>0.68835718876951701</v>
      </c>
      <c r="S251" s="264">
        <v>1.1673401321275101</v>
      </c>
      <c r="T251" s="264">
        <v>0.46146746654400772</v>
      </c>
      <c r="U251" s="264">
        <v>0.39372662248200641</v>
      </c>
      <c r="V251" s="264">
        <v>0.96738348911699745</v>
      </c>
      <c r="W251" s="264">
        <v>0.93221984851399498</v>
      </c>
      <c r="X251" s="212"/>
      <c r="Y251" s="122">
        <v>15169</v>
      </c>
      <c r="Z251" s="122">
        <v>15239</v>
      </c>
      <c r="AA251" s="122">
        <v>15299</v>
      </c>
      <c r="AB251" s="122">
        <v>15447</v>
      </c>
      <c r="AC251" s="122">
        <v>15591</v>
      </c>
      <c r="AD251" s="122">
        <v>15773</v>
      </c>
      <c r="AE251" s="122"/>
      <c r="AF251" s="122"/>
      <c r="AG251" s="122"/>
      <c r="AH251" s="122"/>
      <c r="AI251" s="122"/>
      <c r="AJ251" s="122"/>
      <c r="AK251" s="122"/>
      <c r="AL251" s="122"/>
      <c r="AM251" s="122"/>
      <c r="AN251" s="122"/>
    </row>
    <row r="252" spans="1:40" ht="12.75" x14ac:dyDescent="0.2">
      <c r="A252" s="122" t="s">
        <v>598</v>
      </c>
      <c r="B252" s="122">
        <v>142</v>
      </c>
      <c r="C252" s="122">
        <v>0</v>
      </c>
      <c r="D252" s="122">
        <v>141.53712940697201</v>
      </c>
      <c r="E252" s="122">
        <v>0</v>
      </c>
      <c r="F252" s="122">
        <v>0</v>
      </c>
      <c r="G252" s="122">
        <v>0</v>
      </c>
      <c r="H252" s="122"/>
      <c r="I252" s="122">
        <v>25425</v>
      </c>
      <c r="J252" s="122">
        <v>26992</v>
      </c>
      <c r="K252" s="122"/>
      <c r="L252" s="122">
        <v>1269</v>
      </c>
      <c r="M252" s="122">
        <v>1691</v>
      </c>
      <c r="N252" s="122"/>
      <c r="O252" s="122">
        <v>3155</v>
      </c>
      <c r="P252" s="122">
        <v>3423</v>
      </c>
      <c r="Q252" s="122"/>
      <c r="R252" s="264">
        <v>1.2410246910037301</v>
      </c>
      <c r="S252" s="264">
        <v>4.45037828215398E-2</v>
      </c>
      <c r="T252" s="264">
        <v>1.1065222473310143</v>
      </c>
      <c r="U252" s="264">
        <v>1.4335260115609856</v>
      </c>
      <c r="V252" s="264">
        <v>1.7437884659220089</v>
      </c>
      <c r="W252" s="264">
        <v>0.68332026436699778</v>
      </c>
      <c r="X252" s="212"/>
      <c r="Y252" s="122">
        <v>25666</v>
      </c>
      <c r="Z252" s="122">
        <v>25950</v>
      </c>
      <c r="AA252" s="122">
        <v>26322</v>
      </c>
      <c r="AB252" s="122">
        <v>26781</v>
      </c>
      <c r="AC252" s="122">
        <v>26964</v>
      </c>
      <c r="AD252" s="122">
        <v>26976</v>
      </c>
      <c r="AE252" s="122"/>
      <c r="AF252" s="122"/>
      <c r="AG252" s="122"/>
      <c r="AH252" s="122"/>
      <c r="AI252" s="122"/>
      <c r="AJ252" s="122"/>
      <c r="AK252" s="122"/>
      <c r="AL252" s="122"/>
      <c r="AM252" s="122"/>
      <c r="AN252" s="122"/>
    </row>
    <row r="253" spans="1:40" ht="12.75" x14ac:dyDescent="0.2">
      <c r="A253" s="122" t="s">
        <v>599</v>
      </c>
      <c r="B253" s="122">
        <v>101</v>
      </c>
      <c r="C253" s="122">
        <v>101.112389719985</v>
      </c>
      <c r="D253" s="122">
        <v>0</v>
      </c>
      <c r="E253" s="122">
        <v>0</v>
      </c>
      <c r="F253" s="122">
        <v>0</v>
      </c>
      <c r="G253" s="122">
        <v>0</v>
      </c>
      <c r="H253" s="122"/>
      <c r="I253" s="122">
        <v>10428</v>
      </c>
      <c r="J253" s="122">
        <v>10114</v>
      </c>
      <c r="K253" s="122"/>
      <c r="L253" s="122">
        <v>478</v>
      </c>
      <c r="M253" s="122">
        <v>462</v>
      </c>
      <c r="N253" s="122"/>
      <c r="O253" s="122">
        <v>1266</v>
      </c>
      <c r="P253" s="122">
        <v>1250</v>
      </c>
      <c r="Q253" s="122"/>
      <c r="R253" s="264">
        <v>0.12675084153548299</v>
      </c>
      <c r="S253" s="264">
        <v>0.19819641264493099</v>
      </c>
      <c r="T253" s="264">
        <v>-1.0557768924303019</v>
      </c>
      <c r="U253" s="264">
        <v>0.38252466277400288</v>
      </c>
      <c r="V253" s="264">
        <v>0.52146008824701084</v>
      </c>
      <c r="W253" s="264">
        <v>0.66839584995999246</v>
      </c>
      <c r="X253" s="212"/>
      <c r="Y253" s="122">
        <v>10040</v>
      </c>
      <c r="Z253" s="122">
        <v>9934</v>
      </c>
      <c r="AA253" s="122">
        <v>9972</v>
      </c>
      <c r="AB253" s="122">
        <v>10024</v>
      </c>
      <c r="AC253" s="122">
        <v>10091</v>
      </c>
      <c r="AD253" s="122">
        <v>10111</v>
      </c>
      <c r="AE253" s="122"/>
      <c r="AF253" s="122"/>
      <c r="AG253" s="122"/>
      <c r="AH253" s="122"/>
      <c r="AI253" s="122"/>
      <c r="AJ253" s="122"/>
      <c r="AK253" s="122"/>
      <c r="AL253" s="122"/>
      <c r="AM253" s="122"/>
      <c r="AN253" s="122"/>
    </row>
    <row r="254" spans="1:40" ht="12.75" x14ac:dyDescent="0.2">
      <c r="A254" s="122" t="s">
        <v>600</v>
      </c>
      <c r="B254" s="122">
        <v>0</v>
      </c>
      <c r="C254" s="122">
        <v>0</v>
      </c>
      <c r="D254" s="122">
        <v>0</v>
      </c>
      <c r="E254" s="122">
        <v>0</v>
      </c>
      <c r="F254" s="122">
        <v>0</v>
      </c>
      <c r="G254" s="122">
        <v>0</v>
      </c>
      <c r="H254" s="122"/>
      <c r="I254" s="122">
        <v>20143</v>
      </c>
      <c r="J254" s="122">
        <v>20369</v>
      </c>
      <c r="K254" s="122"/>
      <c r="L254" s="122">
        <v>1048</v>
      </c>
      <c r="M254" s="122">
        <v>986</v>
      </c>
      <c r="N254" s="122"/>
      <c r="O254" s="122">
        <v>2460</v>
      </c>
      <c r="P254" s="122">
        <v>2612</v>
      </c>
      <c r="Q254" s="122"/>
      <c r="R254" s="264">
        <v>0.46101636335076401</v>
      </c>
      <c r="S254" s="264">
        <v>3.4396344159992098E-2</v>
      </c>
      <c r="T254" s="264">
        <v>0.10010010009999348</v>
      </c>
      <c r="U254" s="264">
        <v>0.28499999999999659</v>
      </c>
      <c r="V254" s="264">
        <v>0.9173854514630051</v>
      </c>
      <c r="W254" s="264">
        <v>0.54345141050301038</v>
      </c>
      <c r="X254" s="212"/>
      <c r="Y254" s="122">
        <v>19980</v>
      </c>
      <c r="Z254" s="122">
        <v>20000</v>
      </c>
      <c r="AA254" s="122">
        <v>20057</v>
      </c>
      <c r="AB254" s="122">
        <v>20241</v>
      </c>
      <c r="AC254" s="122">
        <v>20351</v>
      </c>
      <c r="AD254" s="122">
        <v>20358</v>
      </c>
      <c r="AE254" s="122"/>
      <c r="AF254" s="122"/>
      <c r="AG254" s="122"/>
      <c r="AH254" s="122"/>
      <c r="AI254" s="122"/>
      <c r="AJ254" s="122"/>
      <c r="AK254" s="122"/>
      <c r="AL254" s="122"/>
      <c r="AM254" s="122"/>
      <c r="AN254" s="122"/>
    </row>
    <row r="255" spans="1:40" ht="12.75" x14ac:dyDescent="0.2">
      <c r="A255" s="122" t="s">
        <v>601</v>
      </c>
      <c r="B255" s="122">
        <v>88</v>
      </c>
      <c r="C255" s="122">
        <v>87.688619376674694</v>
      </c>
      <c r="D255" s="122">
        <v>0</v>
      </c>
      <c r="E255" s="122">
        <v>0</v>
      </c>
      <c r="F255" s="122">
        <v>0</v>
      </c>
      <c r="G255" s="122">
        <v>0</v>
      </c>
      <c r="H255" s="122"/>
      <c r="I255" s="122">
        <v>7091</v>
      </c>
      <c r="J255" s="122">
        <v>6887</v>
      </c>
      <c r="K255" s="122"/>
      <c r="L255" s="122">
        <v>296</v>
      </c>
      <c r="M255" s="122">
        <v>278</v>
      </c>
      <c r="N255" s="122"/>
      <c r="O255" s="122">
        <v>880</v>
      </c>
      <c r="P255" s="122">
        <v>890</v>
      </c>
      <c r="Q255" s="122"/>
      <c r="R255" s="264">
        <v>0.17887526530915301</v>
      </c>
      <c r="S255" s="264">
        <v>0.261665939816834</v>
      </c>
      <c r="T255" s="264">
        <v>-0.20497803806730985</v>
      </c>
      <c r="U255" s="264">
        <v>-1.0269953051643057</v>
      </c>
      <c r="V255" s="264">
        <v>1.2600059294399983</v>
      </c>
      <c r="W255" s="264">
        <v>0.70267896354900472</v>
      </c>
      <c r="X255" s="212"/>
      <c r="Y255" s="122">
        <v>6830</v>
      </c>
      <c r="Z255" s="122">
        <v>6816</v>
      </c>
      <c r="AA255" s="122">
        <v>6746</v>
      </c>
      <c r="AB255" s="122">
        <v>6831</v>
      </c>
      <c r="AC255" s="122">
        <v>6879</v>
      </c>
      <c r="AD255" s="122">
        <v>6897</v>
      </c>
      <c r="AE255" s="122"/>
      <c r="AF255" s="122"/>
      <c r="AG255" s="122"/>
      <c r="AH255" s="122"/>
      <c r="AI255" s="122"/>
      <c r="AJ255" s="122"/>
      <c r="AK255" s="122"/>
      <c r="AL255" s="122"/>
      <c r="AM255" s="122"/>
      <c r="AN255" s="122"/>
    </row>
    <row r="256" spans="1:40" ht="12.75" x14ac:dyDescent="0.2">
      <c r="A256" s="122" t="s">
        <v>602</v>
      </c>
      <c r="B256" s="122">
        <v>20</v>
      </c>
      <c r="C256" s="122">
        <v>0</v>
      </c>
      <c r="D256" s="122">
        <v>0</v>
      </c>
      <c r="E256" s="122">
        <v>19.658207991141499</v>
      </c>
      <c r="F256" s="122">
        <v>0</v>
      </c>
      <c r="G256" s="122">
        <v>0</v>
      </c>
      <c r="H256" s="122"/>
      <c r="I256" s="122">
        <v>10883</v>
      </c>
      <c r="J256" s="122">
        <v>10837</v>
      </c>
      <c r="K256" s="122"/>
      <c r="L256" s="122">
        <v>434</v>
      </c>
      <c r="M256" s="122">
        <v>402</v>
      </c>
      <c r="N256" s="122"/>
      <c r="O256" s="122">
        <v>1334</v>
      </c>
      <c r="P256" s="122">
        <v>1290</v>
      </c>
      <c r="Q256" s="122"/>
      <c r="R256" s="264">
        <v>0.150835241311742</v>
      </c>
      <c r="S256" s="264">
        <v>0.76752358054373993</v>
      </c>
      <c r="T256" s="264">
        <v>-9.3031909945096913E-2</v>
      </c>
      <c r="U256" s="264">
        <v>0.35385045162499296</v>
      </c>
      <c r="V256" s="264">
        <v>0.49178806717999635</v>
      </c>
      <c r="W256" s="264">
        <v>-0.14773776546630302</v>
      </c>
      <c r="X256" s="212"/>
      <c r="Y256" s="122">
        <v>10749</v>
      </c>
      <c r="Z256" s="122">
        <v>10739</v>
      </c>
      <c r="AA256" s="122">
        <v>10777</v>
      </c>
      <c r="AB256" s="122">
        <v>10830</v>
      </c>
      <c r="AC256" s="122">
        <v>10814</v>
      </c>
      <c r="AD256" s="122">
        <v>10897</v>
      </c>
      <c r="AE256" s="122"/>
      <c r="AF256" s="122"/>
      <c r="AG256" s="122"/>
      <c r="AH256" s="122"/>
      <c r="AI256" s="122"/>
      <c r="AJ256" s="122"/>
      <c r="AK256" s="122"/>
      <c r="AL256" s="122"/>
      <c r="AM256" s="122"/>
      <c r="AN256" s="122"/>
    </row>
    <row r="257" spans="1:40" ht="12.75" x14ac:dyDescent="0.2">
      <c r="A257" s="122" t="s">
        <v>603</v>
      </c>
      <c r="B257" s="122">
        <v>32</v>
      </c>
      <c r="C257" s="122">
        <v>0</v>
      </c>
      <c r="D257" s="122">
        <v>32.329361138347103</v>
      </c>
      <c r="E257" s="122">
        <v>0</v>
      </c>
      <c r="F257" s="122">
        <v>0</v>
      </c>
      <c r="G257" s="122">
        <v>0</v>
      </c>
      <c r="H257" s="122"/>
      <c r="I257" s="122">
        <v>10715</v>
      </c>
      <c r="J257" s="122">
        <v>10894</v>
      </c>
      <c r="K257" s="122"/>
      <c r="L257" s="122">
        <v>510</v>
      </c>
      <c r="M257" s="122">
        <v>581</v>
      </c>
      <c r="N257" s="122"/>
      <c r="O257" s="122">
        <v>1286</v>
      </c>
      <c r="P257" s="122">
        <v>1331</v>
      </c>
      <c r="Q257" s="122"/>
      <c r="R257" s="264">
        <v>0.41366410147030097</v>
      </c>
      <c r="S257" s="264">
        <v>0.110405741098537</v>
      </c>
      <c r="T257" s="264">
        <v>1.870732391699903E-2</v>
      </c>
      <c r="U257" s="264">
        <v>0.65463387262700223</v>
      </c>
      <c r="V257" s="264">
        <v>0.96627334386299424</v>
      </c>
      <c r="W257" s="264">
        <v>1.8404343424990088E-2</v>
      </c>
      <c r="X257" s="212"/>
      <c r="Y257" s="122">
        <v>10691</v>
      </c>
      <c r="Z257" s="122">
        <v>10693</v>
      </c>
      <c r="AA257" s="122">
        <v>10763</v>
      </c>
      <c r="AB257" s="122">
        <v>10867</v>
      </c>
      <c r="AC257" s="122">
        <v>10869</v>
      </c>
      <c r="AD257" s="122">
        <v>10881</v>
      </c>
      <c r="AE257" s="122"/>
      <c r="AF257" s="122"/>
      <c r="AG257" s="122"/>
      <c r="AH257" s="122"/>
      <c r="AI257" s="122"/>
      <c r="AJ257" s="122"/>
      <c r="AK257" s="122"/>
      <c r="AL257" s="122"/>
      <c r="AM257" s="122"/>
      <c r="AN257" s="122"/>
    </row>
    <row r="258" spans="1:40" ht="12.75" x14ac:dyDescent="0.2">
      <c r="A258" s="122" t="s">
        <v>604</v>
      </c>
      <c r="B258" s="122">
        <v>0</v>
      </c>
      <c r="C258" s="122">
        <v>0</v>
      </c>
      <c r="D258" s="122">
        <v>0</v>
      </c>
      <c r="E258" s="122">
        <v>0</v>
      </c>
      <c r="F258" s="122">
        <v>0</v>
      </c>
      <c r="G258" s="122">
        <v>0</v>
      </c>
      <c r="H258" s="122"/>
      <c r="I258" s="122">
        <v>11000</v>
      </c>
      <c r="J258" s="122">
        <v>11160</v>
      </c>
      <c r="K258" s="122"/>
      <c r="L258" s="122">
        <v>606</v>
      </c>
      <c r="M258" s="122">
        <v>641</v>
      </c>
      <c r="N258" s="122"/>
      <c r="O258" s="122">
        <v>1401</v>
      </c>
      <c r="P258" s="122">
        <v>1454</v>
      </c>
      <c r="Q258" s="122"/>
      <c r="R258" s="264">
        <v>0.67562956094981996</v>
      </c>
      <c r="S258" s="264">
        <v>-0.29527559055118102</v>
      </c>
      <c r="T258" s="264">
        <v>-0.12868829855689512</v>
      </c>
      <c r="U258" s="264">
        <v>1.325356649793008</v>
      </c>
      <c r="V258" s="264">
        <v>0.6540103551639902</v>
      </c>
      <c r="W258" s="264">
        <v>0.85732334626800366</v>
      </c>
      <c r="X258" s="212"/>
      <c r="Y258" s="122">
        <v>10879</v>
      </c>
      <c r="Z258" s="122">
        <v>10865</v>
      </c>
      <c r="AA258" s="122">
        <v>11009</v>
      </c>
      <c r="AB258" s="122">
        <v>11081</v>
      </c>
      <c r="AC258" s="122">
        <v>11176</v>
      </c>
      <c r="AD258" s="122">
        <v>11143</v>
      </c>
      <c r="AE258" s="122"/>
      <c r="AF258" s="122"/>
      <c r="AG258" s="122"/>
      <c r="AH258" s="122"/>
      <c r="AI258" s="122"/>
      <c r="AJ258" s="122"/>
      <c r="AK258" s="122"/>
      <c r="AL258" s="122"/>
      <c r="AM258" s="122"/>
      <c r="AN258" s="122"/>
    </row>
    <row r="259" spans="1:40" ht="12.75" x14ac:dyDescent="0.2">
      <c r="A259" s="122" t="s">
        <v>605</v>
      </c>
      <c r="B259" s="122">
        <v>0</v>
      </c>
      <c r="C259" s="122">
        <v>0</v>
      </c>
      <c r="D259" s="122">
        <v>0</v>
      </c>
      <c r="E259" s="122">
        <v>0</v>
      </c>
      <c r="F259" s="122">
        <v>0</v>
      </c>
      <c r="G259" s="122">
        <v>0</v>
      </c>
      <c r="H259" s="122"/>
      <c r="I259" s="122">
        <v>6959</v>
      </c>
      <c r="J259" s="122">
        <v>6837</v>
      </c>
      <c r="K259" s="122"/>
      <c r="L259" s="122">
        <v>349</v>
      </c>
      <c r="M259" s="122">
        <v>333</v>
      </c>
      <c r="N259" s="122"/>
      <c r="O259" s="122">
        <v>859</v>
      </c>
      <c r="P259" s="122">
        <v>914</v>
      </c>
      <c r="Q259" s="122"/>
      <c r="R259" s="264">
        <v>0.29586122057734304</v>
      </c>
      <c r="S259" s="264">
        <v>-0.308370044052863</v>
      </c>
      <c r="T259" s="264">
        <v>-0.52005943536399002</v>
      </c>
      <c r="U259" s="264">
        <v>0.13442867811799886</v>
      </c>
      <c r="V259" s="264">
        <v>1.4468973747020044</v>
      </c>
      <c r="W259" s="264">
        <v>0.13233348037100257</v>
      </c>
      <c r="X259" s="212"/>
      <c r="Y259" s="122">
        <v>6730</v>
      </c>
      <c r="Z259" s="122">
        <v>6695</v>
      </c>
      <c r="AA259" s="122">
        <v>6704</v>
      </c>
      <c r="AB259" s="122">
        <v>6801</v>
      </c>
      <c r="AC259" s="122">
        <v>6810</v>
      </c>
      <c r="AD259" s="122">
        <v>6789</v>
      </c>
      <c r="AE259" s="122"/>
      <c r="AF259" s="122"/>
      <c r="AG259" s="122"/>
      <c r="AH259" s="122"/>
      <c r="AI259" s="122"/>
      <c r="AJ259" s="122"/>
      <c r="AK259" s="122"/>
      <c r="AL259" s="122"/>
      <c r="AM259" s="122"/>
      <c r="AN259" s="122"/>
    </row>
    <row r="260" spans="1:40" ht="12.75" x14ac:dyDescent="0.2">
      <c r="A260" s="122" t="s">
        <v>606</v>
      </c>
      <c r="B260" s="122">
        <v>199</v>
      </c>
      <c r="C260" s="122">
        <v>199.34800325998401</v>
      </c>
      <c r="D260" s="122">
        <v>0</v>
      </c>
      <c r="E260" s="122">
        <v>0</v>
      </c>
      <c r="F260" s="122">
        <v>0</v>
      </c>
      <c r="G260" s="122">
        <v>0</v>
      </c>
      <c r="H260" s="122"/>
      <c r="I260" s="122">
        <v>7362</v>
      </c>
      <c r="J260" s="122">
        <v>7068</v>
      </c>
      <c r="K260" s="122"/>
      <c r="L260" s="122">
        <v>375</v>
      </c>
      <c r="M260" s="122">
        <v>289</v>
      </c>
      <c r="N260" s="122"/>
      <c r="O260" s="122">
        <v>871</v>
      </c>
      <c r="P260" s="122">
        <v>943</v>
      </c>
      <c r="Q260" s="122"/>
      <c r="R260" s="264">
        <v>-0.126894862553251</v>
      </c>
      <c r="S260" s="264">
        <v>0.62234794908062196</v>
      </c>
      <c r="T260" s="264">
        <v>-0.54883197298060793</v>
      </c>
      <c r="U260" s="264">
        <v>-0.26885524267720484</v>
      </c>
      <c r="V260" s="264">
        <v>-0.12769580022700211</v>
      </c>
      <c r="W260" s="264">
        <v>0.44040346640099415</v>
      </c>
      <c r="X260" s="212"/>
      <c r="Y260" s="122">
        <v>7106</v>
      </c>
      <c r="Z260" s="122">
        <v>7067</v>
      </c>
      <c r="AA260" s="122">
        <v>7048</v>
      </c>
      <c r="AB260" s="122">
        <v>7039</v>
      </c>
      <c r="AC260" s="122">
        <v>7070</v>
      </c>
      <c r="AD260" s="122">
        <v>7114</v>
      </c>
      <c r="AE260" s="122"/>
      <c r="AF260" s="122"/>
      <c r="AG260" s="122"/>
      <c r="AH260" s="122"/>
      <c r="AI260" s="122"/>
      <c r="AJ260" s="122"/>
      <c r="AK260" s="122"/>
      <c r="AL260" s="122"/>
      <c r="AM260" s="122"/>
      <c r="AN260" s="122"/>
    </row>
    <row r="261" spans="1:40" ht="14.25" customHeight="1" x14ac:dyDescent="0.2">
      <c r="A261" s="19" t="s">
        <v>607</v>
      </c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212"/>
      <c r="S261" s="212"/>
      <c r="T261" s="264"/>
      <c r="U261" s="264"/>
      <c r="V261" s="264"/>
      <c r="W261" s="264"/>
      <c r="X261" s="212"/>
      <c r="Y261" s="122"/>
      <c r="Z261" s="122"/>
      <c r="AA261" s="122"/>
      <c r="AB261" s="122"/>
      <c r="AC261" s="122"/>
      <c r="AD261" s="122"/>
      <c r="AE261" s="122"/>
      <c r="AF261" s="122"/>
      <c r="AG261" s="122"/>
      <c r="AH261" s="122"/>
      <c r="AI261" s="122"/>
      <c r="AJ261" s="122"/>
      <c r="AK261" s="122"/>
      <c r="AL261" s="122"/>
      <c r="AM261" s="122"/>
      <c r="AN261" s="122"/>
    </row>
    <row r="262" spans="1:40" ht="12.75" x14ac:dyDescent="0.2">
      <c r="A262" s="122" t="s">
        <v>608</v>
      </c>
      <c r="B262" s="122">
        <v>35</v>
      </c>
      <c r="C262" s="122">
        <v>0</v>
      </c>
      <c r="D262" s="122">
        <v>34.870721777351399</v>
      </c>
      <c r="E262" s="122">
        <v>0</v>
      </c>
      <c r="F262" s="122">
        <v>0</v>
      </c>
      <c r="G262" s="122">
        <v>0</v>
      </c>
      <c r="H262" s="122"/>
      <c r="I262" s="122">
        <v>26217</v>
      </c>
      <c r="J262" s="122">
        <v>26918</v>
      </c>
      <c r="K262" s="122"/>
      <c r="L262" s="122">
        <v>1283</v>
      </c>
      <c r="M262" s="122">
        <v>1466</v>
      </c>
      <c r="N262" s="122"/>
      <c r="O262" s="122">
        <v>3314</v>
      </c>
      <c r="P262" s="122">
        <v>3524</v>
      </c>
      <c r="Q262" s="122"/>
      <c r="R262" s="264">
        <v>0.67324102977934808</v>
      </c>
      <c r="S262" s="264">
        <v>0.64436829558998798</v>
      </c>
      <c r="T262" s="264">
        <v>0.79580671079300203</v>
      </c>
      <c r="U262" s="264">
        <v>0.7022205352060098</v>
      </c>
      <c r="V262" s="264">
        <v>1.3305691669809931</v>
      </c>
      <c r="W262" s="264">
        <v>-0.13019380277499693</v>
      </c>
      <c r="X262" s="212"/>
      <c r="Y262" s="122">
        <v>26137</v>
      </c>
      <c r="Z262" s="122">
        <v>26345</v>
      </c>
      <c r="AA262" s="122">
        <v>26530</v>
      </c>
      <c r="AB262" s="122">
        <v>26883</v>
      </c>
      <c r="AC262" s="122">
        <v>26848</v>
      </c>
      <c r="AD262" s="122">
        <v>27021</v>
      </c>
      <c r="AE262" s="122"/>
      <c r="AF262" s="122"/>
      <c r="AG262" s="122"/>
      <c r="AH262" s="122"/>
      <c r="AI262" s="122"/>
      <c r="AJ262" s="122"/>
      <c r="AK262" s="122"/>
      <c r="AL262" s="122"/>
      <c r="AM262" s="122"/>
      <c r="AN262" s="122"/>
    </row>
    <row r="263" spans="1:40" ht="12.75" x14ac:dyDescent="0.2">
      <c r="A263" s="122" t="s">
        <v>609</v>
      </c>
      <c r="B263" s="122">
        <v>0</v>
      </c>
      <c r="C263" s="122">
        <v>0</v>
      </c>
      <c r="D263" s="122">
        <v>0</v>
      </c>
      <c r="E263" s="122">
        <v>0</v>
      </c>
      <c r="F263" s="122">
        <v>0</v>
      </c>
      <c r="G263" s="122">
        <v>0</v>
      </c>
      <c r="H263" s="122"/>
      <c r="I263" s="122">
        <v>92681</v>
      </c>
      <c r="J263" s="122">
        <v>100603</v>
      </c>
      <c r="K263" s="122"/>
      <c r="L263" s="122">
        <v>5500</v>
      </c>
      <c r="M263" s="122">
        <v>5792</v>
      </c>
      <c r="N263" s="122"/>
      <c r="O263" s="122">
        <v>12325</v>
      </c>
      <c r="P263" s="122">
        <v>13662</v>
      </c>
      <c r="Q263" s="122"/>
      <c r="R263" s="264">
        <v>0.87822231141381191</v>
      </c>
      <c r="S263" s="264">
        <v>0.78567876678269499</v>
      </c>
      <c r="T263" s="264">
        <v>1.1494016108100027</v>
      </c>
      <c r="U263" s="264">
        <v>0.84309133489499288</v>
      </c>
      <c r="V263" s="264">
        <v>0.60784749288200146</v>
      </c>
      <c r="W263" s="264">
        <v>0.91328783621000298</v>
      </c>
      <c r="X263" s="212"/>
      <c r="Y263" s="122">
        <v>97094</v>
      </c>
      <c r="Z263" s="122">
        <v>98210</v>
      </c>
      <c r="AA263" s="122">
        <v>99038</v>
      </c>
      <c r="AB263" s="122">
        <v>99640</v>
      </c>
      <c r="AC263" s="122">
        <v>100550</v>
      </c>
      <c r="AD263" s="122">
        <v>101340</v>
      </c>
      <c r="AE263" s="122"/>
      <c r="AF263" s="122"/>
      <c r="AG263" s="122"/>
      <c r="AH263" s="122"/>
      <c r="AI263" s="122"/>
      <c r="AJ263" s="122"/>
      <c r="AK263" s="122"/>
      <c r="AL263" s="122"/>
      <c r="AM263" s="122"/>
      <c r="AN263" s="122"/>
    </row>
    <row r="264" spans="1:40" ht="12.75" x14ac:dyDescent="0.2">
      <c r="A264" s="122" t="s">
        <v>610</v>
      </c>
      <c r="B264" s="122">
        <v>211</v>
      </c>
      <c r="C264" s="122">
        <v>177.52764219543801</v>
      </c>
      <c r="D264" s="122">
        <v>33.7242866167065</v>
      </c>
      <c r="E264" s="122">
        <v>0</v>
      </c>
      <c r="F264" s="122">
        <v>0</v>
      </c>
      <c r="G264" s="122">
        <v>0</v>
      </c>
      <c r="H264" s="122"/>
      <c r="I264" s="122">
        <v>10039</v>
      </c>
      <c r="J264" s="122">
        <v>9660</v>
      </c>
      <c r="K264" s="122"/>
      <c r="L264" s="122">
        <v>439</v>
      </c>
      <c r="M264" s="122">
        <v>502</v>
      </c>
      <c r="N264" s="122"/>
      <c r="O264" s="122">
        <v>1205</v>
      </c>
      <c r="P264" s="122">
        <v>1218</v>
      </c>
      <c r="Q264" s="122"/>
      <c r="R264" s="264">
        <v>0.24849461127978101</v>
      </c>
      <c r="S264" s="264">
        <v>-0.40553187064573204</v>
      </c>
      <c r="T264" s="264">
        <v>-0.68262969964290221</v>
      </c>
      <c r="U264" s="264">
        <v>-0.32779951358780579</v>
      </c>
      <c r="V264" s="264">
        <v>1.1457670273709937</v>
      </c>
      <c r="W264" s="264">
        <v>0.87056849171401041</v>
      </c>
      <c r="X264" s="212"/>
      <c r="Y264" s="122">
        <v>9522</v>
      </c>
      <c r="Z264" s="122">
        <v>9457</v>
      </c>
      <c r="AA264" s="122">
        <v>9426</v>
      </c>
      <c r="AB264" s="122">
        <v>9534</v>
      </c>
      <c r="AC264" s="122">
        <v>9617</v>
      </c>
      <c r="AD264" s="122">
        <v>9578</v>
      </c>
      <c r="AE264" s="122"/>
      <c r="AF264" s="122"/>
      <c r="AG264" s="122"/>
      <c r="AH264" s="122"/>
      <c r="AI264" s="122"/>
      <c r="AJ264" s="122"/>
      <c r="AK264" s="122"/>
      <c r="AL264" s="122"/>
      <c r="AM264" s="122"/>
      <c r="AN264" s="122"/>
    </row>
    <row r="265" spans="1:40" ht="12.75" x14ac:dyDescent="0.2">
      <c r="A265" s="122" t="s">
        <v>611</v>
      </c>
      <c r="B265" s="122">
        <v>0</v>
      </c>
      <c r="C265" s="122">
        <v>0</v>
      </c>
      <c r="D265" s="122">
        <v>0</v>
      </c>
      <c r="E265" s="122">
        <v>0</v>
      </c>
      <c r="F265" s="122">
        <v>0</v>
      </c>
      <c r="G265" s="122">
        <v>0</v>
      </c>
      <c r="H265" s="122"/>
      <c r="I265" s="122">
        <v>36927</v>
      </c>
      <c r="J265" s="122">
        <v>37401</v>
      </c>
      <c r="K265" s="122"/>
      <c r="L265" s="122">
        <v>1948</v>
      </c>
      <c r="M265" s="122">
        <v>1905</v>
      </c>
      <c r="N265" s="122"/>
      <c r="O265" s="122">
        <v>4796</v>
      </c>
      <c r="P265" s="122">
        <v>5093</v>
      </c>
      <c r="Q265" s="122"/>
      <c r="R265" s="264">
        <v>0.37654266453102098</v>
      </c>
      <c r="S265" s="264">
        <v>0.109634462657432</v>
      </c>
      <c r="T265" s="264">
        <v>0.20901761719900946</v>
      </c>
      <c r="U265" s="264">
        <v>2.4379672771004834E-2</v>
      </c>
      <c r="V265" s="264">
        <v>0.94786729857800367</v>
      </c>
      <c r="W265" s="264">
        <v>0.327297116029996</v>
      </c>
      <c r="X265" s="212"/>
      <c r="Y265" s="122">
        <v>36839</v>
      </c>
      <c r="Z265" s="122">
        <v>36916</v>
      </c>
      <c r="AA265" s="122">
        <v>36925</v>
      </c>
      <c r="AB265" s="122">
        <v>37275</v>
      </c>
      <c r="AC265" s="122">
        <v>37397</v>
      </c>
      <c r="AD265" s="122">
        <v>37438</v>
      </c>
      <c r="AE265" s="122"/>
      <c r="AF265" s="122"/>
      <c r="AG265" s="122"/>
      <c r="AH265" s="122"/>
      <c r="AI265" s="122"/>
      <c r="AJ265" s="122"/>
      <c r="AK265" s="122"/>
      <c r="AL265" s="122"/>
      <c r="AM265" s="122"/>
      <c r="AN265" s="122"/>
    </row>
    <row r="266" spans="1:40" ht="12.75" x14ac:dyDescent="0.2">
      <c r="A266" s="122" t="s">
        <v>612</v>
      </c>
      <c r="B266" s="122">
        <v>0</v>
      </c>
      <c r="C266" s="122">
        <v>0</v>
      </c>
      <c r="D266" s="122">
        <v>0</v>
      </c>
      <c r="E266" s="122">
        <v>0</v>
      </c>
      <c r="F266" s="122">
        <v>0</v>
      </c>
      <c r="G266" s="122">
        <v>0</v>
      </c>
      <c r="H266" s="122"/>
      <c r="I266" s="122">
        <v>19175</v>
      </c>
      <c r="J266" s="122">
        <v>19028</v>
      </c>
      <c r="K266" s="122"/>
      <c r="L266" s="122">
        <v>936</v>
      </c>
      <c r="M266" s="122">
        <v>895</v>
      </c>
      <c r="N266" s="122"/>
      <c r="O266" s="122">
        <v>2407</v>
      </c>
      <c r="P266" s="122">
        <v>2570</v>
      </c>
      <c r="Q266" s="122"/>
      <c r="R266" s="264">
        <v>0.20743298901086901</v>
      </c>
      <c r="S266" s="264">
        <v>1.5772870662460598E-2</v>
      </c>
      <c r="T266" s="264">
        <v>0.44001484387399614</v>
      </c>
      <c r="U266" s="264">
        <v>0.25862978992901731</v>
      </c>
      <c r="V266" s="264">
        <v>0.1895235588309987</v>
      </c>
      <c r="W266" s="264">
        <v>-5.7800430875900588E-2</v>
      </c>
      <c r="X266" s="212"/>
      <c r="Y266" s="122">
        <v>18863</v>
      </c>
      <c r="Z266" s="122">
        <v>18946</v>
      </c>
      <c r="AA266" s="122">
        <v>18995</v>
      </c>
      <c r="AB266" s="122">
        <v>19031</v>
      </c>
      <c r="AC266" s="122">
        <v>19020</v>
      </c>
      <c r="AD266" s="122">
        <v>19023</v>
      </c>
      <c r="AE266" s="122"/>
      <c r="AF266" s="122"/>
      <c r="AG266" s="122"/>
      <c r="AH266" s="122"/>
      <c r="AI266" s="122"/>
      <c r="AJ266" s="122"/>
      <c r="AK266" s="122"/>
      <c r="AL266" s="122"/>
      <c r="AM266" s="122"/>
      <c r="AN266" s="122"/>
    </row>
    <row r="267" spans="1:40" ht="12.75" x14ac:dyDescent="0.2">
      <c r="A267" s="122" t="s">
        <v>613</v>
      </c>
      <c r="B267" s="122">
        <v>138</v>
      </c>
      <c r="C267" s="122">
        <v>138.32670946703399</v>
      </c>
      <c r="D267" s="122">
        <v>0</v>
      </c>
      <c r="E267" s="122">
        <v>0</v>
      </c>
      <c r="F267" s="122">
        <v>0</v>
      </c>
      <c r="G267" s="122">
        <v>0</v>
      </c>
      <c r="H267" s="122"/>
      <c r="I267" s="122">
        <v>9813</v>
      </c>
      <c r="J267" s="122">
        <v>9481</v>
      </c>
      <c r="K267" s="122"/>
      <c r="L267" s="122">
        <v>533</v>
      </c>
      <c r="M267" s="122">
        <v>505</v>
      </c>
      <c r="N267" s="122"/>
      <c r="O267" s="122">
        <v>1201</v>
      </c>
      <c r="P267" s="122">
        <v>1230</v>
      </c>
      <c r="Q267" s="122"/>
      <c r="R267" s="264">
        <v>-5.5402414118321794E-2</v>
      </c>
      <c r="S267" s="264">
        <v>0.66575081897918198</v>
      </c>
      <c r="T267" s="264">
        <v>1.0544074229997591E-2</v>
      </c>
      <c r="U267" s="264">
        <v>6.3257775435005215E-2</v>
      </c>
      <c r="V267" s="264">
        <v>0.36877041407699096</v>
      </c>
      <c r="W267" s="264">
        <v>-0.66134788998529359</v>
      </c>
      <c r="X267" s="212"/>
      <c r="Y267" s="122">
        <v>9484</v>
      </c>
      <c r="Z267" s="122">
        <v>9485</v>
      </c>
      <c r="AA267" s="122">
        <v>9491</v>
      </c>
      <c r="AB267" s="122">
        <v>9526</v>
      </c>
      <c r="AC267" s="122">
        <v>9463</v>
      </c>
      <c r="AD267" s="122">
        <v>9526</v>
      </c>
      <c r="AE267" s="122"/>
      <c r="AF267" s="122"/>
      <c r="AG267" s="122"/>
      <c r="AH267" s="122"/>
      <c r="AI267" s="122"/>
      <c r="AJ267" s="122"/>
      <c r="AK267" s="122"/>
      <c r="AL267" s="122"/>
      <c r="AM267" s="122"/>
      <c r="AN267" s="122"/>
    </row>
    <row r="268" spans="1:40" ht="12.75" x14ac:dyDescent="0.2">
      <c r="A268" s="122" t="s">
        <v>614</v>
      </c>
      <c r="B268" s="122">
        <v>39</v>
      </c>
      <c r="C268" s="122">
        <v>0</v>
      </c>
      <c r="D268" s="122">
        <v>0</v>
      </c>
      <c r="E268" s="122">
        <v>39.4701492537313</v>
      </c>
      <c r="F268" s="122">
        <v>0</v>
      </c>
      <c r="G268" s="122">
        <v>0</v>
      </c>
      <c r="H268" s="122"/>
      <c r="I268" s="122">
        <v>5985</v>
      </c>
      <c r="J268" s="122">
        <v>5896</v>
      </c>
      <c r="K268" s="122"/>
      <c r="L268" s="122">
        <v>273</v>
      </c>
      <c r="M268" s="122">
        <v>288</v>
      </c>
      <c r="N268" s="122"/>
      <c r="O268" s="122">
        <v>704</v>
      </c>
      <c r="P268" s="122">
        <v>671</v>
      </c>
      <c r="Q268" s="122"/>
      <c r="R268" s="264">
        <v>0.40259497468755301</v>
      </c>
      <c r="S268" s="264">
        <v>0.49185888738127503</v>
      </c>
      <c r="T268" s="264">
        <v>-0.65494657014819779</v>
      </c>
      <c r="U268" s="264">
        <v>1.7349063150589927</v>
      </c>
      <c r="V268" s="264">
        <v>-0.25579809004089782</v>
      </c>
      <c r="W268" s="264">
        <v>0.80355616344701275</v>
      </c>
      <c r="X268" s="212"/>
      <c r="Y268" s="122">
        <v>5802</v>
      </c>
      <c r="Z268" s="122">
        <v>5764</v>
      </c>
      <c r="AA268" s="122">
        <v>5864</v>
      </c>
      <c r="AB268" s="122">
        <v>5849</v>
      </c>
      <c r="AC268" s="122">
        <v>5896</v>
      </c>
      <c r="AD268" s="122">
        <v>5925</v>
      </c>
      <c r="AE268" s="122"/>
      <c r="AF268" s="122"/>
      <c r="AG268" s="122"/>
      <c r="AH268" s="122"/>
      <c r="AI268" s="122"/>
      <c r="AJ268" s="122"/>
      <c r="AK268" s="122"/>
      <c r="AL268" s="122"/>
      <c r="AM268" s="122"/>
      <c r="AN268" s="122"/>
    </row>
    <row r="269" spans="1:40" ht="12.75" x14ac:dyDescent="0.2">
      <c r="A269" s="122" t="s">
        <v>615</v>
      </c>
      <c r="B269" s="122">
        <v>0</v>
      </c>
      <c r="C269" s="122">
        <v>0</v>
      </c>
      <c r="D269" s="122">
        <v>0</v>
      </c>
      <c r="E269" s="122">
        <v>0</v>
      </c>
      <c r="F269" s="122">
        <v>0</v>
      </c>
      <c r="G269" s="122">
        <v>0</v>
      </c>
      <c r="H269" s="122"/>
      <c r="I269" s="122">
        <v>11795</v>
      </c>
      <c r="J269" s="122">
        <v>11609</v>
      </c>
      <c r="K269" s="122"/>
      <c r="L269" s="122">
        <v>556</v>
      </c>
      <c r="M269" s="122">
        <v>595</v>
      </c>
      <c r="N269" s="122"/>
      <c r="O269" s="122">
        <v>1425</v>
      </c>
      <c r="P269" s="122">
        <v>1467</v>
      </c>
      <c r="Q269" s="122"/>
      <c r="R269" s="264">
        <v>0.51730944205177198</v>
      </c>
      <c r="S269" s="264">
        <v>0.40510256852266902</v>
      </c>
      <c r="T269" s="264">
        <v>0.55433347998199167</v>
      </c>
      <c r="U269" s="264">
        <v>0.4287714385719994</v>
      </c>
      <c r="V269" s="264">
        <v>1.1849786529579944</v>
      </c>
      <c r="W269" s="264">
        <v>-9.4721432876895051E-2</v>
      </c>
      <c r="X269" s="212"/>
      <c r="Y269" s="122">
        <v>11365</v>
      </c>
      <c r="Z269" s="122">
        <v>11428</v>
      </c>
      <c r="AA269" s="122">
        <v>11477</v>
      </c>
      <c r="AB269" s="122">
        <v>11613</v>
      </c>
      <c r="AC269" s="122">
        <v>11602</v>
      </c>
      <c r="AD269" s="122">
        <v>11649</v>
      </c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</row>
    <row r="270" spans="1:40" ht="12.75" x14ac:dyDescent="0.2">
      <c r="A270" s="122" t="s">
        <v>616</v>
      </c>
      <c r="B270" s="122">
        <v>74</v>
      </c>
      <c r="C270" s="122">
        <v>0</v>
      </c>
      <c r="D270" s="122">
        <v>74.4004211414927</v>
      </c>
      <c r="E270" s="122">
        <v>0</v>
      </c>
      <c r="F270" s="122">
        <v>0</v>
      </c>
      <c r="G270" s="122">
        <v>0</v>
      </c>
      <c r="H270" s="122"/>
      <c r="I270" s="122">
        <v>36804</v>
      </c>
      <c r="J270" s="122">
        <v>39259</v>
      </c>
      <c r="K270" s="122"/>
      <c r="L270" s="122">
        <v>1795</v>
      </c>
      <c r="M270" s="122">
        <v>2185</v>
      </c>
      <c r="N270" s="122"/>
      <c r="O270" s="122">
        <v>4881</v>
      </c>
      <c r="P270" s="122">
        <v>5348</v>
      </c>
      <c r="Q270" s="122"/>
      <c r="R270" s="264">
        <v>1.3192093541721401</v>
      </c>
      <c r="S270" s="264">
        <v>-0.142718793006779</v>
      </c>
      <c r="T270" s="264">
        <v>1.2649728742549939</v>
      </c>
      <c r="U270" s="264">
        <v>1.318127569287995</v>
      </c>
      <c r="V270" s="264">
        <v>1.3690382702479837</v>
      </c>
      <c r="W270" s="264">
        <v>1.3247256294379923</v>
      </c>
      <c r="X270" s="212"/>
      <c r="Y270" s="122">
        <v>37234</v>
      </c>
      <c r="Z270" s="122">
        <v>37705</v>
      </c>
      <c r="AA270" s="122">
        <v>38202</v>
      </c>
      <c r="AB270" s="122">
        <v>38725</v>
      </c>
      <c r="AC270" s="122">
        <v>39238</v>
      </c>
      <c r="AD270" s="122">
        <v>39182</v>
      </c>
      <c r="AE270" s="122"/>
      <c r="AF270" s="122"/>
      <c r="AG270" s="122"/>
      <c r="AH270" s="122"/>
      <c r="AI270" s="122"/>
      <c r="AJ270" s="122"/>
      <c r="AK270" s="122"/>
      <c r="AL270" s="122"/>
      <c r="AM270" s="122"/>
      <c r="AN270" s="122"/>
    </row>
    <row r="271" spans="1:40" ht="12.75" x14ac:dyDescent="0.2">
      <c r="A271" s="122" t="s">
        <v>617</v>
      </c>
      <c r="B271" s="122">
        <v>78</v>
      </c>
      <c r="C271" s="122">
        <v>0</v>
      </c>
      <c r="D271" s="122">
        <v>77.5111065076632</v>
      </c>
      <c r="E271" s="122">
        <v>0</v>
      </c>
      <c r="F271" s="122">
        <v>0</v>
      </c>
      <c r="G271" s="122">
        <v>0</v>
      </c>
      <c r="H271" s="122"/>
      <c r="I271" s="122">
        <v>26120</v>
      </c>
      <c r="J271" s="122">
        <v>25782</v>
      </c>
      <c r="K271" s="122"/>
      <c r="L271" s="122">
        <v>1120</v>
      </c>
      <c r="M271" s="122">
        <v>1378</v>
      </c>
      <c r="N271" s="122"/>
      <c r="O271" s="122">
        <v>3054</v>
      </c>
      <c r="P271" s="122">
        <v>3205</v>
      </c>
      <c r="Q271" s="122"/>
      <c r="R271" s="264">
        <v>0.35153024495899698</v>
      </c>
      <c r="S271" s="264">
        <v>-0.151421028109955</v>
      </c>
      <c r="T271" s="264">
        <v>0.11418671496599586</v>
      </c>
      <c r="U271" s="264">
        <v>1.1956265240309989</v>
      </c>
      <c r="V271" s="264">
        <v>0.57909055577098911</v>
      </c>
      <c r="W271" s="264">
        <v>-0.47528884423660145</v>
      </c>
      <c r="X271" s="212"/>
      <c r="Y271" s="122">
        <v>25397</v>
      </c>
      <c r="Z271" s="122">
        <v>25426</v>
      </c>
      <c r="AA271" s="122">
        <v>25730</v>
      </c>
      <c r="AB271" s="122">
        <v>25879</v>
      </c>
      <c r="AC271" s="122">
        <v>25756</v>
      </c>
      <c r="AD271" s="122">
        <v>25717</v>
      </c>
      <c r="AE271" s="122"/>
      <c r="AF271" s="122"/>
      <c r="AG271" s="122"/>
      <c r="AH271" s="122"/>
      <c r="AI271" s="122"/>
      <c r="AJ271" s="122"/>
      <c r="AK271" s="122"/>
      <c r="AL271" s="122"/>
      <c r="AM271" s="122"/>
      <c r="AN271" s="122"/>
    </row>
    <row r="272" spans="1:40" ht="14.25" customHeight="1" x14ac:dyDescent="0.2">
      <c r="A272" s="19" t="s">
        <v>618</v>
      </c>
      <c r="B272" s="122"/>
      <c r="C272" s="122"/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212"/>
      <c r="S272" s="212"/>
      <c r="T272" s="264"/>
      <c r="U272" s="264"/>
      <c r="V272" s="264"/>
      <c r="W272" s="264"/>
      <c r="X272" s="212"/>
      <c r="Y272" s="122"/>
      <c r="Z272" s="122"/>
      <c r="AA272" s="122"/>
      <c r="AB272" s="122"/>
      <c r="AC272" s="122"/>
      <c r="AD272" s="122"/>
      <c r="AE272" s="122"/>
      <c r="AF272" s="122"/>
      <c r="AG272" s="122"/>
      <c r="AH272" s="122"/>
      <c r="AI272" s="122"/>
      <c r="AJ272" s="122"/>
      <c r="AK272" s="122"/>
      <c r="AL272" s="122"/>
      <c r="AM272" s="122"/>
      <c r="AN272" s="122"/>
    </row>
    <row r="273" spans="1:40" ht="12.75" x14ac:dyDescent="0.2">
      <c r="A273" s="122" t="s">
        <v>619</v>
      </c>
      <c r="B273" s="122">
        <v>0</v>
      </c>
      <c r="C273" s="122">
        <v>0</v>
      </c>
      <c r="D273" s="122">
        <v>0</v>
      </c>
      <c r="E273" s="122">
        <v>0</v>
      </c>
      <c r="F273" s="122">
        <v>0</v>
      </c>
      <c r="G273" s="122">
        <v>0</v>
      </c>
      <c r="H273" s="122"/>
      <c r="I273" s="122">
        <v>24922</v>
      </c>
      <c r="J273" s="122">
        <v>25190</v>
      </c>
      <c r="K273" s="122"/>
      <c r="L273" s="122">
        <v>1235</v>
      </c>
      <c r="M273" s="122">
        <v>1274</v>
      </c>
      <c r="N273" s="122"/>
      <c r="O273" s="122">
        <v>3188</v>
      </c>
      <c r="P273" s="122">
        <v>3517</v>
      </c>
      <c r="Q273" s="122"/>
      <c r="R273" s="264">
        <v>0.75538033899194001</v>
      </c>
      <c r="S273" s="264">
        <v>-0.36075322101090201</v>
      </c>
      <c r="T273" s="264">
        <v>0.84569187400400381</v>
      </c>
      <c r="U273" s="264">
        <v>1.3125911521629945</v>
      </c>
      <c r="V273" s="264">
        <v>0.50783749200300576</v>
      </c>
      <c r="W273" s="264">
        <v>0.35806644121700515</v>
      </c>
      <c r="X273" s="212"/>
      <c r="Y273" s="122">
        <v>24477</v>
      </c>
      <c r="Z273" s="122">
        <v>24684</v>
      </c>
      <c r="AA273" s="122">
        <v>25008</v>
      </c>
      <c r="AB273" s="122">
        <v>25135</v>
      </c>
      <c r="AC273" s="122">
        <v>25225</v>
      </c>
      <c r="AD273" s="122">
        <v>25134</v>
      </c>
      <c r="AE273" s="122"/>
      <c r="AF273" s="122"/>
      <c r="AG273" s="122"/>
      <c r="AH273" s="122"/>
      <c r="AI273" s="122"/>
      <c r="AJ273" s="122"/>
      <c r="AK273" s="122"/>
      <c r="AL273" s="122"/>
      <c r="AM273" s="122"/>
      <c r="AN273" s="122"/>
    </row>
    <row r="274" spans="1:40" ht="12.75" x14ac:dyDescent="0.2">
      <c r="A274" s="122" t="s">
        <v>620</v>
      </c>
      <c r="B274" s="122">
        <v>356</v>
      </c>
      <c r="C274" s="122">
        <v>335.52357219142601</v>
      </c>
      <c r="D274" s="122">
        <v>20.156591073986402</v>
      </c>
      <c r="E274" s="122">
        <v>0</v>
      </c>
      <c r="F274" s="122">
        <v>0</v>
      </c>
      <c r="G274" s="122">
        <v>0</v>
      </c>
      <c r="H274" s="122"/>
      <c r="I274" s="122">
        <v>19663</v>
      </c>
      <c r="J274" s="122">
        <v>18610</v>
      </c>
      <c r="K274" s="122"/>
      <c r="L274" s="122">
        <v>756</v>
      </c>
      <c r="M274" s="122">
        <v>849</v>
      </c>
      <c r="N274" s="122"/>
      <c r="O274" s="122">
        <v>2239</v>
      </c>
      <c r="P274" s="122">
        <v>2255</v>
      </c>
      <c r="Q274" s="122"/>
      <c r="R274" s="264">
        <v>0.31353430772120799</v>
      </c>
      <c r="S274" s="264">
        <v>-1.21754988199957</v>
      </c>
      <c r="T274" s="264">
        <v>4.344992396299574E-2</v>
      </c>
      <c r="U274" s="264">
        <v>-0.30944625407170179</v>
      </c>
      <c r="V274" s="264">
        <v>1.0346893209169963</v>
      </c>
      <c r="W274" s="264">
        <v>0.49048671373898856</v>
      </c>
      <c r="X274" s="212"/>
      <c r="Y274" s="122">
        <v>18412</v>
      </c>
      <c r="Z274" s="122">
        <v>18420</v>
      </c>
      <c r="AA274" s="122">
        <v>18363</v>
      </c>
      <c r="AB274" s="122">
        <v>18553</v>
      </c>
      <c r="AC274" s="122">
        <v>18644</v>
      </c>
      <c r="AD274" s="122">
        <v>18417</v>
      </c>
      <c r="AE274" s="122"/>
      <c r="AF274" s="122"/>
      <c r="AG274" s="122"/>
      <c r="AH274" s="122"/>
      <c r="AI274" s="122"/>
      <c r="AJ274" s="122"/>
      <c r="AK274" s="122"/>
      <c r="AL274" s="122"/>
      <c r="AM274" s="122"/>
      <c r="AN274" s="122"/>
    </row>
    <row r="275" spans="1:40" ht="12.75" x14ac:dyDescent="0.2">
      <c r="A275" s="122" t="s">
        <v>621</v>
      </c>
      <c r="B275" s="122">
        <v>292</v>
      </c>
      <c r="C275" s="122">
        <v>269.07490691039197</v>
      </c>
      <c r="D275" s="122">
        <v>22.918097169251698</v>
      </c>
      <c r="E275" s="122">
        <v>0</v>
      </c>
      <c r="F275" s="122">
        <v>0</v>
      </c>
      <c r="G275" s="122">
        <v>0</v>
      </c>
      <c r="H275" s="122"/>
      <c r="I275" s="122">
        <v>20679</v>
      </c>
      <c r="J275" s="122">
        <v>19709</v>
      </c>
      <c r="K275" s="122"/>
      <c r="L275" s="122">
        <v>935</v>
      </c>
      <c r="M275" s="122">
        <v>1049</v>
      </c>
      <c r="N275" s="122"/>
      <c r="O275" s="122">
        <v>2443</v>
      </c>
      <c r="P275" s="122">
        <v>2521</v>
      </c>
      <c r="Q275" s="122"/>
      <c r="R275" s="264">
        <v>0.141397123924492</v>
      </c>
      <c r="S275" s="264">
        <v>-1.0205635948210201</v>
      </c>
      <c r="T275" s="264">
        <v>0.85784313725500283</v>
      </c>
      <c r="U275" s="264">
        <v>0.17213446739599192</v>
      </c>
      <c r="V275" s="264">
        <v>7.0757100980983978E-2</v>
      </c>
      <c r="W275" s="264">
        <v>-0.53030303030300274</v>
      </c>
      <c r="X275" s="212"/>
      <c r="Y275" s="122">
        <v>19584</v>
      </c>
      <c r="Z275" s="122">
        <v>19752</v>
      </c>
      <c r="AA275" s="122">
        <v>19786</v>
      </c>
      <c r="AB275" s="122">
        <v>19800</v>
      </c>
      <c r="AC275" s="122">
        <v>19695</v>
      </c>
      <c r="AD275" s="122">
        <v>19494</v>
      </c>
      <c r="AE275" s="122"/>
      <c r="AF275" s="122"/>
      <c r="AG275" s="122"/>
      <c r="AH275" s="122"/>
      <c r="AI275" s="122"/>
      <c r="AJ275" s="122"/>
      <c r="AK275" s="122"/>
      <c r="AL275" s="122"/>
      <c r="AM275" s="122"/>
      <c r="AN275" s="122"/>
    </row>
    <row r="276" spans="1:40" ht="12.75" x14ac:dyDescent="0.2">
      <c r="A276" s="122" t="s">
        <v>622</v>
      </c>
      <c r="B276" s="122">
        <v>0</v>
      </c>
      <c r="C276" s="122">
        <v>0</v>
      </c>
      <c r="D276" s="122">
        <v>0</v>
      </c>
      <c r="E276" s="122">
        <v>0</v>
      </c>
      <c r="F276" s="122">
        <v>0</v>
      </c>
      <c r="G276" s="122">
        <v>0</v>
      </c>
      <c r="H276" s="122"/>
      <c r="I276" s="122">
        <v>94575</v>
      </c>
      <c r="J276" s="122">
        <v>98810</v>
      </c>
      <c r="K276" s="122"/>
      <c r="L276" s="122">
        <v>5593</v>
      </c>
      <c r="M276" s="122">
        <v>5426</v>
      </c>
      <c r="N276" s="122"/>
      <c r="O276" s="122">
        <v>12497</v>
      </c>
      <c r="P276" s="122">
        <v>13700</v>
      </c>
      <c r="Q276" s="122"/>
      <c r="R276" s="264">
        <v>0.46684230546829603</v>
      </c>
      <c r="S276" s="264">
        <v>6.0749650689508494E-2</v>
      </c>
      <c r="T276" s="264">
        <v>0.42086586963499428</v>
      </c>
      <c r="U276" s="264">
        <v>0.43656459615199594</v>
      </c>
      <c r="V276" s="264">
        <v>0.46023564064800837</v>
      </c>
      <c r="W276" s="264">
        <v>0.54975261132499043</v>
      </c>
      <c r="X276" s="212"/>
      <c r="Y276" s="122">
        <v>96943</v>
      </c>
      <c r="Z276" s="122">
        <v>97351</v>
      </c>
      <c r="AA276" s="122">
        <v>97776</v>
      </c>
      <c r="AB276" s="122">
        <v>98226</v>
      </c>
      <c r="AC276" s="122">
        <v>98766</v>
      </c>
      <c r="AD276" s="122">
        <v>98826</v>
      </c>
      <c r="AE276" s="122"/>
      <c r="AF276" s="122"/>
      <c r="AG276" s="122"/>
      <c r="AH276" s="122"/>
      <c r="AI276" s="122"/>
      <c r="AJ276" s="122"/>
      <c r="AK276" s="122"/>
      <c r="AL276" s="122"/>
      <c r="AM276" s="122"/>
      <c r="AN276" s="122"/>
    </row>
    <row r="277" spans="1:40" ht="12.75" x14ac:dyDescent="0.2">
      <c r="A277" s="122" t="s">
        <v>623</v>
      </c>
      <c r="B277" s="122">
        <v>0</v>
      </c>
      <c r="C277" s="122">
        <v>0</v>
      </c>
      <c r="D277" s="122">
        <v>0</v>
      </c>
      <c r="E277" s="122">
        <v>0</v>
      </c>
      <c r="F277" s="122">
        <v>0</v>
      </c>
      <c r="G277" s="122">
        <v>0</v>
      </c>
      <c r="H277" s="122"/>
      <c r="I277" s="122">
        <v>17884</v>
      </c>
      <c r="J277" s="122">
        <v>18030</v>
      </c>
      <c r="K277" s="122"/>
      <c r="L277" s="122">
        <v>997</v>
      </c>
      <c r="M277" s="122">
        <v>949</v>
      </c>
      <c r="N277" s="122"/>
      <c r="O277" s="122">
        <v>2641</v>
      </c>
      <c r="P277" s="122">
        <v>2626</v>
      </c>
      <c r="Q277" s="122"/>
      <c r="R277" s="264">
        <v>-4.9885002911487196E-2</v>
      </c>
      <c r="S277" s="264">
        <v>6.1046672956323898E-2</v>
      </c>
      <c r="T277" s="264">
        <v>-2.7693159789492938E-2</v>
      </c>
      <c r="U277" s="264">
        <v>-0.17174515235460319</v>
      </c>
      <c r="V277" s="264">
        <v>-0.25528608690829913</v>
      </c>
      <c r="W277" s="264">
        <v>0.25593946475299845</v>
      </c>
      <c r="X277" s="212"/>
      <c r="Y277" s="122">
        <v>18055</v>
      </c>
      <c r="Z277" s="122">
        <v>18050</v>
      </c>
      <c r="AA277" s="122">
        <v>18019</v>
      </c>
      <c r="AB277" s="122">
        <v>17973</v>
      </c>
      <c r="AC277" s="122">
        <v>18019</v>
      </c>
      <c r="AD277" s="122">
        <v>18030</v>
      </c>
      <c r="AE277" s="122"/>
      <c r="AF277" s="122"/>
      <c r="AG277" s="122"/>
      <c r="AH277" s="122"/>
      <c r="AI277" s="122"/>
      <c r="AJ277" s="122"/>
      <c r="AK277" s="122"/>
      <c r="AL277" s="122"/>
      <c r="AM277" s="122"/>
      <c r="AN277" s="122"/>
    </row>
    <row r="278" spans="1:40" ht="12.75" x14ac:dyDescent="0.2">
      <c r="A278" s="122" t="s">
        <v>624</v>
      </c>
      <c r="B278" s="122">
        <v>749</v>
      </c>
      <c r="C278" s="122">
        <v>721.27944838153599</v>
      </c>
      <c r="D278" s="122">
        <v>0</v>
      </c>
      <c r="E278" s="122">
        <v>28.025316455696199</v>
      </c>
      <c r="F278" s="122">
        <v>0</v>
      </c>
      <c r="G278" s="122">
        <v>0</v>
      </c>
      <c r="H278" s="122"/>
      <c r="I278" s="122">
        <v>10442</v>
      </c>
      <c r="J278" s="122">
        <v>9480</v>
      </c>
      <c r="K278" s="122"/>
      <c r="L278" s="122">
        <v>407</v>
      </c>
      <c r="M278" s="122">
        <v>424</v>
      </c>
      <c r="N278" s="122"/>
      <c r="O278" s="122">
        <v>1220</v>
      </c>
      <c r="P278" s="122">
        <v>1174</v>
      </c>
      <c r="Q278" s="122"/>
      <c r="R278" s="264">
        <v>-0.17828186882827801</v>
      </c>
      <c r="S278" s="264">
        <v>-1.07447592963236</v>
      </c>
      <c r="T278" s="264">
        <v>-0.55433532057320178</v>
      </c>
      <c r="U278" s="264">
        <v>-0.13672696676479745</v>
      </c>
      <c r="V278" s="264">
        <v>-0.32648762506579487</v>
      </c>
      <c r="W278" s="264">
        <v>0.3064243448859969</v>
      </c>
      <c r="X278" s="212"/>
      <c r="Y278" s="122">
        <v>9561</v>
      </c>
      <c r="Z278" s="122">
        <v>9508</v>
      </c>
      <c r="AA278" s="122">
        <v>9495</v>
      </c>
      <c r="AB278" s="122">
        <v>9464</v>
      </c>
      <c r="AC278" s="122">
        <v>9493</v>
      </c>
      <c r="AD278" s="122">
        <v>9391</v>
      </c>
      <c r="AE278" s="122"/>
      <c r="AF278" s="122"/>
      <c r="AG278" s="122"/>
      <c r="AH278" s="122"/>
      <c r="AI278" s="122"/>
      <c r="AJ278" s="122"/>
      <c r="AK278" s="122"/>
      <c r="AL278" s="122"/>
      <c r="AM278" s="122"/>
      <c r="AN278" s="122"/>
    </row>
    <row r="279" spans="1:40" ht="12.75" x14ac:dyDescent="0.2">
      <c r="A279" s="122" t="s">
        <v>625</v>
      </c>
      <c r="B279" s="122">
        <v>0</v>
      </c>
      <c r="C279" s="122">
        <v>0</v>
      </c>
      <c r="D279" s="122">
        <v>0</v>
      </c>
      <c r="E279" s="122">
        <v>0</v>
      </c>
      <c r="F279" s="122">
        <v>0</v>
      </c>
      <c r="G279" s="122">
        <v>0</v>
      </c>
      <c r="H279" s="122"/>
      <c r="I279" s="122">
        <v>55284</v>
      </c>
      <c r="J279" s="122">
        <v>56139</v>
      </c>
      <c r="K279" s="122"/>
      <c r="L279" s="122">
        <v>3083</v>
      </c>
      <c r="M279" s="122">
        <v>3245</v>
      </c>
      <c r="N279" s="122"/>
      <c r="O279" s="122">
        <v>7173</v>
      </c>
      <c r="P279" s="122">
        <v>7634</v>
      </c>
      <c r="Q279" s="122"/>
      <c r="R279" s="264">
        <v>0.54345411426297596</v>
      </c>
      <c r="S279" s="264">
        <v>-0.10153007605849601</v>
      </c>
      <c r="T279" s="264">
        <v>0.48419098239800462</v>
      </c>
      <c r="U279" s="264">
        <v>0.71735231780900222</v>
      </c>
      <c r="V279" s="264">
        <v>0.56835554596300142</v>
      </c>
      <c r="W279" s="264">
        <v>0.40418492354498881</v>
      </c>
      <c r="X279" s="212"/>
      <c r="Y279" s="122">
        <v>54937</v>
      </c>
      <c r="Z279" s="122">
        <v>55203</v>
      </c>
      <c r="AA279" s="122">
        <v>55599</v>
      </c>
      <c r="AB279" s="122">
        <v>55915</v>
      </c>
      <c r="AC279" s="122">
        <v>56141</v>
      </c>
      <c r="AD279" s="122">
        <v>56084</v>
      </c>
      <c r="AE279" s="122"/>
      <c r="AF279" s="122"/>
      <c r="AG279" s="122"/>
      <c r="AH279" s="122"/>
      <c r="AI279" s="122"/>
      <c r="AJ279" s="122"/>
      <c r="AK279" s="122"/>
      <c r="AL279" s="122"/>
      <c r="AM279" s="122"/>
      <c r="AN279" s="122"/>
    </row>
    <row r="280" spans="1:40" ht="14.25" customHeight="1" x14ac:dyDescent="0.2">
      <c r="A280" s="19" t="s">
        <v>626</v>
      </c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212"/>
      <c r="S280" s="212"/>
      <c r="T280" s="264"/>
      <c r="U280" s="264"/>
      <c r="V280" s="264"/>
      <c r="W280" s="264"/>
      <c r="X280" s="212"/>
      <c r="Y280" s="122"/>
      <c r="Z280" s="122"/>
      <c r="AA280" s="122"/>
      <c r="AB280" s="122"/>
      <c r="AC280" s="122"/>
      <c r="AD280" s="122"/>
      <c r="AE280" s="122"/>
      <c r="AF280" s="122"/>
      <c r="AG280" s="122"/>
      <c r="AH280" s="122"/>
      <c r="AI280" s="122"/>
      <c r="AJ280" s="122"/>
      <c r="AK280" s="122"/>
      <c r="AL280" s="122"/>
      <c r="AM280" s="122"/>
      <c r="AN280" s="122"/>
    </row>
    <row r="281" spans="1:40" ht="12.75" x14ac:dyDescent="0.2">
      <c r="A281" s="122" t="s">
        <v>627</v>
      </c>
      <c r="B281" s="122">
        <v>427</v>
      </c>
      <c r="C281" s="122">
        <v>411.65304508304803</v>
      </c>
      <c r="D281" s="122">
        <v>15.7985792817109</v>
      </c>
      <c r="E281" s="122">
        <v>0</v>
      </c>
      <c r="F281" s="122">
        <v>0</v>
      </c>
      <c r="G281" s="122">
        <v>0</v>
      </c>
      <c r="H281" s="122"/>
      <c r="I281" s="122">
        <v>7586</v>
      </c>
      <c r="J281" s="122">
        <v>7122</v>
      </c>
      <c r="K281" s="122"/>
      <c r="L281" s="122">
        <v>326</v>
      </c>
      <c r="M281" s="122">
        <v>362</v>
      </c>
      <c r="N281" s="122"/>
      <c r="O281" s="122">
        <v>933</v>
      </c>
      <c r="P281" s="122">
        <v>931</v>
      </c>
      <c r="Q281" s="122"/>
      <c r="R281" s="264">
        <v>-9.4499869288466903E-2</v>
      </c>
      <c r="S281" s="264">
        <v>-0.43502666292450198</v>
      </c>
      <c r="T281" s="264">
        <v>-1.1184118551657036</v>
      </c>
      <c r="U281" s="264">
        <v>-0.45242471369999748</v>
      </c>
      <c r="V281" s="264">
        <v>0.41187331345000189</v>
      </c>
      <c r="W281" s="264">
        <v>0.79207920792099173</v>
      </c>
      <c r="X281" s="212"/>
      <c r="Y281" s="122">
        <v>7153</v>
      </c>
      <c r="Z281" s="122">
        <v>7073</v>
      </c>
      <c r="AA281" s="122">
        <v>7041</v>
      </c>
      <c r="AB281" s="122">
        <v>7070</v>
      </c>
      <c r="AC281" s="122">
        <v>7126</v>
      </c>
      <c r="AD281" s="122">
        <v>7095</v>
      </c>
      <c r="AE281" s="122"/>
      <c r="AF281" s="122"/>
      <c r="AG281" s="122"/>
      <c r="AH281" s="122"/>
      <c r="AI281" s="122"/>
      <c r="AJ281" s="122"/>
      <c r="AK281" s="122"/>
      <c r="AL281" s="122"/>
      <c r="AM281" s="122"/>
      <c r="AN281" s="122"/>
    </row>
    <row r="282" spans="1:40" ht="12.75" x14ac:dyDescent="0.2">
      <c r="A282" s="122" t="s">
        <v>628</v>
      </c>
      <c r="B282" s="122">
        <v>810</v>
      </c>
      <c r="C282" s="122">
        <v>655.25390350260204</v>
      </c>
      <c r="D282" s="122">
        <v>52.194730833008101</v>
      </c>
      <c r="E282" s="122">
        <v>102.736502076604</v>
      </c>
      <c r="F282" s="122">
        <v>0</v>
      </c>
      <c r="G282" s="122">
        <v>0</v>
      </c>
      <c r="H282" s="122"/>
      <c r="I282" s="122">
        <v>7109</v>
      </c>
      <c r="J282" s="122">
        <v>6501</v>
      </c>
      <c r="K282" s="122"/>
      <c r="L282" s="122">
        <v>266</v>
      </c>
      <c r="M282" s="122">
        <v>316</v>
      </c>
      <c r="N282" s="122"/>
      <c r="O282" s="122">
        <v>935</v>
      </c>
      <c r="P282" s="122">
        <v>862</v>
      </c>
      <c r="Q282" s="122"/>
      <c r="R282" s="264">
        <v>-0.35846971204084299</v>
      </c>
      <c r="S282" s="264">
        <v>-1.9701400646452201</v>
      </c>
      <c r="T282" s="264">
        <v>-1.9268699742073068</v>
      </c>
      <c r="U282" s="264">
        <v>-1.5470297029693825E-2</v>
      </c>
      <c r="V282" s="264">
        <v>-0.47965341172829312</v>
      </c>
      <c r="W282" s="264">
        <v>1.010572139303008</v>
      </c>
      <c r="X282" s="212"/>
      <c r="Y282" s="122">
        <v>6591</v>
      </c>
      <c r="Z282" s="122">
        <v>6464</v>
      </c>
      <c r="AA282" s="122">
        <v>6463</v>
      </c>
      <c r="AB282" s="122">
        <v>6432</v>
      </c>
      <c r="AC282" s="122">
        <v>6497</v>
      </c>
      <c r="AD282" s="122">
        <v>6369</v>
      </c>
      <c r="AE282" s="122"/>
      <c r="AF282" s="122"/>
      <c r="AG282" s="122"/>
      <c r="AH282" s="122"/>
      <c r="AI282" s="122"/>
      <c r="AJ282" s="122"/>
      <c r="AK282" s="122"/>
      <c r="AL282" s="122"/>
      <c r="AM282" s="122"/>
      <c r="AN282" s="122"/>
    </row>
    <row r="283" spans="1:40" ht="12.75" x14ac:dyDescent="0.2">
      <c r="A283" s="122" t="s">
        <v>629</v>
      </c>
      <c r="B283" s="122">
        <v>356</v>
      </c>
      <c r="C283" s="122">
        <v>309.39340125245297</v>
      </c>
      <c r="D283" s="122">
        <v>0</v>
      </c>
      <c r="E283" s="122">
        <v>46.3218436084302</v>
      </c>
      <c r="F283" s="122">
        <v>0</v>
      </c>
      <c r="G283" s="122">
        <v>0</v>
      </c>
      <c r="H283" s="122"/>
      <c r="I283" s="122">
        <v>10699</v>
      </c>
      <c r="J283" s="122">
        <v>10154</v>
      </c>
      <c r="K283" s="122"/>
      <c r="L283" s="122">
        <v>393</v>
      </c>
      <c r="M283" s="122">
        <v>421</v>
      </c>
      <c r="N283" s="122"/>
      <c r="O283" s="122">
        <v>1238</v>
      </c>
      <c r="P283" s="122">
        <v>1175</v>
      </c>
      <c r="Q283" s="122"/>
      <c r="R283" s="264">
        <v>-0.166316673961897</v>
      </c>
      <c r="S283" s="264">
        <v>-0.45191079673838297</v>
      </c>
      <c r="T283" s="264">
        <v>-0.4684297843270997</v>
      </c>
      <c r="U283" s="264">
        <v>0.37258554760299489</v>
      </c>
      <c r="V283" s="264">
        <v>-0.84008987007909752</v>
      </c>
      <c r="W283" s="264">
        <v>0.27583489311399489</v>
      </c>
      <c r="X283" s="212"/>
      <c r="Y283" s="122">
        <v>10247</v>
      </c>
      <c r="Z283" s="122">
        <v>10199</v>
      </c>
      <c r="AA283" s="122">
        <v>10237</v>
      </c>
      <c r="AB283" s="122">
        <v>10151</v>
      </c>
      <c r="AC283" s="122">
        <v>10179</v>
      </c>
      <c r="AD283" s="122">
        <v>10133</v>
      </c>
      <c r="AE283" s="122"/>
      <c r="AF283" s="122"/>
      <c r="AG283" s="122"/>
      <c r="AH283" s="122"/>
      <c r="AI283" s="122"/>
      <c r="AJ283" s="122"/>
      <c r="AK283" s="122"/>
      <c r="AL283" s="122"/>
      <c r="AM283" s="122"/>
      <c r="AN283" s="122"/>
    </row>
    <row r="284" spans="1:40" ht="12.75" x14ac:dyDescent="0.2">
      <c r="A284" s="122" t="s">
        <v>630</v>
      </c>
      <c r="B284" s="122">
        <v>45</v>
      </c>
      <c r="C284" s="122">
        <v>0</v>
      </c>
      <c r="D284" s="122">
        <v>0</v>
      </c>
      <c r="E284" s="122">
        <v>0</v>
      </c>
      <c r="F284" s="122">
        <v>44.994121239517199</v>
      </c>
      <c r="G284" s="122">
        <v>0</v>
      </c>
      <c r="H284" s="122"/>
      <c r="I284" s="122">
        <v>14304</v>
      </c>
      <c r="J284" s="122">
        <v>14925</v>
      </c>
      <c r="K284" s="122"/>
      <c r="L284" s="122">
        <v>1057</v>
      </c>
      <c r="M284" s="122">
        <v>952</v>
      </c>
      <c r="N284" s="122"/>
      <c r="O284" s="122">
        <v>2174</v>
      </c>
      <c r="P284" s="122">
        <v>2504</v>
      </c>
      <c r="Q284" s="122"/>
      <c r="R284" s="264">
        <v>0.49265085088459104</v>
      </c>
      <c r="S284" s="264">
        <v>-0.20136931131695501</v>
      </c>
      <c r="T284" s="264">
        <v>0.102683461116996</v>
      </c>
      <c r="U284" s="264">
        <v>1.046296929495</v>
      </c>
      <c r="V284" s="264">
        <v>0.4669734704930022</v>
      </c>
      <c r="W284" s="264">
        <v>0.35702256652099607</v>
      </c>
      <c r="X284" s="212"/>
      <c r="Y284" s="122">
        <v>14608</v>
      </c>
      <c r="Z284" s="122">
        <v>14623</v>
      </c>
      <c r="AA284" s="122">
        <v>14776</v>
      </c>
      <c r="AB284" s="122">
        <v>14845</v>
      </c>
      <c r="AC284" s="122">
        <v>14898</v>
      </c>
      <c r="AD284" s="122">
        <v>14868</v>
      </c>
      <c r="AE284" s="122"/>
      <c r="AF284" s="122"/>
      <c r="AG284" s="122"/>
      <c r="AH284" s="122"/>
      <c r="AI284" s="122"/>
      <c r="AJ284" s="122"/>
      <c r="AK284" s="122"/>
      <c r="AL284" s="122"/>
      <c r="AM284" s="122"/>
      <c r="AN284" s="122"/>
    </row>
    <row r="285" spans="1:40" ht="12.75" x14ac:dyDescent="0.2">
      <c r="A285" s="122" t="s">
        <v>631</v>
      </c>
      <c r="B285" s="122">
        <v>327</v>
      </c>
      <c r="C285" s="122">
        <v>327.23159909518</v>
      </c>
      <c r="D285" s="122">
        <v>0</v>
      </c>
      <c r="E285" s="122">
        <v>0</v>
      </c>
      <c r="F285" s="122">
        <v>0</v>
      </c>
      <c r="G285" s="122">
        <v>0</v>
      </c>
      <c r="H285" s="122"/>
      <c r="I285" s="122">
        <v>5747</v>
      </c>
      <c r="J285" s="122">
        <v>5444</v>
      </c>
      <c r="K285" s="122"/>
      <c r="L285" s="122">
        <v>258</v>
      </c>
      <c r="M285" s="122">
        <v>267</v>
      </c>
      <c r="N285" s="122"/>
      <c r="O285" s="122">
        <v>647</v>
      </c>
      <c r="P285" s="122">
        <v>697</v>
      </c>
      <c r="Q285" s="122"/>
      <c r="R285" s="264">
        <v>-2.2863938206840701E-2</v>
      </c>
      <c r="S285" s="264">
        <v>-2.0131771595900401</v>
      </c>
      <c r="T285" s="264">
        <v>-1.1153775827391001</v>
      </c>
      <c r="U285" s="264">
        <v>-5.5473372781094099E-2</v>
      </c>
      <c r="V285" s="264">
        <v>-1.8501387604104025E-2</v>
      </c>
      <c r="W285" s="264">
        <v>1.1102886750559975</v>
      </c>
      <c r="X285" s="212"/>
      <c r="Y285" s="122">
        <v>5469</v>
      </c>
      <c r="Z285" s="122">
        <v>5408</v>
      </c>
      <c r="AA285" s="122">
        <v>5405</v>
      </c>
      <c r="AB285" s="122">
        <v>5404</v>
      </c>
      <c r="AC285" s="122">
        <v>5464</v>
      </c>
      <c r="AD285" s="122">
        <v>5354</v>
      </c>
      <c r="AE285" s="122"/>
      <c r="AF285" s="122"/>
      <c r="AG285" s="122"/>
      <c r="AH285" s="122"/>
      <c r="AI285" s="122"/>
      <c r="AJ285" s="122"/>
      <c r="AK285" s="122"/>
      <c r="AL285" s="122"/>
      <c r="AM285" s="122"/>
      <c r="AN285" s="122"/>
    </row>
    <row r="286" spans="1:40" ht="12.75" x14ac:dyDescent="0.2">
      <c r="A286" s="122" t="s">
        <v>632</v>
      </c>
      <c r="B286" s="122">
        <v>636</v>
      </c>
      <c r="C286" s="122">
        <v>500.37069169492901</v>
      </c>
      <c r="D286" s="122">
        <v>27.542688825431899</v>
      </c>
      <c r="E286" s="122">
        <v>108.489525909592</v>
      </c>
      <c r="F286" s="122">
        <v>0</v>
      </c>
      <c r="G286" s="122">
        <v>0</v>
      </c>
      <c r="H286" s="122"/>
      <c r="I286" s="122">
        <v>12679</v>
      </c>
      <c r="J286" s="122">
        <v>11791</v>
      </c>
      <c r="K286" s="122"/>
      <c r="L286" s="122">
        <v>538</v>
      </c>
      <c r="M286" s="122">
        <v>609</v>
      </c>
      <c r="N286" s="122"/>
      <c r="O286" s="122">
        <v>1500</v>
      </c>
      <c r="P286" s="122">
        <v>1366</v>
      </c>
      <c r="Q286" s="122"/>
      <c r="R286" s="264">
        <v>-0.43566719526669806</v>
      </c>
      <c r="S286" s="264">
        <v>-1.0249025919024202</v>
      </c>
      <c r="T286" s="264">
        <v>-1.0571000499416954</v>
      </c>
      <c r="U286" s="264">
        <v>-1.5058467233111941</v>
      </c>
      <c r="V286" s="264">
        <v>0.37581141100100979</v>
      </c>
      <c r="W286" s="264">
        <v>0.45949625595599741</v>
      </c>
      <c r="X286" s="212"/>
      <c r="Y286" s="122">
        <v>12014</v>
      </c>
      <c r="Z286" s="122">
        <v>11887</v>
      </c>
      <c r="AA286" s="122">
        <v>11708</v>
      </c>
      <c r="AB286" s="122">
        <v>11752</v>
      </c>
      <c r="AC286" s="122">
        <v>11806</v>
      </c>
      <c r="AD286" s="122">
        <v>11685</v>
      </c>
      <c r="AE286" s="122"/>
      <c r="AF286" s="122"/>
      <c r="AG286" s="122"/>
      <c r="AH286" s="122"/>
      <c r="AI286" s="122"/>
      <c r="AJ286" s="122"/>
      <c r="AK286" s="122"/>
      <c r="AL286" s="122"/>
      <c r="AM286" s="122"/>
      <c r="AN286" s="122"/>
    </row>
    <row r="287" spans="1:40" ht="12.75" x14ac:dyDescent="0.2">
      <c r="A287" s="122" t="s">
        <v>633</v>
      </c>
      <c r="B287" s="122">
        <v>740</v>
      </c>
      <c r="C287" s="122">
        <v>0</v>
      </c>
      <c r="D287" s="122">
        <v>0</v>
      </c>
      <c r="E287" s="122">
        <v>0</v>
      </c>
      <c r="F287" s="122">
        <v>22.011843501107201</v>
      </c>
      <c r="G287" s="122">
        <v>718.05821796237103</v>
      </c>
      <c r="H287" s="122"/>
      <c r="I287" s="122">
        <v>10127</v>
      </c>
      <c r="J287" s="122">
        <v>11268</v>
      </c>
      <c r="K287" s="122"/>
      <c r="L287" s="122">
        <v>611</v>
      </c>
      <c r="M287" s="122">
        <v>598</v>
      </c>
      <c r="N287" s="122"/>
      <c r="O287" s="122">
        <v>1383</v>
      </c>
      <c r="P287" s="122">
        <v>1578</v>
      </c>
      <c r="Q287" s="122"/>
      <c r="R287" s="264">
        <v>1.7775082237550401</v>
      </c>
      <c r="S287" s="264">
        <v>2.5663954216221101</v>
      </c>
      <c r="T287" s="264">
        <v>0.84436768374600035</v>
      </c>
      <c r="U287" s="264">
        <v>0.64700285442400229</v>
      </c>
      <c r="V287" s="264">
        <v>3.8854225751559994</v>
      </c>
      <c r="W287" s="264">
        <v>1.7654017654020038</v>
      </c>
      <c r="X287" s="212"/>
      <c r="Y287" s="122">
        <v>10422</v>
      </c>
      <c r="Z287" s="122">
        <v>10510</v>
      </c>
      <c r="AA287" s="122">
        <v>10578</v>
      </c>
      <c r="AB287" s="122">
        <v>10989</v>
      </c>
      <c r="AC287" s="122">
        <v>11183</v>
      </c>
      <c r="AD287" s="122">
        <v>11470</v>
      </c>
      <c r="AE287" s="122"/>
      <c r="AF287" s="122"/>
      <c r="AG287" s="122"/>
      <c r="AH287" s="122"/>
      <c r="AI287" s="122"/>
      <c r="AJ287" s="122"/>
      <c r="AK287" s="122"/>
      <c r="AL287" s="122"/>
      <c r="AM287" s="122"/>
      <c r="AN287" s="122"/>
    </row>
    <row r="288" spans="1:40" ht="12.75" x14ac:dyDescent="0.2">
      <c r="A288" s="122" t="s">
        <v>634</v>
      </c>
      <c r="B288" s="122">
        <v>8</v>
      </c>
      <c r="C288" s="122">
        <v>0</v>
      </c>
      <c r="D288" s="122">
        <v>0</v>
      </c>
      <c r="E288" s="122">
        <v>0</v>
      </c>
      <c r="F288" s="122">
        <v>7.8239493990996598</v>
      </c>
      <c r="G288" s="122">
        <v>0</v>
      </c>
      <c r="H288" s="122"/>
      <c r="I288" s="122">
        <v>58686</v>
      </c>
      <c r="J288" s="122">
        <v>62601</v>
      </c>
      <c r="K288" s="122"/>
      <c r="L288" s="122">
        <v>3488</v>
      </c>
      <c r="M288" s="122">
        <v>3619</v>
      </c>
      <c r="N288" s="122"/>
      <c r="O288" s="122">
        <v>7181</v>
      </c>
      <c r="P288" s="122">
        <v>8127</v>
      </c>
      <c r="Q288" s="122"/>
      <c r="R288" s="264">
        <v>1.12638377574514</v>
      </c>
      <c r="S288" s="264">
        <v>0.82002589555459704</v>
      </c>
      <c r="T288" s="264">
        <v>0.99969908723100787</v>
      </c>
      <c r="U288" s="264">
        <v>0.90207891949201269</v>
      </c>
      <c r="V288" s="264">
        <v>1.1023441216519956</v>
      </c>
      <c r="W288" s="264">
        <v>1.5024418736719838</v>
      </c>
      <c r="X288" s="212"/>
      <c r="Y288" s="122">
        <v>59818</v>
      </c>
      <c r="Z288" s="122">
        <v>60416</v>
      </c>
      <c r="AA288" s="122">
        <v>60961</v>
      </c>
      <c r="AB288" s="122">
        <v>61633</v>
      </c>
      <c r="AC288" s="122">
        <v>62559</v>
      </c>
      <c r="AD288" s="122">
        <v>63072</v>
      </c>
      <c r="AE288" s="122"/>
      <c r="AF288" s="122"/>
      <c r="AG288" s="122"/>
      <c r="AH288" s="122"/>
      <c r="AI288" s="122"/>
      <c r="AJ288" s="122"/>
      <c r="AK288" s="122"/>
      <c r="AL288" s="122"/>
      <c r="AM288" s="122"/>
      <c r="AN288" s="122"/>
    </row>
    <row r="289" spans="1:40" ht="14.25" customHeight="1" x14ac:dyDescent="0.2">
      <c r="A289" s="19" t="s">
        <v>635</v>
      </c>
      <c r="B289" s="122"/>
      <c r="C289" s="122"/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212"/>
      <c r="S289" s="212"/>
      <c r="T289" s="264"/>
      <c r="U289" s="264"/>
      <c r="V289" s="264"/>
      <c r="W289" s="264"/>
      <c r="X289" s="212"/>
      <c r="Y289" s="122"/>
      <c r="Z289" s="122"/>
      <c r="AA289" s="122"/>
      <c r="AB289" s="122"/>
      <c r="AC289" s="122"/>
      <c r="AD289" s="122"/>
      <c r="AE289" s="122"/>
      <c r="AF289" s="122"/>
      <c r="AG289" s="122"/>
      <c r="AH289" s="122"/>
      <c r="AI289" s="122"/>
      <c r="AJ289" s="122"/>
      <c r="AK289" s="122"/>
      <c r="AL289" s="122"/>
      <c r="AM289" s="122"/>
      <c r="AN289" s="122"/>
    </row>
    <row r="290" spans="1:40" ht="12.75" x14ac:dyDescent="0.2">
      <c r="A290" s="122" t="s">
        <v>636</v>
      </c>
      <c r="B290" s="122">
        <v>184</v>
      </c>
      <c r="C290" s="122">
        <v>184.46449588073801</v>
      </c>
      <c r="D290" s="122">
        <v>0</v>
      </c>
      <c r="E290" s="122">
        <v>0</v>
      </c>
      <c r="F290" s="122">
        <v>0</v>
      </c>
      <c r="G290" s="122">
        <v>0</v>
      </c>
      <c r="H290" s="122"/>
      <c r="I290" s="122">
        <v>2549</v>
      </c>
      <c r="J290" s="122">
        <v>2451</v>
      </c>
      <c r="K290" s="122"/>
      <c r="L290" s="122">
        <v>117</v>
      </c>
      <c r="M290" s="122">
        <v>117</v>
      </c>
      <c r="N290" s="122"/>
      <c r="O290" s="122">
        <v>325</v>
      </c>
      <c r="P290" s="122">
        <v>344</v>
      </c>
      <c r="Q290" s="122"/>
      <c r="R290" s="264">
        <v>0.22548057452602702</v>
      </c>
      <c r="S290" s="264">
        <v>0.89686098654708502</v>
      </c>
      <c r="T290" s="264">
        <v>0.65816536404798853</v>
      </c>
      <c r="U290" s="264">
        <v>0.32693093583999655</v>
      </c>
      <c r="V290" s="264">
        <v>0</v>
      </c>
      <c r="W290" s="264">
        <v>-8.1466395111988277E-2</v>
      </c>
      <c r="X290" s="212"/>
      <c r="Y290" s="122">
        <v>2431</v>
      </c>
      <c r="Z290" s="122">
        <v>2447</v>
      </c>
      <c r="AA290" s="122">
        <v>2455</v>
      </c>
      <c r="AB290" s="122">
        <v>2455</v>
      </c>
      <c r="AC290" s="122">
        <v>2453</v>
      </c>
      <c r="AD290" s="122">
        <v>2475</v>
      </c>
      <c r="AE290" s="122"/>
      <c r="AF290" s="122"/>
      <c r="AG290" s="122"/>
      <c r="AH290" s="122"/>
      <c r="AI290" s="122"/>
      <c r="AJ290" s="122"/>
      <c r="AK290" s="122"/>
      <c r="AL290" s="122"/>
      <c r="AM290" s="122"/>
      <c r="AN290" s="122"/>
    </row>
    <row r="291" spans="1:40" ht="12.75" x14ac:dyDescent="0.2">
      <c r="A291" s="122" t="s">
        <v>637</v>
      </c>
      <c r="B291" s="122">
        <v>959</v>
      </c>
      <c r="C291" s="122">
        <v>959.37186769128004</v>
      </c>
      <c r="D291" s="122">
        <v>0</v>
      </c>
      <c r="E291" s="122">
        <v>0</v>
      </c>
      <c r="F291" s="122">
        <v>0</v>
      </c>
      <c r="G291" s="122">
        <v>0</v>
      </c>
      <c r="H291" s="122"/>
      <c r="I291" s="122">
        <v>2993</v>
      </c>
      <c r="J291" s="122">
        <v>2646</v>
      </c>
      <c r="K291" s="122"/>
      <c r="L291" s="122">
        <v>129</v>
      </c>
      <c r="M291" s="122">
        <v>123</v>
      </c>
      <c r="N291" s="122"/>
      <c r="O291" s="122">
        <v>309</v>
      </c>
      <c r="P291" s="122">
        <v>321</v>
      </c>
      <c r="Q291" s="122"/>
      <c r="R291" s="264">
        <v>-0.96496467222109106</v>
      </c>
      <c r="S291" s="264">
        <v>-2.6741996233521701</v>
      </c>
      <c r="T291" s="264">
        <v>0.18115942029000109</v>
      </c>
      <c r="U291" s="264">
        <v>-0.72332730560580671</v>
      </c>
      <c r="V291" s="264">
        <v>-0.76502732240439286</v>
      </c>
      <c r="W291" s="264">
        <v>-2.5330396475770982</v>
      </c>
      <c r="X291" s="212"/>
      <c r="Y291" s="122">
        <v>2760</v>
      </c>
      <c r="Z291" s="122">
        <v>2765</v>
      </c>
      <c r="AA291" s="122">
        <v>2745</v>
      </c>
      <c r="AB291" s="122">
        <v>2724</v>
      </c>
      <c r="AC291" s="122">
        <v>2655</v>
      </c>
      <c r="AD291" s="122">
        <v>2584</v>
      </c>
      <c r="AE291" s="122"/>
      <c r="AF291" s="122"/>
      <c r="AG291" s="122"/>
      <c r="AH291" s="122"/>
      <c r="AI291" s="122"/>
      <c r="AJ291" s="122"/>
      <c r="AK291" s="122"/>
      <c r="AL291" s="122"/>
      <c r="AM291" s="122"/>
      <c r="AN291" s="122"/>
    </row>
    <row r="292" spans="1:40" ht="12.75" x14ac:dyDescent="0.2">
      <c r="A292" s="122" t="s">
        <v>638</v>
      </c>
      <c r="B292" s="122">
        <v>0</v>
      </c>
      <c r="C292" s="122">
        <v>0</v>
      </c>
      <c r="D292" s="122">
        <v>0</v>
      </c>
      <c r="E292" s="122">
        <v>0</v>
      </c>
      <c r="F292" s="122">
        <v>0</v>
      </c>
      <c r="G292" s="122">
        <v>0</v>
      </c>
      <c r="H292" s="122"/>
      <c r="I292" s="122">
        <v>12503</v>
      </c>
      <c r="J292" s="122">
        <v>12257</v>
      </c>
      <c r="K292" s="122"/>
      <c r="L292" s="122">
        <v>696</v>
      </c>
      <c r="M292" s="122">
        <v>698</v>
      </c>
      <c r="N292" s="122"/>
      <c r="O292" s="122">
        <v>1557</v>
      </c>
      <c r="P292" s="122">
        <v>1628</v>
      </c>
      <c r="Q292" s="122"/>
      <c r="R292" s="264">
        <v>2.4442907271904298E-2</v>
      </c>
      <c r="S292" s="264">
        <v>-0.35827701327253503</v>
      </c>
      <c r="T292" s="264">
        <v>-0.28527182329449374</v>
      </c>
      <c r="U292" s="264">
        <v>-0.46591466405099879</v>
      </c>
      <c r="V292" s="264">
        <v>0.30385152336400267</v>
      </c>
      <c r="W292" s="264">
        <v>0.54855084329498993</v>
      </c>
      <c r="X292" s="212"/>
      <c r="Y292" s="122">
        <v>12269</v>
      </c>
      <c r="Z292" s="122">
        <v>12234</v>
      </c>
      <c r="AA292" s="122">
        <v>12177</v>
      </c>
      <c r="AB292" s="122">
        <v>12214</v>
      </c>
      <c r="AC292" s="122">
        <v>12281</v>
      </c>
      <c r="AD292" s="122">
        <v>12237</v>
      </c>
      <c r="AE292" s="122"/>
      <c r="AF292" s="122"/>
      <c r="AG292" s="122"/>
      <c r="AH292" s="122"/>
      <c r="AI292" s="122"/>
      <c r="AJ292" s="122"/>
      <c r="AK292" s="122"/>
      <c r="AL292" s="122"/>
      <c r="AM292" s="122"/>
      <c r="AN292" s="122"/>
    </row>
    <row r="293" spans="1:40" ht="12.75" x14ac:dyDescent="0.2">
      <c r="A293" s="122" t="s">
        <v>639</v>
      </c>
      <c r="B293" s="122">
        <v>414</v>
      </c>
      <c r="C293" s="122">
        <v>414.14020371479899</v>
      </c>
      <c r="D293" s="122">
        <v>0</v>
      </c>
      <c r="E293" s="122">
        <v>0</v>
      </c>
      <c r="F293" s="122">
        <v>0</v>
      </c>
      <c r="G293" s="122">
        <v>0</v>
      </c>
      <c r="H293" s="122"/>
      <c r="I293" s="122">
        <v>3338</v>
      </c>
      <c r="J293" s="122">
        <v>3133</v>
      </c>
      <c r="K293" s="122"/>
      <c r="L293" s="122">
        <v>163</v>
      </c>
      <c r="M293" s="122">
        <v>167</v>
      </c>
      <c r="N293" s="122"/>
      <c r="O293" s="122">
        <v>410</v>
      </c>
      <c r="P293" s="122">
        <v>438</v>
      </c>
      <c r="Q293" s="122"/>
      <c r="R293" s="264">
        <v>-0.35713438928639502</v>
      </c>
      <c r="S293" s="264">
        <v>-0.41639974375400396</v>
      </c>
      <c r="T293" s="264">
        <v>-1.2314493211241029</v>
      </c>
      <c r="U293" s="264">
        <v>-0.31969309462920137</v>
      </c>
      <c r="V293" s="264">
        <v>-0.54522129570240452</v>
      </c>
      <c r="W293" s="264">
        <v>0.67720090293499879</v>
      </c>
      <c r="X293" s="212"/>
      <c r="Y293" s="122">
        <v>3167</v>
      </c>
      <c r="Z293" s="122">
        <v>3128</v>
      </c>
      <c r="AA293" s="122">
        <v>3118</v>
      </c>
      <c r="AB293" s="122">
        <v>3101</v>
      </c>
      <c r="AC293" s="122">
        <v>3122</v>
      </c>
      <c r="AD293" s="122">
        <v>3109</v>
      </c>
      <c r="AE293" s="122"/>
      <c r="AF293" s="122"/>
      <c r="AG293" s="122"/>
      <c r="AH293" s="122"/>
      <c r="AI293" s="122"/>
      <c r="AJ293" s="122"/>
      <c r="AK293" s="122"/>
      <c r="AL293" s="122"/>
      <c r="AM293" s="122"/>
      <c r="AN293" s="122"/>
    </row>
    <row r="294" spans="1:40" ht="12.75" x14ac:dyDescent="0.2">
      <c r="A294" s="122" t="s">
        <v>640</v>
      </c>
      <c r="B294" s="122">
        <v>232</v>
      </c>
      <c r="C294" s="122">
        <v>188.362652232747</v>
      </c>
      <c r="D294" s="122">
        <v>43.2855842347455</v>
      </c>
      <c r="E294" s="122">
        <v>0</v>
      </c>
      <c r="F294" s="122">
        <v>0</v>
      </c>
      <c r="G294" s="122">
        <v>0</v>
      </c>
      <c r="H294" s="122"/>
      <c r="I294" s="122">
        <v>7390</v>
      </c>
      <c r="J294" s="122">
        <v>7103</v>
      </c>
      <c r="K294" s="122"/>
      <c r="L294" s="122">
        <v>323</v>
      </c>
      <c r="M294" s="122">
        <v>375</v>
      </c>
      <c r="N294" s="122"/>
      <c r="O294" s="122">
        <v>951</v>
      </c>
      <c r="P294" s="122">
        <v>974</v>
      </c>
      <c r="Q294" s="122"/>
      <c r="R294" s="264">
        <v>0.386210173645751</v>
      </c>
      <c r="S294" s="264">
        <v>-0.47725996631106093</v>
      </c>
      <c r="T294" s="264">
        <v>0.76977904490401272</v>
      </c>
      <c r="U294" s="264">
        <v>2.8292544914009454E-2</v>
      </c>
      <c r="V294" s="264">
        <v>0.57983312119900177</v>
      </c>
      <c r="W294" s="264">
        <v>0.16872890888599557</v>
      </c>
      <c r="X294" s="212"/>
      <c r="Y294" s="122">
        <v>7015</v>
      </c>
      <c r="Z294" s="122">
        <v>7069</v>
      </c>
      <c r="AA294" s="122">
        <v>7071</v>
      </c>
      <c r="AB294" s="122">
        <v>7112</v>
      </c>
      <c r="AC294" s="122">
        <v>7124</v>
      </c>
      <c r="AD294" s="122">
        <v>7090</v>
      </c>
      <c r="AE294" s="122"/>
      <c r="AF294" s="122"/>
      <c r="AG294" s="122"/>
      <c r="AH294" s="122"/>
      <c r="AI294" s="122"/>
      <c r="AJ294" s="122"/>
      <c r="AK294" s="122"/>
      <c r="AL294" s="122"/>
      <c r="AM294" s="122"/>
      <c r="AN294" s="122"/>
    </row>
    <row r="295" spans="1:40" ht="12.75" x14ac:dyDescent="0.2">
      <c r="A295" s="122" t="s">
        <v>641</v>
      </c>
      <c r="B295" s="122">
        <v>471</v>
      </c>
      <c r="C295" s="122">
        <v>471.23287671232902</v>
      </c>
      <c r="D295" s="122">
        <v>0</v>
      </c>
      <c r="E295" s="122">
        <v>0</v>
      </c>
      <c r="F295" s="122">
        <v>0</v>
      </c>
      <c r="G295" s="122">
        <v>0</v>
      </c>
      <c r="H295" s="122"/>
      <c r="I295" s="122">
        <v>4380</v>
      </c>
      <c r="J295" s="122">
        <v>4086</v>
      </c>
      <c r="K295" s="122"/>
      <c r="L295" s="122">
        <v>223</v>
      </c>
      <c r="M295" s="122">
        <v>225</v>
      </c>
      <c r="N295" s="122"/>
      <c r="O295" s="122">
        <v>556</v>
      </c>
      <c r="P295" s="122">
        <v>564</v>
      </c>
      <c r="Q295" s="122"/>
      <c r="R295" s="264">
        <v>-0.386854446129059</v>
      </c>
      <c r="S295" s="264">
        <v>2.44140625E-2</v>
      </c>
      <c r="T295" s="264">
        <v>9.6153846153995914E-2</v>
      </c>
      <c r="U295" s="264">
        <v>0.24015369836700984</v>
      </c>
      <c r="V295" s="264">
        <v>-1.3176808816483003</v>
      </c>
      <c r="W295" s="264">
        <v>-0.55838795824230658</v>
      </c>
      <c r="X295" s="212"/>
      <c r="Y295" s="122">
        <v>4160</v>
      </c>
      <c r="Z295" s="122">
        <v>4164</v>
      </c>
      <c r="AA295" s="122">
        <v>4174</v>
      </c>
      <c r="AB295" s="122">
        <v>4119</v>
      </c>
      <c r="AC295" s="122">
        <v>4096</v>
      </c>
      <c r="AD295" s="122">
        <v>4097</v>
      </c>
      <c r="AE295" s="122"/>
      <c r="AF295" s="122"/>
      <c r="AG295" s="122"/>
      <c r="AH295" s="122"/>
      <c r="AI295" s="122"/>
      <c r="AJ295" s="122"/>
      <c r="AK295" s="122"/>
      <c r="AL295" s="122"/>
      <c r="AM295" s="122"/>
      <c r="AN295" s="122"/>
    </row>
    <row r="296" spans="1:40" ht="12.75" x14ac:dyDescent="0.2">
      <c r="A296" s="122" t="s">
        <v>642</v>
      </c>
      <c r="B296" s="122">
        <v>0</v>
      </c>
      <c r="C296" s="122">
        <v>0</v>
      </c>
      <c r="D296" s="122">
        <v>0</v>
      </c>
      <c r="E296" s="122">
        <v>0</v>
      </c>
      <c r="F296" s="122">
        <v>0</v>
      </c>
      <c r="G296" s="122">
        <v>0</v>
      </c>
      <c r="H296" s="122"/>
      <c r="I296" s="122">
        <v>6909</v>
      </c>
      <c r="J296" s="122">
        <v>6784</v>
      </c>
      <c r="K296" s="122"/>
      <c r="L296" s="122">
        <v>378</v>
      </c>
      <c r="M296" s="122">
        <v>389</v>
      </c>
      <c r="N296" s="122"/>
      <c r="O296" s="122">
        <v>906</v>
      </c>
      <c r="P296" s="122">
        <v>909</v>
      </c>
      <c r="Q296" s="122"/>
      <c r="R296" s="264">
        <v>0.258830044112623</v>
      </c>
      <c r="S296" s="264">
        <v>-0.38207200587803103</v>
      </c>
      <c r="T296" s="264">
        <v>-0.11878247958429711</v>
      </c>
      <c r="U296" s="264">
        <v>0.77300431098599631</v>
      </c>
      <c r="V296" s="264">
        <v>0.28027732703898778</v>
      </c>
      <c r="W296" s="264">
        <v>0.10297146219500064</v>
      </c>
      <c r="X296" s="212"/>
      <c r="Y296" s="122">
        <v>6735</v>
      </c>
      <c r="Z296" s="122">
        <v>6727</v>
      </c>
      <c r="AA296" s="122">
        <v>6779</v>
      </c>
      <c r="AB296" s="122">
        <v>6798</v>
      </c>
      <c r="AC296" s="122">
        <v>6805</v>
      </c>
      <c r="AD296" s="122">
        <v>6779</v>
      </c>
      <c r="AE296" s="122"/>
      <c r="AF296" s="122"/>
      <c r="AG296" s="122"/>
      <c r="AH296" s="122"/>
      <c r="AI296" s="122"/>
      <c r="AJ296" s="122"/>
      <c r="AK296" s="122"/>
      <c r="AL296" s="122"/>
      <c r="AM296" s="122"/>
      <c r="AN296" s="122"/>
    </row>
    <row r="297" spans="1:40" ht="12.75" x14ac:dyDescent="0.2">
      <c r="A297" s="122" t="s">
        <v>643</v>
      </c>
      <c r="B297" s="122">
        <v>0</v>
      </c>
      <c r="C297" s="122">
        <v>0</v>
      </c>
      <c r="D297" s="122">
        <v>0</v>
      </c>
      <c r="E297" s="122">
        <v>0</v>
      </c>
      <c r="F297" s="122">
        <v>0</v>
      </c>
      <c r="G297" s="122">
        <v>0</v>
      </c>
      <c r="H297" s="122"/>
      <c r="I297" s="122">
        <v>72090</v>
      </c>
      <c r="J297" s="122">
        <v>72723</v>
      </c>
      <c r="K297" s="122"/>
      <c r="L297" s="122">
        <v>3788</v>
      </c>
      <c r="M297" s="122">
        <v>3947</v>
      </c>
      <c r="N297" s="122"/>
      <c r="O297" s="122">
        <v>9554</v>
      </c>
      <c r="P297" s="122">
        <v>9730</v>
      </c>
      <c r="Q297" s="122"/>
      <c r="R297" s="264">
        <v>0.24582545021572</v>
      </c>
      <c r="S297" s="264">
        <v>-0.25326909841706802</v>
      </c>
      <c r="T297" s="264">
        <v>0.1320544898530045</v>
      </c>
      <c r="U297" s="264">
        <v>9.7174984380075102E-3</v>
      </c>
      <c r="V297" s="264">
        <v>0.14852447183599793</v>
      </c>
      <c r="W297" s="264">
        <v>0.6943963187290052</v>
      </c>
      <c r="X297" s="212"/>
      <c r="Y297" s="122">
        <v>71940</v>
      </c>
      <c r="Z297" s="122">
        <v>72035</v>
      </c>
      <c r="AA297" s="122">
        <v>72042</v>
      </c>
      <c r="AB297" s="122">
        <v>72149</v>
      </c>
      <c r="AC297" s="122">
        <v>72650</v>
      </c>
      <c r="AD297" s="122">
        <v>72466</v>
      </c>
      <c r="AE297" s="122"/>
      <c r="AF297" s="122"/>
      <c r="AG297" s="122"/>
      <c r="AH297" s="122"/>
      <c r="AI297" s="122"/>
      <c r="AJ297" s="122"/>
      <c r="AK297" s="122"/>
      <c r="AL297" s="122"/>
      <c r="AM297" s="122"/>
      <c r="AN297" s="122"/>
    </row>
    <row r="298" spans="1:40" ht="12.75" x14ac:dyDescent="0.2">
      <c r="A298" s="122" t="s">
        <v>644</v>
      </c>
      <c r="B298" s="122">
        <v>976</v>
      </c>
      <c r="C298" s="122">
        <v>849.44859480611899</v>
      </c>
      <c r="D298" s="122">
        <v>0</v>
      </c>
      <c r="E298" s="122">
        <v>126.324324324324</v>
      </c>
      <c r="F298" s="122">
        <v>0</v>
      </c>
      <c r="G298" s="122">
        <v>0</v>
      </c>
      <c r="H298" s="122"/>
      <c r="I298" s="122">
        <v>2811</v>
      </c>
      <c r="J298" s="122">
        <v>2516</v>
      </c>
      <c r="K298" s="122"/>
      <c r="L298" s="122">
        <v>129</v>
      </c>
      <c r="M298" s="122">
        <v>133</v>
      </c>
      <c r="N298" s="122"/>
      <c r="O298" s="122">
        <v>358</v>
      </c>
      <c r="P298" s="122">
        <v>325</v>
      </c>
      <c r="Q298" s="122"/>
      <c r="R298" s="264">
        <v>-0.77645625258599993</v>
      </c>
      <c r="S298" s="264">
        <v>0.27711797307996799</v>
      </c>
      <c r="T298" s="264">
        <v>-1.2663085188027878</v>
      </c>
      <c r="U298" s="264">
        <v>-2.7205596579867972</v>
      </c>
      <c r="V298" s="264">
        <v>1.5181781861770105</v>
      </c>
      <c r="W298" s="264">
        <v>-0.59031877213699602</v>
      </c>
      <c r="X298" s="212"/>
      <c r="Y298" s="122">
        <v>2606</v>
      </c>
      <c r="Z298" s="122">
        <v>2573</v>
      </c>
      <c r="AA298" s="122">
        <v>2503</v>
      </c>
      <c r="AB298" s="122">
        <v>2541</v>
      </c>
      <c r="AC298" s="122">
        <v>2526</v>
      </c>
      <c r="AD298" s="122">
        <v>2533</v>
      </c>
      <c r="AE298" s="122"/>
      <c r="AF298" s="122"/>
      <c r="AG298" s="122"/>
      <c r="AH298" s="122"/>
      <c r="AI298" s="122"/>
      <c r="AJ298" s="122"/>
      <c r="AK298" s="122"/>
      <c r="AL298" s="122"/>
      <c r="AM298" s="122"/>
      <c r="AN298" s="122"/>
    </row>
    <row r="299" spans="1:40" ht="12.75" x14ac:dyDescent="0.2">
      <c r="A299" s="122" t="s">
        <v>645</v>
      </c>
      <c r="B299" s="122">
        <v>571</v>
      </c>
      <c r="C299" s="122">
        <v>553.56415478615099</v>
      </c>
      <c r="D299" s="122">
        <v>0</v>
      </c>
      <c r="E299" s="122">
        <v>17.756014910199902</v>
      </c>
      <c r="F299" s="122">
        <v>0</v>
      </c>
      <c r="G299" s="122">
        <v>0</v>
      </c>
      <c r="H299" s="122"/>
      <c r="I299" s="122">
        <v>6383</v>
      </c>
      <c r="J299" s="122">
        <v>5902</v>
      </c>
      <c r="K299" s="122"/>
      <c r="L299" s="122">
        <v>277</v>
      </c>
      <c r="M299" s="122">
        <v>269</v>
      </c>
      <c r="N299" s="122"/>
      <c r="O299" s="122">
        <v>724</v>
      </c>
      <c r="P299" s="122">
        <v>701</v>
      </c>
      <c r="Q299" s="122"/>
      <c r="R299" s="264">
        <v>-0.32874385906216397</v>
      </c>
      <c r="S299" s="264">
        <v>0.20397756246812898</v>
      </c>
      <c r="T299" s="264">
        <v>-0.20130850528430244</v>
      </c>
      <c r="U299" s="264">
        <v>-0.26895276517061006</v>
      </c>
      <c r="V299" s="264">
        <v>-0.45508174616550434</v>
      </c>
      <c r="W299" s="264">
        <v>-0.3894344734169124</v>
      </c>
      <c r="X299" s="212"/>
      <c r="Y299" s="122">
        <v>5961</v>
      </c>
      <c r="Z299" s="122">
        <v>5949</v>
      </c>
      <c r="AA299" s="122">
        <v>5933</v>
      </c>
      <c r="AB299" s="122">
        <v>5906</v>
      </c>
      <c r="AC299" s="122">
        <v>5883</v>
      </c>
      <c r="AD299" s="122">
        <v>5895</v>
      </c>
      <c r="AE299" s="122"/>
      <c r="AF299" s="122"/>
      <c r="AG299" s="122"/>
      <c r="AH299" s="122"/>
      <c r="AI299" s="122"/>
      <c r="AJ299" s="122"/>
      <c r="AK299" s="122"/>
      <c r="AL299" s="122"/>
      <c r="AM299" s="122"/>
      <c r="AN299" s="122"/>
    </row>
    <row r="300" spans="1:40" ht="12.75" x14ac:dyDescent="0.2">
      <c r="A300" s="122" t="s">
        <v>646</v>
      </c>
      <c r="B300" s="122">
        <v>188</v>
      </c>
      <c r="C300" s="122">
        <v>0</v>
      </c>
      <c r="D300" s="122">
        <v>0</v>
      </c>
      <c r="E300" s="122">
        <v>0</v>
      </c>
      <c r="F300" s="122">
        <v>0</v>
      </c>
      <c r="G300" s="122">
        <v>187.93795970578799</v>
      </c>
      <c r="H300" s="122"/>
      <c r="I300" s="122">
        <v>111771</v>
      </c>
      <c r="J300" s="122">
        <v>125080</v>
      </c>
      <c r="K300" s="122"/>
      <c r="L300" s="122">
        <v>7170</v>
      </c>
      <c r="M300" s="122">
        <v>7459</v>
      </c>
      <c r="N300" s="122"/>
      <c r="O300" s="122">
        <v>14169</v>
      </c>
      <c r="P300" s="122">
        <v>15797</v>
      </c>
      <c r="Q300" s="122"/>
      <c r="R300" s="264">
        <v>1.3769128691663199</v>
      </c>
      <c r="S300" s="264">
        <v>1.59398592552859</v>
      </c>
      <c r="T300" s="264">
        <v>1.0096568519680034</v>
      </c>
      <c r="U300" s="264">
        <v>1.2482001138530023</v>
      </c>
      <c r="V300" s="264">
        <v>1.3510496680249986</v>
      </c>
      <c r="W300" s="264">
        <v>1.9008459988419872</v>
      </c>
      <c r="X300" s="212"/>
      <c r="Y300" s="122">
        <v>118258</v>
      </c>
      <c r="Z300" s="122">
        <v>119452</v>
      </c>
      <c r="AA300" s="122">
        <v>120943</v>
      </c>
      <c r="AB300" s="122">
        <v>122577</v>
      </c>
      <c r="AC300" s="122">
        <v>124907</v>
      </c>
      <c r="AD300" s="122">
        <v>126898</v>
      </c>
      <c r="AE300" s="122"/>
      <c r="AF300" s="122"/>
      <c r="AG300" s="122"/>
      <c r="AH300" s="122"/>
      <c r="AI300" s="122"/>
      <c r="AJ300" s="122"/>
      <c r="AK300" s="122"/>
      <c r="AL300" s="122"/>
      <c r="AM300" s="122"/>
      <c r="AN300" s="122"/>
    </row>
    <row r="301" spans="1:40" ht="12.75" x14ac:dyDescent="0.2">
      <c r="A301" s="122" t="s">
        <v>647</v>
      </c>
      <c r="B301" s="122">
        <v>400</v>
      </c>
      <c r="C301" s="122">
        <v>399.72299168975098</v>
      </c>
      <c r="D301" s="122">
        <v>0</v>
      </c>
      <c r="E301" s="122">
        <v>0</v>
      </c>
      <c r="F301" s="122">
        <v>0</v>
      </c>
      <c r="G301" s="122">
        <v>0</v>
      </c>
      <c r="H301" s="122"/>
      <c r="I301" s="122">
        <v>7220</v>
      </c>
      <c r="J301" s="122">
        <v>6787</v>
      </c>
      <c r="K301" s="122"/>
      <c r="L301" s="122">
        <v>358</v>
      </c>
      <c r="M301" s="122">
        <v>339</v>
      </c>
      <c r="N301" s="122"/>
      <c r="O301" s="122">
        <v>989</v>
      </c>
      <c r="P301" s="122">
        <v>979</v>
      </c>
      <c r="Q301" s="122"/>
      <c r="R301" s="264">
        <v>-0.31012650630680699</v>
      </c>
      <c r="S301" s="264">
        <v>-0.60302985733196091</v>
      </c>
      <c r="T301" s="264">
        <v>-0.84253341080770383</v>
      </c>
      <c r="U301" s="264">
        <v>0.3222970993260077</v>
      </c>
      <c r="V301" s="264">
        <v>-1.5917056074765981</v>
      </c>
      <c r="W301" s="264">
        <v>0.89033981302900145</v>
      </c>
      <c r="X301" s="212"/>
      <c r="Y301" s="122">
        <v>6884</v>
      </c>
      <c r="Z301" s="122">
        <v>6826</v>
      </c>
      <c r="AA301" s="122">
        <v>6848</v>
      </c>
      <c r="AB301" s="122">
        <v>6739</v>
      </c>
      <c r="AC301" s="122">
        <v>6799</v>
      </c>
      <c r="AD301" s="122">
        <v>6758</v>
      </c>
      <c r="AE301" s="122"/>
      <c r="AF301" s="122"/>
      <c r="AG301" s="122"/>
      <c r="AH301" s="122"/>
      <c r="AI301" s="122"/>
      <c r="AJ301" s="122"/>
      <c r="AK301" s="122"/>
      <c r="AL301" s="122"/>
      <c r="AM301" s="122"/>
      <c r="AN301" s="122"/>
    </row>
    <row r="302" spans="1:40" ht="12.75" x14ac:dyDescent="0.2">
      <c r="A302" s="122" t="s">
        <v>648</v>
      </c>
      <c r="B302" s="122">
        <v>218</v>
      </c>
      <c r="C302" s="122">
        <v>204.255319148936</v>
      </c>
      <c r="D302" s="122">
        <v>0</v>
      </c>
      <c r="E302" s="122">
        <v>0</v>
      </c>
      <c r="F302" s="122">
        <v>13.766393028896401</v>
      </c>
      <c r="G302" s="122">
        <v>0</v>
      </c>
      <c r="H302" s="122"/>
      <c r="I302" s="122">
        <v>5640</v>
      </c>
      <c r="J302" s="122">
        <v>5412</v>
      </c>
      <c r="K302" s="122"/>
      <c r="L302" s="122">
        <v>307</v>
      </c>
      <c r="M302" s="122">
        <v>299</v>
      </c>
      <c r="N302" s="122"/>
      <c r="O302" s="122">
        <v>633</v>
      </c>
      <c r="P302" s="122">
        <v>719</v>
      </c>
      <c r="Q302" s="122"/>
      <c r="R302" s="264">
        <v>0.29403159559042702</v>
      </c>
      <c r="S302" s="264">
        <v>0.85248332097850299</v>
      </c>
      <c r="T302" s="264">
        <v>0.80630039377500395</v>
      </c>
      <c r="U302" s="264">
        <v>0.16741071428600662</v>
      </c>
      <c r="V302" s="264">
        <v>0.42711234911800489</v>
      </c>
      <c r="W302" s="264">
        <v>-0.22189349112430534</v>
      </c>
      <c r="X302" s="212"/>
      <c r="Y302" s="122">
        <v>5333</v>
      </c>
      <c r="Z302" s="122">
        <v>5376</v>
      </c>
      <c r="AA302" s="122">
        <v>5385</v>
      </c>
      <c r="AB302" s="122">
        <v>5408</v>
      </c>
      <c r="AC302" s="122">
        <v>5396</v>
      </c>
      <c r="AD302" s="122">
        <v>5442</v>
      </c>
      <c r="AE302" s="122"/>
      <c r="AF302" s="122"/>
      <c r="AG302" s="122"/>
      <c r="AH302" s="122"/>
      <c r="AI302" s="122"/>
      <c r="AJ302" s="122"/>
      <c r="AK302" s="122"/>
      <c r="AL302" s="122"/>
      <c r="AM302" s="122"/>
      <c r="AN302" s="122"/>
    </row>
    <row r="303" spans="1:40" ht="12.75" x14ac:dyDescent="0.2">
      <c r="A303" s="122" t="s">
        <v>649</v>
      </c>
      <c r="B303" s="122">
        <v>9</v>
      </c>
      <c r="C303" s="122">
        <v>0</v>
      </c>
      <c r="D303" s="122">
        <v>9.4913424813202596</v>
      </c>
      <c r="E303" s="122">
        <v>0</v>
      </c>
      <c r="F303" s="122">
        <v>0</v>
      </c>
      <c r="G303" s="122">
        <v>0</v>
      </c>
      <c r="H303" s="122"/>
      <c r="I303" s="122">
        <v>8351</v>
      </c>
      <c r="J303" s="122">
        <v>8776</v>
      </c>
      <c r="K303" s="122"/>
      <c r="L303" s="122">
        <v>515</v>
      </c>
      <c r="M303" s="122">
        <v>564</v>
      </c>
      <c r="N303" s="122"/>
      <c r="O303" s="122">
        <v>1249</v>
      </c>
      <c r="P303" s="122">
        <v>1321</v>
      </c>
      <c r="Q303" s="122"/>
      <c r="R303" s="264">
        <v>0.57372040458130202</v>
      </c>
      <c r="S303" s="264">
        <v>0.251371115173675</v>
      </c>
      <c r="T303" s="264">
        <v>0.45592705167199199</v>
      </c>
      <c r="U303" s="264">
        <v>-0.15128593040849125</v>
      </c>
      <c r="V303" s="264">
        <v>1.2237762237760137</v>
      </c>
      <c r="W303" s="264">
        <v>0.77144502015001137</v>
      </c>
      <c r="X303" s="212"/>
      <c r="Y303" s="122">
        <v>8554</v>
      </c>
      <c r="Z303" s="122">
        <v>8593</v>
      </c>
      <c r="AA303" s="122">
        <v>8580</v>
      </c>
      <c r="AB303" s="122">
        <v>8685</v>
      </c>
      <c r="AC303" s="122">
        <v>8752</v>
      </c>
      <c r="AD303" s="122">
        <v>8774</v>
      </c>
      <c r="AE303" s="122"/>
      <c r="AF303" s="122"/>
      <c r="AG303" s="122"/>
      <c r="AH303" s="122"/>
      <c r="AI303" s="122"/>
      <c r="AJ303" s="122"/>
      <c r="AK303" s="122"/>
      <c r="AL303" s="122"/>
      <c r="AM303" s="122"/>
      <c r="AN303" s="122"/>
    </row>
    <row r="304" spans="1:40" ht="12.75" x14ac:dyDescent="0.2">
      <c r="A304" s="122" t="s">
        <v>650</v>
      </c>
      <c r="B304" s="122">
        <v>1337</v>
      </c>
      <c r="C304" s="122">
        <v>1196.6309341500801</v>
      </c>
      <c r="D304" s="122">
        <v>0</v>
      </c>
      <c r="E304" s="122">
        <v>140.38376646493401</v>
      </c>
      <c r="F304" s="122">
        <v>0</v>
      </c>
      <c r="G304" s="122">
        <v>0</v>
      </c>
      <c r="H304" s="122"/>
      <c r="I304" s="122">
        <v>3265</v>
      </c>
      <c r="J304" s="122">
        <v>2809</v>
      </c>
      <c r="K304" s="122"/>
      <c r="L304" s="122">
        <v>121</v>
      </c>
      <c r="M304" s="122">
        <v>108</v>
      </c>
      <c r="N304" s="122"/>
      <c r="O304" s="122">
        <v>397</v>
      </c>
      <c r="P304" s="122">
        <v>357</v>
      </c>
      <c r="Q304" s="122"/>
      <c r="R304" s="264">
        <v>-0.41973644011411598</v>
      </c>
      <c r="S304" s="264">
        <v>-0.42417815482502697</v>
      </c>
      <c r="T304" s="264">
        <v>-1.390337156760495</v>
      </c>
      <c r="U304" s="264">
        <v>-0.21149101163200612</v>
      </c>
      <c r="V304" s="264">
        <v>-0.14129282938888821</v>
      </c>
      <c r="W304" s="264">
        <v>7.0746374248003008E-2</v>
      </c>
      <c r="X304" s="212"/>
      <c r="Y304" s="122">
        <v>2877</v>
      </c>
      <c r="Z304" s="122">
        <v>2837</v>
      </c>
      <c r="AA304" s="122">
        <v>2831</v>
      </c>
      <c r="AB304" s="122">
        <v>2827</v>
      </c>
      <c r="AC304" s="122">
        <v>2829</v>
      </c>
      <c r="AD304" s="122">
        <v>2817</v>
      </c>
      <c r="AE304" s="122"/>
      <c r="AF304" s="122"/>
      <c r="AG304" s="122"/>
      <c r="AH304" s="122"/>
      <c r="AI304" s="122"/>
      <c r="AJ304" s="122"/>
      <c r="AK304" s="122"/>
      <c r="AL304" s="122"/>
      <c r="AM304" s="122"/>
      <c r="AN304" s="122"/>
    </row>
    <row r="305" spans="1:40" ht="14.25" customHeight="1" x14ac:dyDescent="0.2">
      <c r="A305" s="19" t="s">
        <v>651</v>
      </c>
      <c r="B305" s="122"/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212"/>
      <c r="S305" s="212"/>
      <c r="T305" s="264"/>
      <c r="U305" s="264"/>
      <c r="V305" s="264"/>
      <c r="W305" s="264"/>
      <c r="X305" s="212"/>
      <c r="Y305" s="122"/>
      <c r="Z305" s="122"/>
      <c r="AA305" s="122"/>
      <c r="AB305" s="122"/>
      <c r="AC305" s="122"/>
      <c r="AD305" s="122"/>
      <c r="AE305" s="122"/>
      <c r="AF305" s="122"/>
      <c r="AG305" s="122"/>
      <c r="AH305" s="122"/>
      <c r="AI305" s="122"/>
      <c r="AJ305" s="122"/>
      <c r="AK305" s="122"/>
      <c r="AL305" s="122"/>
      <c r="AM305" s="122"/>
      <c r="AN305" s="122"/>
    </row>
    <row r="306" spans="1:40" ht="12.75" x14ac:dyDescent="0.2">
      <c r="A306" s="122" t="s">
        <v>652</v>
      </c>
      <c r="B306" s="122">
        <v>859</v>
      </c>
      <c r="C306" s="122">
        <v>667.59469083845897</v>
      </c>
      <c r="D306" s="122">
        <v>0</v>
      </c>
      <c r="E306" s="122">
        <v>191.41084721729899</v>
      </c>
      <c r="F306" s="122">
        <v>0</v>
      </c>
      <c r="G306" s="122">
        <v>0</v>
      </c>
      <c r="H306" s="122"/>
      <c r="I306" s="122">
        <v>3089</v>
      </c>
      <c r="J306" s="122">
        <v>2821</v>
      </c>
      <c r="K306" s="122"/>
      <c r="L306" s="122">
        <v>130</v>
      </c>
      <c r="M306" s="122">
        <v>132</v>
      </c>
      <c r="N306" s="122"/>
      <c r="O306" s="122">
        <v>355</v>
      </c>
      <c r="P306" s="122">
        <v>304</v>
      </c>
      <c r="Q306" s="122"/>
      <c r="R306" s="264">
        <v>-1.33385985407917</v>
      </c>
      <c r="S306" s="264">
        <v>-0.8135833038556769</v>
      </c>
      <c r="T306" s="264">
        <v>-2.4807241032518021</v>
      </c>
      <c r="U306" s="264">
        <v>-0.75627363355110333</v>
      </c>
      <c r="V306" s="264">
        <v>-6.9276065119495911E-2</v>
      </c>
      <c r="W306" s="264">
        <v>-2.0103986135182055</v>
      </c>
      <c r="X306" s="212"/>
      <c r="Y306" s="122">
        <v>2983</v>
      </c>
      <c r="Z306" s="122">
        <v>2909</v>
      </c>
      <c r="AA306" s="122">
        <v>2887</v>
      </c>
      <c r="AB306" s="122">
        <v>2885</v>
      </c>
      <c r="AC306" s="122">
        <v>2827</v>
      </c>
      <c r="AD306" s="122">
        <v>2804</v>
      </c>
      <c r="AE306" s="122"/>
      <c r="AF306" s="122"/>
      <c r="AG306" s="122"/>
      <c r="AH306" s="122"/>
      <c r="AI306" s="122"/>
      <c r="AJ306" s="122"/>
      <c r="AK306" s="122"/>
      <c r="AL306" s="122"/>
      <c r="AM306" s="122"/>
      <c r="AN306" s="122"/>
    </row>
    <row r="307" spans="1:40" ht="12.75" x14ac:dyDescent="0.2">
      <c r="A307" s="122" t="s">
        <v>653</v>
      </c>
      <c r="B307" s="122">
        <v>308</v>
      </c>
      <c r="C307" s="122">
        <v>260.67249296400502</v>
      </c>
      <c r="D307" s="122">
        <v>17.244978155239799</v>
      </c>
      <c r="E307" s="122">
        <v>30.5208074534162</v>
      </c>
      <c r="F307" s="122">
        <v>0</v>
      </c>
      <c r="G307" s="122">
        <v>0</v>
      </c>
      <c r="H307" s="122"/>
      <c r="I307" s="122">
        <v>6751</v>
      </c>
      <c r="J307" s="122">
        <v>6440</v>
      </c>
      <c r="K307" s="122"/>
      <c r="L307" s="122">
        <v>303</v>
      </c>
      <c r="M307" s="122">
        <v>337</v>
      </c>
      <c r="N307" s="122"/>
      <c r="O307" s="122">
        <v>801</v>
      </c>
      <c r="P307" s="122">
        <v>769</v>
      </c>
      <c r="Q307" s="122"/>
      <c r="R307" s="264">
        <v>-0.100724568974098</v>
      </c>
      <c r="S307" s="264">
        <v>-1.6778002174926199</v>
      </c>
      <c r="T307" s="264">
        <v>0.47965341172799469</v>
      </c>
      <c r="U307" s="264">
        <v>-0.72374499538030079</v>
      </c>
      <c r="V307" s="264">
        <v>-7.7555452148303061E-2</v>
      </c>
      <c r="W307" s="264">
        <v>-7.7615647314502212E-2</v>
      </c>
      <c r="X307" s="212"/>
      <c r="Y307" s="122">
        <v>6463</v>
      </c>
      <c r="Z307" s="122">
        <v>6494</v>
      </c>
      <c r="AA307" s="122">
        <v>6447</v>
      </c>
      <c r="AB307" s="122">
        <v>6442</v>
      </c>
      <c r="AC307" s="122">
        <v>6437</v>
      </c>
      <c r="AD307" s="122">
        <v>6329</v>
      </c>
      <c r="AE307" s="122"/>
      <c r="AF307" s="122"/>
      <c r="AG307" s="122"/>
      <c r="AH307" s="122"/>
      <c r="AI307" s="122"/>
      <c r="AJ307" s="122"/>
      <c r="AK307" s="122"/>
      <c r="AL307" s="122"/>
      <c r="AM307" s="122"/>
      <c r="AN307" s="122"/>
    </row>
    <row r="308" spans="1:40" ht="12.75" x14ac:dyDescent="0.2">
      <c r="A308" s="122" t="s">
        <v>654</v>
      </c>
      <c r="B308" s="122">
        <v>0</v>
      </c>
      <c r="C308" s="122">
        <v>0</v>
      </c>
      <c r="D308" s="122">
        <v>0</v>
      </c>
      <c r="E308" s="122">
        <v>0</v>
      </c>
      <c r="F308" s="122">
        <v>0</v>
      </c>
      <c r="G308" s="122">
        <v>0</v>
      </c>
      <c r="H308" s="122"/>
      <c r="I308" s="122">
        <v>27838</v>
      </c>
      <c r="J308" s="122">
        <v>28181</v>
      </c>
      <c r="K308" s="122"/>
      <c r="L308" s="122">
        <v>1336</v>
      </c>
      <c r="M308" s="122">
        <v>1408</v>
      </c>
      <c r="N308" s="122"/>
      <c r="O308" s="122">
        <v>3576</v>
      </c>
      <c r="P308" s="122">
        <v>3558</v>
      </c>
      <c r="Q308" s="122"/>
      <c r="R308" s="264">
        <v>0.20517706849980699</v>
      </c>
      <c r="S308" s="264">
        <v>1.7827854239463699E-2</v>
      </c>
      <c r="T308" s="264">
        <v>-0.17615127440051026</v>
      </c>
      <c r="U308" s="264">
        <v>0.56900028810100878</v>
      </c>
      <c r="V308" s="264">
        <v>0.15397837141000537</v>
      </c>
      <c r="W308" s="264">
        <v>0.27530480174500838</v>
      </c>
      <c r="X308" s="212"/>
      <c r="Y308" s="122">
        <v>27817</v>
      </c>
      <c r="Z308" s="122">
        <v>27768</v>
      </c>
      <c r="AA308" s="122">
        <v>27926</v>
      </c>
      <c r="AB308" s="122">
        <v>27969</v>
      </c>
      <c r="AC308" s="122">
        <v>28046</v>
      </c>
      <c r="AD308" s="122">
        <v>28051</v>
      </c>
      <c r="AE308" s="122"/>
      <c r="AF308" s="122"/>
      <c r="AG308" s="122"/>
      <c r="AH308" s="122"/>
      <c r="AI308" s="122"/>
      <c r="AJ308" s="122"/>
      <c r="AK308" s="122"/>
      <c r="AL308" s="122"/>
      <c r="AM308" s="122"/>
      <c r="AN308" s="122"/>
    </row>
    <row r="309" spans="1:40" ht="12.75" x14ac:dyDescent="0.2">
      <c r="A309" s="122" t="s">
        <v>655</v>
      </c>
      <c r="B309" s="122">
        <v>471</v>
      </c>
      <c r="C309" s="122">
        <v>348.78048780487802</v>
      </c>
      <c r="D309" s="122">
        <v>52.492226849166897</v>
      </c>
      <c r="E309" s="122">
        <v>70.094474053295897</v>
      </c>
      <c r="F309" s="122">
        <v>0</v>
      </c>
      <c r="G309" s="122">
        <v>0</v>
      </c>
      <c r="H309" s="122"/>
      <c r="I309" s="122">
        <v>18860</v>
      </c>
      <c r="J309" s="122">
        <v>17825</v>
      </c>
      <c r="K309" s="122"/>
      <c r="L309" s="122">
        <v>784</v>
      </c>
      <c r="M309" s="122">
        <v>926</v>
      </c>
      <c r="N309" s="122"/>
      <c r="O309" s="122">
        <v>2121</v>
      </c>
      <c r="P309" s="122">
        <v>1977</v>
      </c>
      <c r="Q309" s="122"/>
      <c r="R309" s="264">
        <v>-0.69724202863412599</v>
      </c>
      <c r="S309" s="264">
        <v>-1.17001623467503</v>
      </c>
      <c r="T309" s="264">
        <v>-0.6423516603156969</v>
      </c>
      <c r="U309" s="264">
        <v>-0.6848564540871962</v>
      </c>
      <c r="V309" s="264">
        <v>-0.98196061124291134</v>
      </c>
      <c r="W309" s="264">
        <v>-0.47913532787340785</v>
      </c>
      <c r="X309" s="212"/>
      <c r="Y309" s="122">
        <v>18370</v>
      </c>
      <c r="Z309" s="122">
        <v>18252</v>
      </c>
      <c r="AA309" s="122">
        <v>18127</v>
      </c>
      <c r="AB309" s="122">
        <v>17949</v>
      </c>
      <c r="AC309" s="122">
        <v>17863</v>
      </c>
      <c r="AD309" s="122">
        <v>17654</v>
      </c>
      <c r="AE309" s="122"/>
      <c r="AF309" s="122"/>
      <c r="AG309" s="122"/>
      <c r="AH309" s="122"/>
      <c r="AI309" s="122"/>
      <c r="AJ309" s="122"/>
      <c r="AK309" s="122"/>
      <c r="AL309" s="122"/>
      <c r="AM309" s="122"/>
      <c r="AN309" s="122"/>
    </row>
    <row r="310" spans="1:40" ht="12.75" x14ac:dyDescent="0.2">
      <c r="A310" s="122" t="s">
        <v>656</v>
      </c>
      <c r="B310" s="122">
        <v>180</v>
      </c>
      <c r="C310" s="122">
        <v>179.70957613814801</v>
      </c>
      <c r="D310" s="122">
        <v>0</v>
      </c>
      <c r="E310" s="122">
        <v>0</v>
      </c>
      <c r="F310" s="122">
        <v>0</v>
      </c>
      <c r="G310" s="122">
        <v>0</v>
      </c>
      <c r="H310" s="122"/>
      <c r="I310" s="122">
        <v>10192</v>
      </c>
      <c r="J310" s="122">
        <v>9805</v>
      </c>
      <c r="K310" s="122"/>
      <c r="L310" s="122">
        <v>523</v>
      </c>
      <c r="M310" s="122">
        <v>478</v>
      </c>
      <c r="N310" s="122"/>
      <c r="O310" s="122">
        <v>1245</v>
      </c>
      <c r="P310" s="122">
        <v>1279</v>
      </c>
      <c r="Q310" s="122"/>
      <c r="R310" s="264">
        <v>-0.391098738364692</v>
      </c>
      <c r="S310" s="264">
        <v>0.15387771850636001</v>
      </c>
      <c r="T310" s="264">
        <v>-1.1411835992728925</v>
      </c>
      <c r="U310" s="264">
        <v>4.0862192257009156E-2</v>
      </c>
      <c r="V310" s="264">
        <v>0.86796691514298629</v>
      </c>
      <c r="W310" s="264">
        <v>-1.3160558817574071</v>
      </c>
      <c r="X310" s="212"/>
      <c r="Y310" s="122">
        <v>9902</v>
      </c>
      <c r="Z310" s="122">
        <v>9789</v>
      </c>
      <c r="AA310" s="122">
        <v>9793</v>
      </c>
      <c r="AB310" s="122">
        <v>9878</v>
      </c>
      <c r="AC310" s="122">
        <v>9748</v>
      </c>
      <c r="AD310" s="122">
        <v>9763</v>
      </c>
      <c r="AE310" s="122"/>
      <c r="AF310" s="122"/>
      <c r="AG310" s="122"/>
      <c r="AH310" s="122"/>
      <c r="AI310" s="122"/>
      <c r="AJ310" s="122"/>
      <c r="AK310" s="122"/>
      <c r="AL310" s="122"/>
      <c r="AM310" s="122"/>
      <c r="AN310" s="122"/>
    </row>
    <row r="311" spans="1:40" ht="12.75" x14ac:dyDescent="0.2">
      <c r="A311" s="122" t="s">
        <v>657</v>
      </c>
      <c r="B311" s="122">
        <v>577</v>
      </c>
      <c r="C311" s="122">
        <v>401.18386977432499</v>
      </c>
      <c r="D311" s="122">
        <v>93.634825368380007</v>
      </c>
      <c r="E311" s="122">
        <v>82.355048218854606</v>
      </c>
      <c r="F311" s="122">
        <v>0</v>
      </c>
      <c r="G311" s="122">
        <v>0</v>
      </c>
      <c r="H311" s="122"/>
      <c r="I311" s="122">
        <v>5406</v>
      </c>
      <c r="J311" s="122">
        <v>5081</v>
      </c>
      <c r="K311" s="122"/>
      <c r="L311" s="122">
        <v>188</v>
      </c>
      <c r="M311" s="122">
        <v>243</v>
      </c>
      <c r="N311" s="122"/>
      <c r="O311" s="122">
        <v>599</v>
      </c>
      <c r="P311" s="122">
        <v>553</v>
      </c>
      <c r="Q311" s="122"/>
      <c r="R311" s="264">
        <v>5.91774595690042E-2</v>
      </c>
      <c r="S311" s="264">
        <v>-1.91057711246799</v>
      </c>
      <c r="T311" s="264">
        <v>-0.21717670286280111</v>
      </c>
      <c r="U311" s="264">
        <v>0.31658092599900556</v>
      </c>
      <c r="V311" s="264">
        <v>-0.17751479289940164</v>
      </c>
      <c r="W311" s="264">
        <v>0.31614305473199522</v>
      </c>
      <c r="X311" s="212"/>
      <c r="Y311" s="122">
        <v>5065</v>
      </c>
      <c r="Z311" s="122">
        <v>5054</v>
      </c>
      <c r="AA311" s="122">
        <v>5070</v>
      </c>
      <c r="AB311" s="122">
        <v>5061</v>
      </c>
      <c r="AC311" s="122">
        <v>5077</v>
      </c>
      <c r="AD311" s="122">
        <v>4980</v>
      </c>
      <c r="AE311" s="122"/>
      <c r="AF311" s="122"/>
      <c r="AG311" s="122"/>
      <c r="AH311" s="122"/>
      <c r="AI311" s="122"/>
      <c r="AJ311" s="122"/>
      <c r="AK311" s="122"/>
      <c r="AL311" s="122"/>
      <c r="AM311" s="122"/>
      <c r="AN311" s="122"/>
    </row>
    <row r="312" spans="1:40" ht="12.75" x14ac:dyDescent="0.2">
      <c r="A312" s="122" t="s">
        <v>658</v>
      </c>
      <c r="B312" s="122">
        <v>474</v>
      </c>
      <c r="C312" s="122">
        <v>444.56402244980598</v>
      </c>
      <c r="D312" s="122">
        <v>0</v>
      </c>
      <c r="E312" s="122">
        <v>29.759168779763701</v>
      </c>
      <c r="F312" s="122">
        <v>0</v>
      </c>
      <c r="G312" s="122">
        <v>0</v>
      </c>
      <c r="H312" s="122"/>
      <c r="I312" s="122">
        <v>17283</v>
      </c>
      <c r="J312" s="122">
        <v>16169</v>
      </c>
      <c r="K312" s="122"/>
      <c r="L312" s="122">
        <v>756</v>
      </c>
      <c r="M312" s="122">
        <v>695</v>
      </c>
      <c r="N312" s="122"/>
      <c r="O312" s="122">
        <v>2094</v>
      </c>
      <c r="P312" s="122">
        <v>2013</v>
      </c>
      <c r="Q312" s="122"/>
      <c r="R312" s="264">
        <v>-0.37778945872688496</v>
      </c>
      <c r="S312" s="264">
        <v>-0.77821011673151808</v>
      </c>
      <c r="T312" s="264">
        <v>-0.73609928215110187</v>
      </c>
      <c r="U312" s="264">
        <v>-0.34932892075750033</v>
      </c>
      <c r="V312" s="264">
        <v>-3.6900369003703304E-2</v>
      </c>
      <c r="W312" s="264">
        <v>-0.38759689922478913</v>
      </c>
      <c r="X312" s="212"/>
      <c r="Y312" s="122">
        <v>16438</v>
      </c>
      <c r="Z312" s="122">
        <v>16317</v>
      </c>
      <c r="AA312" s="122">
        <v>16260</v>
      </c>
      <c r="AB312" s="122">
        <v>16254</v>
      </c>
      <c r="AC312" s="122">
        <v>16191</v>
      </c>
      <c r="AD312" s="122">
        <v>16065</v>
      </c>
      <c r="AE312" s="122"/>
      <c r="AF312" s="122"/>
      <c r="AG312" s="122"/>
      <c r="AH312" s="122"/>
      <c r="AI312" s="122"/>
      <c r="AJ312" s="122"/>
      <c r="AK312" s="122"/>
      <c r="AL312" s="122"/>
      <c r="AM312" s="122"/>
      <c r="AN312" s="122"/>
    </row>
    <row r="313" spans="1:40" ht="12.75" x14ac:dyDescent="0.2">
      <c r="A313" s="122" t="s">
        <v>659</v>
      </c>
      <c r="B313" s="122">
        <v>13</v>
      </c>
      <c r="C313" s="122">
        <v>0</v>
      </c>
      <c r="D313" s="122">
        <v>13.4854838273725</v>
      </c>
      <c r="E313" s="122">
        <v>0</v>
      </c>
      <c r="F313" s="122">
        <v>0</v>
      </c>
      <c r="G313" s="122">
        <v>0</v>
      </c>
      <c r="H313" s="122"/>
      <c r="I313" s="122">
        <v>23122</v>
      </c>
      <c r="J313" s="122">
        <v>23116</v>
      </c>
      <c r="K313" s="122"/>
      <c r="L313" s="122">
        <v>1237</v>
      </c>
      <c r="M313" s="122">
        <v>1364</v>
      </c>
      <c r="N313" s="122"/>
      <c r="O313" s="122">
        <v>3027</v>
      </c>
      <c r="P313" s="122">
        <v>2980</v>
      </c>
      <c r="Q313" s="122"/>
      <c r="R313" s="264">
        <v>9.7131911676262596E-3</v>
      </c>
      <c r="S313" s="264">
        <v>-0.87613293051359498</v>
      </c>
      <c r="T313" s="264">
        <v>0.40153706662100319</v>
      </c>
      <c r="U313" s="264">
        <v>-0.2408187838651088</v>
      </c>
      <c r="V313" s="264">
        <v>-0.41382877834298881</v>
      </c>
      <c r="W313" s="264">
        <v>0.29434680980000394</v>
      </c>
      <c r="X313" s="212"/>
      <c r="Y313" s="122">
        <v>23161</v>
      </c>
      <c r="Z313" s="122">
        <v>23254</v>
      </c>
      <c r="AA313" s="122">
        <v>23198</v>
      </c>
      <c r="AB313" s="122">
        <v>23102</v>
      </c>
      <c r="AC313" s="122">
        <v>23170</v>
      </c>
      <c r="AD313" s="122">
        <v>22967</v>
      </c>
      <c r="AE313" s="122"/>
      <c r="AF313" s="122"/>
      <c r="AG313" s="122"/>
      <c r="AH313" s="122"/>
      <c r="AI313" s="122"/>
      <c r="AJ313" s="122"/>
      <c r="AK313" s="122"/>
      <c r="AL313" s="122"/>
      <c r="AM313" s="122"/>
      <c r="AN313" s="122"/>
    </row>
    <row r="314" spans="1:40" ht="12.75" x14ac:dyDescent="0.2">
      <c r="A314" s="122" t="s">
        <v>660</v>
      </c>
      <c r="B314" s="122">
        <v>0</v>
      </c>
      <c r="C314" s="122">
        <v>0</v>
      </c>
      <c r="D314" s="122">
        <v>0</v>
      </c>
      <c r="E314" s="122">
        <v>0</v>
      </c>
      <c r="F314" s="122">
        <v>0</v>
      </c>
      <c r="G314" s="122">
        <v>0</v>
      </c>
      <c r="H314" s="122"/>
      <c r="I314" s="122">
        <v>73146</v>
      </c>
      <c r="J314" s="122">
        <v>77470</v>
      </c>
      <c r="K314" s="122"/>
      <c r="L314" s="122">
        <v>4073</v>
      </c>
      <c r="M314" s="122">
        <v>4017</v>
      </c>
      <c r="N314" s="122"/>
      <c r="O314" s="122">
        <v>9147</v>
      </c>
      <c r="P314" s="122">
        <v>9718</v>
      </c>
      <c r="Q314" s="122"/>
      <c r="R314" s="264">
        <v>0.64974617084292396</v>
      </c>
      <c r="S314" s="264">
        <v>0.55694828521954898</v>
      </c>
      <c r="T314" s="264">
        <v>0.66837296272200319</v>
      </c>
      <c r="U314" s="264">
        <v>0.37939165601798663</v>
      </c>
      <c r="V314" s="264">
        <v>0.71523248336600886</v>
      </c>
      <c r="W314" s="264">
        <v>0.83654748253900379</v>
      </c>
      <c r="X314" s="212"/>
      <c r="Y314" s="122">
        <v>75407</v>
      </c>
      <c r="Z314" s="122">
        <v>75911</v>
      </c>
      <c r="AA314" s="122">
        <v>76199</v>
      </c>
      <c r="AB314" s="122">
        <v>76744</v>
      </c>
      <c r="AC314" s="122">
        <v>77386</v>
      </c>
      <c r="AD314" s="122">
        <v>77817</v>
      </c>
      <c r="AE314" s="122"/>
      <c r="AF314" s="122"/>
      <c r="AG314" s="122"/>
      <c r="AH314" s="122"/>
      <c r="AI314" s="122"/>
      <c r="AJ314" s="122"/>
      <c r="AK314" s="122"/>
      <c r="AL314" s="122"/>
      <c r="AM314" s="122"/>
      <c r="AN314" s="122"/>
    </row>
    <row r="315" spans="1:40" ht="12.75" x14ac:dyDescent="0.2">
      <c r="A315" s="122" t="s">
        <v>661</v>
      </c>
      <c r="B315" s="122">
        <v>446</v>
      </c>
      <c r="C315" s="122">
        <v>445.50751303281203</v>
      </c>
      <c r="D315" s="122">
        <v>0</v>
      </c>
      <c r="E315" s="122">
        <v>0</v>
      </c>
      <c r="F315" s="122">
        <v>0</v>
      </c>
      <c r="G315" s="122">
        <v>0</v>
      </c>
      <c r="H315" s="122"/>
      <c r="I315" s="122">
        <v>6522</v>
      </c>
      <c r="J315" s="122">
        <v>6101</v>
      </c>
      <c r="K315" s="122"/>
      <c r="L315" s="122">
        <v>273</v>
      </c>
      <c r="M315" s="122">
        <v>283</v>
      </c>
      <c r="N315" s="122"/>
      <c r="O315" s="122">
        <v>746</v>
      </c>
      <c r="P315" s="122">
        <v>748</v>
      </c>
      <c r="Q315" s="122"/>
      <c r="R315" s="264">
        <v>-1.01895903747578</v>
      </c>
      <c r="S315" s="264">
        <v>-0.38016528925619802</v>
      </c>
      <c r="T315" s="264">
        <v>0.19038553070001285</v>
      </c>
      <c r="U315" s="264">
        <v>-1.6943784639747008</v>
      </c>
      <c r="V315" s="264">
        <v>-1.6752577319587942</v>
      </c>
      <c r="W315" s="264">
        <v>-0.88466579292270353</v>
      </c>
      <c r="X315" s="212"/>
      <c r="Y315" s="122">
        <v>6303</v>
      </c>
      <c r="Z315" s="122">
        <v>6315</v>
      </c>
      <c r="AA315" s="122">
        <v>6208</v>
      </c>
      <c r="AB315" s="122">
        <v>6104</v>
      </c>
      <c r="AC315" s="122">
        <v>6050</v>
      </c>
      <c r="AD315" s="122">
        <v>6027</v>
      </c>
      <c r="AE315" s="122"/>
      <c r="AF315" s="122"/>
      <c r="AG315" s="122"/>
      <c r="AH315" s="122"/>
      <c r="AI315" s="122"/>
      <c r="AJ315" s="122"/>
      <c r="AK315" s="122"/>
      <c r="AL315" s="122"/>
      <c r="AM315" s="122"/>
      <c r="AN315" s="122"/>
    </row>
    <row r="316" spans="1:40" ht="12.75" x14ac:dyDescent="0.2">
      <c r="A316" s="122" t="s">
        <v>662</v>
      </c>
      <c r="B316" s="122">
        <v>16</v>
      </c>
      <c r="C316" s="122">
        <v>0</v>
      </c>
      <c r="D316" s="122">
        <v>15.7819047544989</v>
      </c>
      <c r="E316" s="122">
        <v>0</v>
      </c>
      <c r="F316" s="122">
        <v>0</v>
      </c>
      <c r="G316" s="122">
        <v>0</v>
      </c>
      <c r="H316" s="122"/>
      <c r="I316" s="122">
        <v>40961</v>
      </c>
      <c r="J316" s="122">
        <v>42184</v>
      </c>
      <c r="K316" s="122"/>
      <c r="L316" s="122">
        <v>2088</v>
      </c>
      <c r="M316" s="122">
        <v>2314</v>
      </c>
      <c r="N316" s="122"/>
      <c r="O316" s="122">
        <v>5459</v>
      </c>
      <c r="P316" s="122">
        <v>5585</v>
      </c>
      <c r="Q316" s="122"/>
      <c r="R316" s="264">
        <v>0.59212421517527103</v>
      </c>
      <c r="S316" s="264">
        <v>-0.25115507641274698</v>
      </c>
      <c r="T316" s="264">
        <v>0.57981562348399507</v>
      </c>
      <c r="U316" s="264">
        <v>0.30391471091900257</v>
      </c>
      <c r="V316" s="264">
        <v>0.38475411807100102</v>
      </c>
      <c r="W316" s="264">
        <v>1.1019283746559978</v>
      </c>
      <c r="X316" s="212"/>
      <c r="Y316" s="122">
        <v>41220</v>
      </c>
      <c r="Z316" s="122">
        <v>41459</v>
      </c>
      <c r="AA316" s="122">
        <v>41585</v>
      </c>
      <c r="AB316" s="122">
        <v>41745</v>
      </c>
      <c r="AC316" s="122">
        <v>42205</v>
      </c>
      <c r="AD316" s="122">
        <v>42099</v>
      </c>
      <c r="AE316" s="122"/>
      <c r="AF316" s="122"/>
      <c r="AG316" s="122"/>
      <c r="AH316" s="122"/>
      <c r="AI316" s="122"/>
      <c r="AJ316" s="122"/>
      <c r="AK316" s="122"/>
      <c r="AL316" s="122"/>
      <c r="AM316" s="122"/>
      <c r="AN316" s="122"/>
    </row>
    <row r="317" spans="1:40" ht="12.75" x14ac:dyDescent="0.2">
      <c r="A317" s="122" t="s">
        <v>663</v>
      </c>
      <c r="B317" s="122">
        <v>154</v>
      </c>
      <c r="C317" s="122">
        <v>117.144528964307</v>
      </c>
      <c r="D317" s="122">
        <v>36.5357965154301</v>
      </c>
      <c r="E317" s="122">
        <v>0</v>
      </c>
      <c r="F317" s="122">
        <v>0</v>
      </c>
      <c r="G317" s="122">
        <v>0</v>
      </c>
      <c r="H317" s="122"/>
      <c r="I317" s="122">
        <v>8545</v>
      </c>
      <c r="J317" s="122">
        <v>8274</v>
      </c>
      <c r="K317" s="122"/>
      <c r="L317" s="122">
        <v>365</v>
      </c>
      <c r="M317" s="122">
        <v>420</v>
      </c>
      <c r="N317" s="122"/>
      <c r="O317" s="122">
        <v>1126</v>
      </c>
      <c r="P317" s="122">
        <v>1144</v>
      </c>
      <c r="Q317" s="122"/>
      <c r="R317" s="264">
        <v>0.246701129828475</v>
      </c>
      <c r="S317" s="264">
        <v>-1.23501634580458</v>
      </c>
      <c r="T317" s="264">
        <v>-0.28124235754459903</v>
      </c>
      <c r="U317" s="264">
        <v>0.41692213366000885</v>
      </c>
      <c r="V317" s="264">
        <v>8.5480522652005675E-2</v>
      </c>
      <c r="W317" s="264">
        <v>0.7686676427530017</v>
      </c>
      <c r="X317" s="212"/>
      <c r="Y317" s="122">
        <v>8178</v>
      </c>
      <c r="Z317" s="122">
        <v>8155</v>
      </c>
      <c r="AA317" s="122">
        <v>8189</v>
      </c>
      <c r="AB317" s="122">
        <v>8196</v>
      </c>
      <c r="AC317" s="122">
        <v>8259</v>
      </c>
      <c r="AD317" s="122">
        <v>8157</v>
      </c>
      <c r="AE317" s="122"/>
      <c r="AF317" s="122"/>
      <c r="AG317" s="122"/>
      <c r="AH317" s="122"/>
      <c r="AI317" s="122"/>
      <c r="AJ317" s="122"/>
      <c r="AK317" s="122"/>
      <c r="AL317" s="122"/>
      <c r="AM317" s="122"/>
      <c r="AN317" s="122"/>
    </row>
    <row r="318" spans="1:40" ht="12.75" x14ac:dyDescent="0.2">
      <c r="A318" s="122" t="s">
        <v>664</v>
      </c>
      <c r="B318" s="122">
        <v>980</v>
      </c>
      <c r="C318" s="122">
        <v>927.79973649538897</v>
      </c>
      <c r="D318" s="122">
        <v>0</v>
      </c>
      <c r="E318" s="122">
        <v>52.677754677754699</v>
      </c>
      <c r="F318" s="122">
        <v>0</v>
      </c>
      <c r="G318" s="122">
        <v>0</v>
      </c>
      <c r="H318" s="122"/>
      <c r="I318" s="122">
        <v>3795</v>
      </c>
      <c r="J318" s="122">
        <v>3367</v>
      </c>
      <c r="K318" s="122"/>
      <c r="L318" s="122">
        <v>122</v>
      </c>
      <c r="M318" s="122">
        <v>124</v>
      </c>
      <c r="N318" s="122"/>
      <c r="O318" s="122">
        <v>379</v>
      </c>
      <c r="P318" s="122">
        <v>357</v>
      </c>
      <c r="Q318" s="122"/>
      <c r="R318" s="264">
        <v>-0.45392488832562999</v>
      </c>
      <c r="S318" s="264">
        <v>-2.19194312796209</v>
      </c>
      <c r="T318" s="264">
        <v>-0.72716695753349825</v>
      </c>
      <c r="U318" s="264">
        <v>-0.23439789041900383</v>
      </c>
      <c r="V318" s="264">
        <v>-0.52863436123350027</v>
      </c>
      <c r="W318" s="264">
        <v>-0.32477118393859428</v>
      </c>
      <c r="X318" s="212"/>
      <c r="Y318" s="122">
        <v>3438</v>
      </c>
      <c r="Z318" s="122">
        <v>3413</v>
      </c>
      <c r="AA318" s="122">
        <v>3405</v>
      </c>
      <c r="AB318" s="122">
        <v>3387</v>
      </c>
      <c r="AC318" s="122">
        <v>3376</v>
      </c>
      <c r="AD318" s="122">
        <v>3302</v>
      </c>
      <c r="AE318" s="122"/>
      <c r="AF318" s="122"/>
      <c r="AG318" s="122"/>
      <c r="AH318" s="122"/>
      <c r="AI318" s="122"/>
      <c r="AJ318" s="122"/>
      <c r="AK318" s="122"/>
      <c r="AL318" s="122"/>
      <c r="AM318" s="122"/>
      <c r="AN318" s="122"/>
    </row>
    <row r="319" spans="1:40" ht="12.75" x14ac:dyDescent="0.2">
      <c r="A319" s="122" t="s">
        <v>665</v>
      </c>
      <c r="B319" s="122">
        <v>1274</v>
      </c>
      <c r="C319" s="122">
        <v>1039.1987431264699</v>
      </c>
      <c r="D319" s="122">
        <v>0</v>
      </c>
      <c r="E319" s="122">
        <v>235.246805648958</v>
      </c>
      <c r="F319" s="122">
        <v>0</v>
      </c>
      <c r="G319" s="122">
        <v>0</v>
      </c>
      <c r="H319" s="122"/>
      <c r="I319" s="122">
        <v>5092</v>
      </c>
      <c r="J319" s="122">
        <v>4461</v>
      </c>
      <c r="K319" s="122"/>
      <c r="L319" s="122">
        <v>190</v>
      </c>
      <c r="M319" s="122">
        <v>157</v>
      </c>
      <c r="N319" s="122"/>
      <c r="O319" s="122">
        <v>634</v>
      </c>
      <c r="P319" s="122">
        <v>536</v>
      </c>
      <c r="Q319" s="122"/>
      <c r="R319" s="264">
        <v>-1.2851560330289999</v>
      </c>
      <c r="S319" s="264">
        <v>-1.62873717090585</v>
      </c>
      <c r="T319" s="264">
        <v>-2.1186440677993801E-2</v>
      </c>
      <c r="U319" s="264">
        <v>-2.7124390760753982</v>
      </c>
      <c r="V319" s="264">
        <v>-1.3286865606621916</v>
      </c>
      <c r="W319" s="264">
        <v>-1.0596026490065924</v>
      </c>
      <c r="X319" s="212"/>
      <c r="Y319" s="122">
        <v>4720</v>
      </c>
      <c r="Z319" s="122">
        <v>4719</v>
      </c>
      <c r="AA319" s="122">
        <v>4591</v>
      </c>
      <c r="AB319" s="122">
        <v>4530</v>
      </c>
      <c r="AC319" s="122">
        <v>4482</v>
      </c>
      <c r="AD319" s="122">
        <v>4409</v>
      </c>
      <c r="AE319" s="122"/>
      <c r="AF319" s="122"/>
      <c r="AG319" s="122"/>
      <c r="AH319" s="122"/>
      <c r="AI319" s="122"/>
      <c r="AJ319" s="122"/>
      <c r="AK319" s="122"/>
      <c r="AL319" s="122"/>
      <c r="AM319" s="122"/>
      <c r="AN319" s="122"/>
    </row>
    <row r="320" spans="1:40" ht="6.75" customHeight="1" thickBot="1" x14ac:dyDescent="0.2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</row>
    <row r="321" spans="1:1" x14ac:dyDescent="0.2">
      <c r="A321" s="20"/>
    </row>
    <row r="322" spans="1:1" x14ac:dyDescent="0.2">
      <c r="A322" s="20"/>
    </row>
    <row r="323" spans="1:1" x14ac:dyDescent="0.2">
      <c r="A323" s="20"/>
    </row>
    <row r="324" spans="1:1" hidden="1" x14ac:dyDescent="0.2">
      <c r="A324" s="20"/>
    </row>
    <row r="325" spans="1:1" hidden="1" x14ac:dyDescent="0.2">
      <c r="A325" s="20"/>
    </row>
    <row r="326" spans="1:1" hidden="1" x14ac:dyDescent="0.2">
      <c r="A326" s="20"/>
    </row>
    <row r="327" spans="1:1" hidden="1" x14ac:dyDescent="0.2">
      <c r="A327" s="20"/>
    </row>
    <row r="328" spans="1:1" hidden="1" x14ac:dyDescent="0.2">
      <c r="A328" s="20"/>
    </row>
    <row r="329" spans="1:1" hidden="1" x14ac:dyDescent="0.2">
      <c r="A329" s="20"/>
    </row>
    <row r="330" spans="1:1" hidden="1" x14ac:dyDescent="0.2">
      <c r="A330" s="20"/>
    </row>
    <row r="331" spans="1:1" hidden="1" x14ac:dyDescent="0.2">
      <c r="A331" s="20"/>
    </row>
    <row r="332" spans="1:1" hidden="1" x14ac:dyDescent="0.2">
      <c r="A332" s="20"/>
    </row>
    <row r="333" spans="1:1" hidden="1" x14ac:dyDescent="0.2">
      <c r="A333" s="20"/>
    </row>
    <row r="334" spans="1:1" hidden="1" x14ac:dyDescent="0.2">
      <c r="A334" s="20"/>
    </row>
    <row r="335" spans="1:1" hidden="1" x14ac:dyDescent="0.2">
      <c r="A335" s="20"/>
    </row>
    <row r="336" spans="1:1" hidden="1" x14ac:dyDescent="0.2">
      <c r="A336" s="20"/>
    </row>
    <row r="337" spans="1:1" hidden="1" x14ac:dyDescent="0.2">
      <c r="A337" s="20"/>
    </row>
    <row r="338" spans="1:1" hidden="1" x14ac:dyDescent="0.2">
      <c r="A338" s="20"/>
    </row>
    <row r="339" spans="1:1" hidden="1" x14ac:dyDescent="0.2">
      <c r="A339" s="20"/>
    </row>
    <row r="340" spans="1:1" hidden="1" x14ac:dyDescent="0.2">
      <c r="A340" s="20"/>
    </row>
    <row r="341" spans="1:1" hidden="1" x14ac:dyDescent="0.2">
      <c r="A341" s="20"/>
    </row>
    <row r="342" spans="1:1" hidden="1" x14ac:dyDescent="0.2">
      <c r="A342" s="20"/>
    </row>
    <row r="343" spans="1:1" hidden="1" x14ac:dyDescent="0.2">
      <c r="A343" s="20"/>
    </row>
    <row r="344" spans="1:1" hidden="1" x14ac:dyDescent="0.2"/>
    <row r="345" spans="1:1" hidden="1" x14ac:dyDescent="0.2"/>
    <row r="346" spans="1:1" hidden="1" x14ac:dyDescent="0.2"/>
    <row r="347" spans="1:1" hidden="1" x14ac:dyDescent="0.2"/>
    <row r="348" spans="1:1" hidden="1" x14ac:dyDescent="0.2"/>
    <row r="349" spans="1:1" hidden="1" x14ac:dyDescent="0.2"/>
    <row r="350" spans="1:1" hidden="1" x14ac:dyDescent="0.2"/>
    <row r="351" spans="1:1" hidden="1" x14ac:dyDescent="0.2"/>
    <row r="352" spans="1:1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x14ac:dyDescent="0.2"/>
  </sheetData>
  <mergeCells count="6">
    <mergeCell ref="Y5:AD5"/>
    <mergeCell ref="T5:W5"/>
    <mergeCell ref="I4:J4"/>
    <mergeCell ref="L4:M4"/>
    <mergeCell ref="O4:P4"/>
    <mergeCell ref="R4:AD4"/>
  </mergeCells>
  <conditionalFormatting sqref="B10:AD319">
    <cfRule type="cellIs" dxfId="98" priority="24" operator="lessThan">
      <formula>0</formula>
    </cfRule>
  </conditionalFormatting>
  <conditionalFormatting sqref="T10:W319 R11:X319">
    <cfRule type="cellIs" dxfId="97" priority="23" operator="lessThan">
      <formula>0</formula>
    </cfRule>
  </conditionalFormatting>
  <conditionalFormatting sqref="T10:W319">
    <cfRule type="cellIs" dxfId="96" priority="21" operator="lessThan">
      <formula>0</formula>
    </cfRule>
  </conditionalFormatting>
  <conditionalFormatting sqref="R37:S44">
    <cfRule type="cellIs" dxfId="95" priority="20" operator="lessThan">
      <formula>0</formula>
    </cfRule>
  </conditionalFormatting>
  <conditionalFormatting sqref="R46:S54">
    <cfRule type="cellIs" dxfId="94" priority="19" operator="lessThan">
      <formula>0</formula>
    </cfRule>
  </conditionalFormatting>
  <conditionalFormatting sqref="R56:S68">
    <cfRule type="cellIs" dxfId="93" priority="18" operator="lessThan">
      <formula>0</formula>
    </cfRule>
  </conditionalFormatting>
  <conditionalFormatting sqref="R70:S82">
    <cfRule type="cellIs" dxfId="92" priority="17" operator="lessThan">
      <formula>0</formula>
    </cfRule>
  </conditionalFormatting>
  <conditionalFormatting sqref="R84:S91">
    <cfRule type="cellIs" dxfId="91" priority="16" operator="lessThan">
      <formula>0</formula>
    </cfRule>
  </conditionalFormatting>
  <conditionalFormatting sqref="R93:S104">
    <cfRule type="cellIs" dxfId="90" priority="15" operator="lessThan">
      <formula>0</formula>
    </cfRule>
  </conditionalFormatting>
  <conditionalFormatting sqref="R106:S106">
    <cfRule type="cellIs" dxfId="89" priority="14" operator="lessThan">
      <formula>0</formula>
    </cfRule>
  </conditionalFormatting>
  <conditionalFormatting sqref="R108:S112">
    <cfRule type="cellIs" dxfId="88" priority="13" operator="lessThan">
      <formula>0</formula>
    </cfRule>
  </conditionalFormatting>
  <conditionalFormatting sqref="R114:S146">
    <cfRule type="cellIs" dxfId="87" priority="12" operator="lessThan">
      <formula>0</formula>
    </cfRule>
  </conditionalFormatting>
  <conditionalFormatting sqref="R148:S153">
    <cfRule type="cellIs" dxfId="86" priority="11" operator="lessThan">
      <formula>0</formula>
    </cfRule>
  </conditionalFormatting>
  <conditionalFormatting sqref="R155:S203">
    <cfRule type="cellIs" dxfId="85" priority="10" operator="lessThan">
      <formula>0</formula>
    </cfRule>
  </conditionalFormatting>
  <conditionalFormatting sqref="R205:S220">
    <cfRule type="cellIs" dxfId="84" priority="9" operator="lessThan">
      <formula>0</formula>
    </cfRule>
  </conditionalFormatting>
  <conditionalFormatting sqref="R222:S233">
    <cfRule type="cellIs" dxfId="83" priority="8" operator="lessThan">
      <formula>0</formula>
    </cfRule>
  </conditionalFormatting>
  <conditionalFormatting sqref="R235:S244">
    <cfRule type="cellIs" dxfId="82" priority="7" operator="lessThan">
      <formula>0</formula>
    </cfRule>
  </conditionalFormatting>
  <conditionalFormatting sqref="R246:S260">
    <cfRule type="cellIs" dxfId="81" priority="6" operator="lessThan">
      <formula>0</formula>
    </cfRule>
  </conditionalFormatting>
  <conditionalFormatting sqref="R262:S271">
    <cfRule type="cellIs" dxfId="80" priority="5" operator="lessThan">
      <formula>0</formula>
    </cfRule>
  </conditionalFormatting>
  <conditionalFormatting sqref="R273:S279">
    <cfRule type="cellIs" dxfId="79" priority="4" operator="lessThan">
      <formula>0</formula>
    </cfRule>
  </conditionalFormatting>
  <conditionalFormatting sqref="R281:S288">
    <cfRule type="cellIs" dxfId="78" priority="3" operator="lessThan">
      <formula>0</formula>
    </cfRule>
  </conditionalFormatting>
  <conditionalFormatting sqref="R290:S304">
    <cfRule type="cellIs" dxfId="77" priority="2" operator="lessThan">
      <formula>0</formula>
    </cfRule>
  </conditionalFormatting>
  <conditionalFormatting sqref="R306:S319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&amp;LStatistiska centralbyrån
Offentlig ekonomi och mikrosimuleringar</oddHeader>
  </headerFooter>
  <rowBreaks count="1" manualBreakCount="1">
    <brk id="2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>
    <pageSetUpPr fitToPage="1"/>
  </sheetPr>
  <dimension ref="A1:T323"/>
  <sheetViews>
    <sheetView showGridLines="0" zoomScaleNormal="100" workbookViewId="0">
      <pane ySplit="7" topLeftCell="A8" activePane="bottomLeft" state="frozen"/>
      <selection pane="bottomLeft"/>
    </sheetView>
  </sheetViews>
  <sheetFormatPr defaultColWidth="0" defaultRowHeight="14.25" zeroHeight="1" x14ac:dyDescent="0.2"/>
  <cols>
    <col min="1" max="1" width="26.7109375" customWidth="1"/>
    <col min="2" max="2" width="12.28515625" bestFit="1" customWidth="1"/>
    <col min="3" max="3" width="11.85546875" bestFit="1" customWidth="1"/>
    <col min="4" max="4" width="9.85546875" customWidth="1"/>
    <col min="5" max="5" width="8.85546875" customWidth="1"/>
    <col min="6" max="6" width="7.85546875" customWidth="1"/>
    <col min="7" max="7" width="7.42578125" customWidth="1"/>
    <col min="8" max="8" width="9.5703125" style="73" customWidth="1"/>
    <col min="9" max="9" width="4.42578125" customWidth="1"/>
    <col min="10" max="16384" width="9.140625" hidden="1"/>
  </cols>
  <sheetData>
    <row r="1" spans="1:20" ht="10.5" customHeight="1" x14ac:dyDescent="0.2"/>
    <row r="2" spans="1:20" ht="16.5" thickBot="1" x14ac:dyDescent="0.3">
      <c r="A2" s="71" t="str">
        <f>"Tabell 11  Bebyggelsestruktur, utjämningsåret "&amp;Innehåll!C47</f>
        <v>Tabell 11  Bebyggelsestruktur, utjämningsåret 2019</v>
      </c>
      <c r="B2" s="71"/>
      <c r="C2" s="70"/>
      <c r="D2" s="71"/>
      <c r="E2" s="70"/>
      <c r="F2" s="70"/>
      <c r="G2" s="70"/>
      <c r="H2" s="72"/>
    </row>
    <row r="3" spans="1:20" x14ac:dyDescent="0.2"/>
    <row r="4" spans="1:20" s="66" customFormat="1" x14ac:dyDescent="0.2">
      <c r="A4" t="s">
        <v>19</v>
      </c>
      <c r="B4"/>
      <c r="C4"/>
      <c r="E4" s="77"/>
      <c r="F4" s="77"/>
      <c r="G4" s="77"/>
      <c r="H4" s="103"/>
    </row>
    <row r="5" spans="1:20" s="66" customFormat="1" ht="63" customHeight="1" x14ac:dyDescent="0.2">
      <c r="A5" s="3" t="s">
        <v>47</v>
      </c>
      <c r="B5" s="258" t="str">
        <f>"Folkmängd 31/12 -"&amp;Innehåll!C47-2</f>
        <v>Folkmängd 31/12 -2017</v>
      </c>
      <c r="C5" s="192" t="s">
        <v>284</v>
      </c>
      <c r="D5" s="192" t="s">
        <v>303</v>
      </c>
      <c r="E5" s="192" t="s">
        <v>304</v>
      </c>
      <c r="F5" s="192" t="s">
        <v>305</v>
      </c>
      <c r="G5" s="192" t="s">
        <v>306</v>
      </c>
      <c r="H5" s="216" t="s">
        <v>307</v>
      </c>
    </row>
    <row r="6" spans="1:20" s="74" customFormat="1" ht="15.75" customHeight="1" x14ac:dyDescent="0.2">
      <c r="B6" s="259"/>
      <c r="C6" s="199" t="s">
        <v>92</v>
      </c>
      <c r="D6" s="199" t="s">
        <v>93</v>
      </c>
      <c r="E6" s="199" t="s">
        <v>94</v>
      </c>
      <c r="F6" s="199" t="s">
        <v>95</v>
      </c>
      <c r="G6" s="199" t="s">
        <v>96</v>
      </c>
      <c r="H6" s="199" t="s">
        <v>118</v>
      </c>
    </row>
    <row r="7" spans="1:20" s="74" customFormat="1" ht="15.75" customHeight="1" x14ac:dyDescent="0.2">
      <c r="A7" s="78"/>
      <c r="B7" s="78"/>
      <c r="C7" s="192" t="s">
        <v>178</v>
      </c>
      <c r="D7" s="192"/>
      <c r="E7" s="192"/>
      <c r="F7" s="192"/>
      <c r="G7" s="192"/>
      <c r="H7" s="217"/>
    </row>
    <row r="8" spans="1:20" ht="18.75" customHeight="1" x14ac:dyDescent="0.2">
      <c r="A8" s="18" t="s">
        <v>358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12.75" x14ac:dyDescent="0.2">
      <c r="A9" s="122" t="s">
        <v>359</v>
      </c>
      <c r="B9" s="122">
        <v>91925</v>
      </c>
      <c r="C9" s="122">
        <v>150</v>
      </c>
      <c r="D9" s="122">
        <v>105.094358965566</v>
      </c>
      <c r="E9" s="122">
        <v>0</v>
      </c>
      <c r="F9" s="122">
        <v>0</v>
      </c>
      <c r="G9" s="122">
        <v>45</v>
      </c>
      <c r="H9" s="122">
        <v>0</v>
      </c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</row>
    <row r="10" spans="1:20" ht="12.75" x14ac:dyDescent="0.2">
      <c r="A10" s="122" t="s">
        <v>360</v>
      </c>
      <c r="B10" s="122">
        <v>32888</v>
      </c>
      <c r="C10" s="122">
        <v>150</v>
      </c>
      <c r="D10" s="122">
        <v>105.094358965566</v>
      </c>
      <c r="E10" s="122">
        <v>0</v>
      </c>
      <c r="F10" s="122">
        <v>0</v>
      </c>
      <c r="G10" s="122">
        <v>45</v>
      </c>
      <c r="H10" s="122">
        <v>0</v>
      </c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</row>
    <row r="11" spans="1:20" ht="12.75" x14ac:dyDescent="0.2">
      <c r="A11" s="122" t="s">
        <v>361</v>
      </c>
      <c r="B11" s="122">
        <v>27753</v>
      </c>
      <c r="C11" s="122">
        <v>150</v>
      </c>
      <c r="D11" s="122">
        <v>105.094358965566</v>
      </c>
      <c r="E11" s="122">
        <v>0</v>
      </c>
      <c r="F11" s="122">
        <v>0</v>
      </c>
      <c r="G11" s="122">
        <v>45</v>
      </c>
      <c r="H11" s="122">
        <v>0</v>
      </c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</row>
    <row r="12" spans="1:20" ht="12.75" x14ac:dyDescent="0.2">
      <c r="A12" s="122" t="s">
        <v>362</v>
      </c>
      <c r="B12" s="122">
        <v>88037</v>
      </c>
      <c r="C12" s="122">
        <v>150</v>
      </c>
      <c r="D12" s="122">
        <v>105.094358965566</v>
      </c>
      <c r="E12" s="122">
        <v>0</v>
      </c>
      <c r="F12" s="122">
        <v>0</v>
      </c>
      <c r="G12" s="122">
        <v>45</v>
      </c>
      <c r="H12" s="122">
        <v>0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</row>
    <row r="13" spans="1:20" ht="12.75" x14ac:dyDescent="0.2">
      <c r="A13" s="122" t="s">
        <v>363</v>
      </c>
      <c r="B13" s="122">
        <v>110003</v>
      </c>
      <c r="C13" s="122">
        <v>150</v>
      </c>
      <c r="D13" s="122">
        <v>105.094358965566</v>
      </c>
      <c r="E13" s="122">
        <v>0</v>
      </c>
      <c r="F13" s="122">
        <v>0</v>
      </c>
      <c r="G13" s="122">
        <v>45</v>
      </c>
      <c r="H13" s="122">
        <v>0</v>
      </c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</row>
    <row r="14" spans="1:20" ht="12.75" x14ac:dyDescent="0.2">
      <c r="A14" s="122" t="s">
        <v>364</v>
      </c>
      <c r="B14" s="122">
        <v>76453</v>
      </c>
      <c r="C14" s="122">
        <v>150</v>
      </c>
      <c r="D14" s="122">
        <v>105.094358965566</v>
      </c>
      <c r="E14" s="122">
        <v>0</v>
      </c>
      <c r="F14" s="122">
        <v>0</v>
      </c>
      <c r="G14" s="122">
        <v>45</v>
      </c>
      <c r="H14" s="122">
        <v>0</v>
      </c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</row>
    <row r="15" spans="1:20" ht="12.75" x14ac:dyDescent="0.2">
      <c r="A15" s="122" t="s">
        <v>365</v>
      </c>
      <c r="B15" s="122">
        <v>47185</v>
      </c>
      <c r="C15" s="122">
        <v>261</v>
      </c>
      <c r="D15" s="122">
        <v>105.094358965566</v>
      </c>
      <c r="E15" s="122">
        <v>0</v>
      </c>
      <c r="F15" s="122">
        <v>0</v>
      </c>
      <c r="G15" s="122">
        <v>156</v>
      </c>
      <c r="H15" s="122">
        <v>0</v>
      </c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</row>
    <row r="16" spans="1:20" ht="12.75" x14ac:dyDescent="0.2">
      <c r="A16" s="122" t="s">
        <v>366</v>
      </c>
      <c r="B16" s="122">
        <v>101231</v>
      </c>
      <c r="C16" s="122">
        <v>261</v>
      </c>
      <c r="D16" s="122">
        <v>105.094358965566</v>
      </c>
      <c r="E16" s="122">
        <v>0</v>
      </c>
      <c r="F16" s="122">
        <v>0</v>
      </c>
      <c r="G16" s="122">
        <v>156</v>
      </c>
      <c r="H16" s="122">
        <v>0</v>
      </c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</row>
    <row r="17" spans="1:20" ht="12.75" x14ac:dyDescent="0.2">
      <c r="A17" s="122" t="s">
        <v>367</v>
      </c>
      <c r="B17" s="122">
        <v>60808</v>
      </c>
      <c r="C17" s="122">
        <v>150</v>
      </c>
      <c r="D17" s="122">
        <v>105.094358965566</v>
      </c>
      <c r="E17" s="122">
        <v>0</v>
      </c>
      <c r="F17" s="122">
        <v>0</v>
      </c>
      <c r="G17" s="122">
        <v>45</v>
      </c>
      <c r="H17" s="122">
        <v>0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</row>
    <row r="18" spans="1:20" ht="12.75" x14ac:dyDescent="0.2">
      <c r="A18" s="122" t="s">
        <v>368</v>
      </c>
      <c r="B18" s="122">
        <v>10660</v>
      </c>
      <c r="C18" s="122">
        <v>150</v>
      </c>
      <c r="D18" s="122">
        <v>105.094358965566</v>
      </c>
      <c r="E18" s="122">
        <v>0</v>
      </c>
      <c r="F18" s="122">
        <v>0</v>
      </c>
      <c r="G18" s="122">
        <v>45</v>
      </c>
      <c r="H18" s="122">
        <v>0</v>
      </c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</row>
    <row r="19" spans="1:20" ht="12.75" x14ac:dyDescent="0.2">
      <c r="A19" s="122" t="s">
        <v>369</v>
      </c>
      <c r="B19" s="122">
        <v>28109</v>
      </c>
      <c r="C19" s="122">
        <v>150</v>
      </c>
      <c r="D19" s="122">
        <v>105.094358965566</v>
      </c>
      <c r="E19" s="122">
        <v>0</v>
      </c>
      <c r="F19" s="122">
        <v>0</v>
      </c>
      <c r="G19" s="122">
        <v>45</v>
      </c>
      <c r="H19" s="122">
        <v>0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</row>
    <row r="20" spans="1:20" ht="12.75" x14ac:dyDescent="0.2">
      <c r="A20" s="122" t="s">
        <v>370</v>
      </c>
      <c r="B20" s="122">
        <v>16665</v>
      </c>
      <c r="C20" s="122">
        <v>150</v>
      </c>
      <c r="D20" s="122">
        <v>105.094358965566</v>
      </c>
      <c r="E20" s="122">
        <v>0</v>
      </c>
      <c r="F20" s="122">
        <v>0</v>
      </c>
      <c r="G20" s="122">
        <v>45</v>
      </c>
      <c r="H20" s="122">
        <v>0</v>
      </c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</row>
    <row r="21" spans="1:20" ht="12.75" x14ac:dyDescent="0.2">
      <c r="A21" s="122" t="s">
        <v>371</v>
      </c>
      <c r="B21" s="122">
        <v>47146</v>
      </c>
      <c r="C21" s="122">
        <v>150</v>
      </c>
      <c r="D21" s="122">
        <v>105.094358965566</v>
      </c>
      <c r="E21" s="122">
        <v>0</v>
      </c>
      <c r="F21" s="122">
        <v>0</v>
      </c>
      <c r="G21" s="122">
        <v>45</v>
      </c>
      <c r="H21" s="122">
        <v>0</v>
      </c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</row>
    <row r="22" spans="1:20" ht="12.75" x14ac:dyDescent="0.2">
      <c r="A22" s="122" t="s">
        <v>372</v>
      </c>
      <c r="B22" s="122">
        <v>71848</v>
      </c>
      <c r="C22" s="122">
        <v>150</v>
      </c>
      <c r="D22" s="122">
        <v>105.094358965566</v>
      </c>
      <c r="E22" s="122">
        <v>0</v>
      </c>
      <c r="F22" s="122">
        <v>0</v>
      </c>
      <c r="G22" s="122">
        <v>45</v>
      </c>
      <c r="H22" s="122">
        <v>0</v>
      </c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</row>
    <row r="23" spans="1:20" ht="12.75" x14ac:dyDescent="0.2">
      <c r="A23" s="122" t="s">
        <v>373</v>
      </c>
      <c r="B23" s="122">
        <v>79707</v>
      </c>
      <c r="C23" s="122">
        <v>261</v>
      </c>
      <c r="D23" s="122">
        <v>105.094358965566</v>
      </c>
      <c r="E23" s="122">
        <v>0</v>
      </c>
      <c r="F23" s="122">
        <v>0</v>
      </c>
      <c r="G23" s="122">
        <v>156</v>
      </c>
      <c r="H23" s="122">
        <v>0</v>
      </c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</row>
    <row r="24" spans="1:20" ht="12.75" x14ac:dyDescent="0.2">
      <c r="A24" s="122" t="s">
        <v>374</v>
      </c>
      <c r="B24" s="122">
        <v>949761</v>
      </c>
      <c r="C24" s="122">
        <v>651</v>
      </c>
      <c r="D24" s="122">
        <v>105.094358965566</v>
      </c>
      <c r="E24" s="122">
        <v>0</v>
      </c>
      <c r="F24" s="122">
        <v>0</v>
      </c>
      <c r="G24" s="122">
        <v>546</v>
      </c>
      <c r="H24" s="122">
        <v>0</v>
      </c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</row>
    <row r="25" spans="1:20" ht="12.75" x14ac:dyDescent="0.2">
      <c r="A25" s="122" t="s">
        <v>375</v>
      </c>
      <c r="B25" s="122">
        <v>49424</v>
      </c>
      <c r="C25" s="122">
        <v>261</v>
      </c>
      <c r="D25" s="122">
        <v>105.094358965566</v>
      </c>
      <c r="E25" s="122">
        <v>0</v>
      </c>
      <c r="F25" s="122">
        <v>0</v>
      </c>
      <c r="G25" s="122">
        <v>156</v>
      </c>
      <c r="H25" s="122">
        <v>0</v>
      </c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</row>
    <row r="26" spans="1:20" ht="12.75" x14ac:dyDescent="0.2">
      <c r="A26" s="122" t="s">
        <v>376</v>
      </c>
      <c r="B26" s="122">
        <v>96032</v>
      </c>
      <c r="C26" s="122">
        <v>206</v>
      </c>
      <c r="D26" s="122">
        <v>105.094358965566</v>
      </c>
      <c r="E26" s="122">
        <v>0</v>
      </c>
      <c r="F26" s="122">
        <v>0</v>
      </c>
      <c r="G26" s="122">
        <v>101</v>
      </c>
      <c r="H26" s="122">
        <v>0</v>
      </c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</row>
    <row r="27" spans="1:20" ht="12.75" x14ac:dyDescent="0.2">
      <c r="A27" s="122" t="s">
        <v>377</v>
      </c>
      <c r="B27" s="122">
        <v>47304</v>
      </c>
      <c r="C27" s="122">
        <v>150</v>
      </c>
      <c r="D27" s="122">
        <v>105.094358965566</v>
      </c>
      <c r="E27" s="122">
        <v>0</v>
      </c>
      <c r="F27" s="122">
        <v>0</v>
      </c>
      <c r="G27" s="122">
        <v>45</v>
      </c>
      <c r="H27" s="122">
        <v>0</v>
      </c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</row>
    <row r="28" spans="1:20" ht="12.75" x14ac:dyDescent="0.2">
      <c r="A28" s="122" t="s">
        <v>378</v>
      </c>
      <c r="B28" s="122">
        <v>70405</v>
      </c>
      <c r="C28" s="122">
        <v>150</v>
      </c>
      <c r="D28" s="122">
        <v>105.094358965566</v>
      </c>
      <c r="E28" s="122">
        <v>0</v>
      </c>
      <c r="F28" s="122">
        <v>0</v>
      </c>
      <c r="G28" s="122">
        <v>45</v>
      </c>
      <c r="H28" s="122">
        <v>0</v>
      </c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</row>
    <row r="29" spans="1:20" ht="12.75" x14ac:dyDescent="0.2">
      <c r="A29" s="122" t="s">
        <v>379</v>
      </c>
      <c r="B29" s="122">
        <v>44605</v>
      </c>
      <c r="C29" s="122">
        <v>150</v>
      </c>
      <c r="D29" s="122">
        <v>105.094358965566</v>
      </c>
      <c r="E29" s="122">
        <v>0</v>
      </c>
      <c r="F29" s="122">
        <v>0</v>
      </c>
      <c r="G29" s="122">
        <v>45</v>
      </c>
      <c r="H29" s="122">
        <v>0</v>
      </c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</row>
    <row r="30" spans="1:20" ht="12.75" x14ac:dyDescent="0.2">
      <c r="A30" s="122" t="s">
        <v>380</v>
      </c>
      <c r="B30" s="122">
        <v>27614</v>
      </c>
      <c r="C30" s="122">
        <v>150</v>
      </c>
      <c r="D30" s="122">
        <v>105.094358965566</v>
      </c>
      <c r="E30" s="122">
        <v>0</v>
      </c>
      <c r="F30" s="122">
        <v>0</v>
      </c>
      <c r="G30" s="122">
        <v>45</v>
      </c>
      <c r="H30" s="122">
        <v>0</v>
      </c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</row>
    <row r="31" spans="1:20" ht="12.75" x14ac:dyDescent="0.2">
      <c r="A31" s="122" t="s">
        <v>381</v>
      </c>
      <c r="B31" s="122">
        <v>33175</v>
      </c>
      <c r="C31" s="122">
        <v>150</v>
      </c>
      <c r="D31" s="122">
        <v>105.094358965566</v>
      </c>
      <c r="E31" s="122">
        <v>0</v>
      </c>
      <c r="F31" s="122">
        <v>0</v>
      </c>
      <c r="G31" s="122">
        <v>45</v>
      </c>
      <c r="H31" s="122">
        <v>0</v>
      </c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</row>
    <row r="32" spans="1:20" ht="12.75" x14ac:dyDescent="0.2">
      <c r="A32" s="122" t="s">
        <v>382</v>
      </c>
      <c r="B32" s="122">
        <v>11831</v>
      </c>
      <c r="C32" s="122">
        <v>150</v>
      </c>
      <c r="D32" s="122">
        <v>105.094358965566</v>
      </c>
      <c r="E32" s="122">
        <v>0</v>
      </c>
      <c r="F32" s="122">
        <v>0</v>
      </c>
      <c r="G32" s="122">
        <v>45</v>
      </c>
      <c r="H32" s="122">
        <v>0</v>
      </c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</row>
    <row r="33" spans="1:20" ht="12.75" x14ac:dyDescent="0.2">
      <c r="A33" s="122" t="s">
        <v>383</v>
      </c>
      <c r="B33" s="122">
        <v>43444</v>
      </c>
      <c r="C33" s="122">
        <v>150</v>
      </c>
      <c r="D33" s="122">
        <v>105.094358965566</v>
      </c>
      <c r="E33" s="122">
        <v>0</v>
      </c>
      <c r="F33" s="122">
        <v>0</v>
      </c>
      <c r="G33" s="122">
        <v>45</v>
      </c>
      <c r="H33" s="122">
        <v>0</v>
      </c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</row>
    <row r="34" spans="1:20" ht="12.75" x14ac:dyDescent="0.2">
      <c r="A34" s="122" t="s">
        <v>384</v>
      </c>
      <c r="B34" s="122">
        <v>44130</v>
      </c>
      <c r="C34" s="122">
        <v>150</v>
      </c>
      <c r="D34" s="122">
        <v>105.094358965566</v>
      </c>
      <c r="E34" s="122">
        <v>0</v>
      </c>
      <c r="F34" s="122">
        <v>0</v>
      </c>
      <c r="G34" s="122">
        <v>45</v>
      </c>
      <c r="H34" s="122">
        <v>0</v>
      </c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</row>
    <row r="35" spans="1:20" ht="14.25" customHeight="1" x14ac:dyDescent="0.2">
      <c r="A35" s="19" t="s">
        <v>385</v>
      </c>
      <c r="B35" s="122"/>
      <c r="C35" s="122"/>
      <c r="D35" s="122"/>
      <c r="E35" s="19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</row>
    <row r="36" spans="1:20" ht="12.75" x14ac:dyDescent="0.2">
      <c r="A36" s="122" t="s">
        <v>386</v>
      </c>
      <c r="B36" s="122">
        <v>43797</v>
      </c>
      <c r="C36" s="122">
        <v>66</v>
      </c>
      <c r="D36" s="122">
        <v>20.7999883635331</v>
      </c>
      <c r="E36" s="122">
        <v>0</v>
      </c>
      <c r="F36" s="122">
        <v>0</v>
      </c>
      <c r="G36" s="122">
        <v>45</v>
      </c>
      <c r="H36" s="122">
        <v>0</v>
      </c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</row>
    <row r="37" spans="1:20" ht="12.75" x14ac:dyDescent="0.2">
      <c r="A37" s="122" t="s">
        <v>387</v>
      </c>
      <c r="B37" s="122">
        <v>13854</v>
      </c>
      <c r="C37" s="122">
        <v>200</v>
      </c>
      <c r="D37" s="122">
        <v>-15.165609760000899</v>
      </c>
      <c r="E37" s="122">
        <v>20</v>
      </c>
      <c r="F37" s="122">
        <v>0</v>
      </c>
      <c r="G37" s="122">
        <v>45</v>
      </c>
      <c r="H37" s="122">
        <v>150</v>
      </c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</row>
    <row r="38" spans="1:20" ht="12.75" x14ac:dyDescent="0.2">
      <c r="A38" s="122" t="s">
        <v>388</v>
      </c>
      <c r="B38" s="122">
        <v>21083</v>
      </c>
      <c r="C38" s="122">
        <v>66</v>
      </c>
      <c r="D38" s="122">
        <v>20.7999883635331</v>
      </c>
      <c r="E38" s="122">
        <v>0</v>
      </c>
      <c r="F38" s="122">
        <v>0</v>
      </c>
      <c r="G38" s="122">
        <v>45</v>
      </c>
      <c r="H38" s="122">
        <v>0</v>
      </c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</row>
    <row r="39" spans="1:20" ht="12.75" x14ac:dyDescent="0.2">
      <c r="A39" s="122" t="s">
        <v>389</v>
      </c>
      <c r="B39" s="122">
        <v>18064</v>
      </c>
      <c r="C39" s="122">
        <v>66</v>
      </c>
      <c r="D39" s="122">
        <v>20.7999883635331</v>
      </c>
      <c r="E39" s="122">
        <v>0</v>
      </c>
      <c r="F39" s="122">
        <v>0</v>
      </c>
      <c r="G39" s="122">
        <v>45</v>
      </c>
      <c r="H39" s="122">
        <v>0</v>
      </c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</row>
    <row r="40" spans="1:20" ht="12.75" x14ac:dyDescent="0.2">
      <c r="A40" s="122" t="s">
        <v>390</v>
      </c>
      <c r="B40" s="122">
        <v>20930</v>
      </c>
      <c r="C40" s="122">
        <v>86</v>
      </c>
      <c r="D40" s="122">
        <v>20.7999883635331</v>
      </c>
      <c r="E40" s="122">
        <v>20</v>
      </c>
      <c r="F40" s="122">
        <v>0</v>
      </c>
      <c r="G40" s="122">
        <v>45</v>
      </c>
      <c r="H40" s="122">
        <v>0</v>
      </c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</row>
    <row r="41" spans="1:20" ht="12.75" x14ac:dyDescent="0.2">
      <c r="A41" s="122" t="s">
        <v>385</v>
      </c>
      <c r="B41" s="122">
        <v>219914</v>
      </c>
      <c r="C41" s="122">
        <v>122</v>
      </c>
      <c r="D41" s="122">
        <v>20.7999883635331</v>
      </c>
      <c r="E41" s="122">
        <v>0</v>
      </c>
      <c r="F41" s="122">
        <v>0</v>
      </c>
      <c r="G41" s="122">
        <v>101</v>
      </c>
      <c r="H41" s="122">
        <v>0</v>
      </c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</row>
    <row r="42" spans="1:20" ht="12.75" x14ac:dyDescent="0.2">
      <c r="A42" s="122" t="s">
        <v>391</v>
      </c>
      <c r="B42" s="122">
        <v>9402</v>
      </c>
      <c r="C42" s="122">
        <v>86</v>
      </c>
      <c r="D42" s="122">
        <v>20.7999883635331</v>
      </c>
      <c r="E42" s="122">
        <v>20</v>
      </c>
      <c r="F42" s="122">
        <v>0</v>
      </c>
      <c r="G42" s="122">
        <v>45</v>
      </c>
      <c r="H42" s="122">
        <v>0</v>
      </c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</row>
    <row r="43" spans="1:20" ht="12.75" x14ac:dyDescent="0.2">
      <c r="A43" s="122" t="s">
        <v>392</v>
      </c>
      <c r="B43" s="122">
        <v>21927</v>
      </c>
      <c r="C43" s="122">
        <v>66</v>
      </c>
      <c r="D43" s="122">
        <v>20.7999883635331</v>
      </c>
      <c r="E43" s="122">
        <v>0</v>
      </c>
      <c r="F43" s="122">
        <v>0</v>
      </c>
      <c r="G43" s="122">
        <v>45</v>
      </c>
      <c r="H43" s="122">
        <v>0</v>
      </c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</row>
    <row r="44" spans="1:20" ht="14.25" customHeight="1" x14ac:dyDescent="0.2">
      <c r="A44" s="19" t="s">
        <v>393</v>
      </c>
      <c r="B44" s="122"/>
      <c r="C44" s="122"/>
      <c r="D44" s="122"/>
      <c r="E44" s="19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</row>
    <row r="45" spans="1:20" ht="12.75" x14ac:dyDescent="0.2">
      <c r="A45" s="122" t="s">
        <v>394</v>
      </c>
      <c r="B45" s="122">
        <v>104709</v>
      </c>
      <c r="C45" s="122">
        <v>73</v>
      </c>
      <c r="D45" s="122">
        <v>-27.528784114965699</v>
      </c>
      <c r="E45" s="122">
        <v>0</v>
      </c>
      <c r="F45" s="122">
        <v>0</v>
      </c>
      <c r="G45" s="122">
        <v>101</v>
      </c>
      <c r="H45" s="122">
        <v>0</v>
      </c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</row>
    <row r="46" spans="1:20" ht="12.75" x14ac:dyDescent="0.2">
      <c r="A46" s="122" t="s">
        <v>395</v>
      </c>
      <c r="B46" s="122">
        <v>16864</v>
      </c>
      <c r="C46" s="122">
        <v>17</v>
      </c>
      <c r="D46" s="122">
        <v>-27.528784114965699</v>
      </c>
      <c r="E46" s="122">
        <v>0</v>
      </c>
      <c r="F46" s="122">
        <v>0</v>
      </c>
      <c r="G46" s="122">
        <v>45</v>
      </c>
      <c r="H46" s="122">
        <v>0</v>
      </c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</row>
    <row r="47" spans="1:20" ht="12.75" x14ac:dyDescent="0.2">
      <c r="A47" s="122" t="s">
        <v>396</v>
      </c>
      <c r="B47" s="122">
        <v>11019</v>
      </c>
      <c r="C47" s="122">
        <v>-3</v>
      </c>
      <c r="D47" s="122">
        <v>-27.528784114965699</v>
      </c>
      <c r="E47" s="122">
        <v>-20</v>
      </c>
      <c r="F47" s="122">
        <v>0</v>
      </c>
      <c r="G47" s="122">
        <v>45</v>
      </c>
      <c r="H47" s="122">
        <v>0</v>
      </c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</row>
    <row r="48" spans="1:20" ht="12.75" x14ac:dyDescent="0.2">
      <c r="A48" s="122" t="s">
        <v>397</v>
      </c>
      <c r="B48" s="122">
        <v>34133</v>
      </c>
      <c r="C48" s="122">
        <v>17</v>
      </c>
      <c r="D48" s="122">
        <v>-27.528784114965699</v>
      </c>
      <c r="E48" s="122">
        <v>0</v>
      </c>
      <c r="F48" s="122">
        <v>0</v>
      </c>
      <c r="G48" s="122">
        <v>45</v>
      </c>
      <c r="H48" s="122">
        <v>0</v>
      </c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</row>
    <row r="49" spans="1:20" ht="12.75" x14ac:dyDescent="0.2">
      <c r="A49" s="122" t="s">
        <v>398</v>
      </c>
      <c r="B49" s="122">
        <v>55467</v>
      </c>
      <c r="C49" s="122">
        <v>-3</v>
      </c>
      <c r="D49" s="122">
        <v>-27.528784114965699</v>
      </c>
      <c r="E49" s="122">
        <v>-20</v>
      </c>
      <c r="F49" s="122">
        <v>0</v>
      </c>
      <c r="G49" s="122">
        <v>45</v>
      </c>
      <c r="H49" s="122">
        <v>0</v>
      </c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</row>
    <row r="50" spans="1:20" ht="12.75" x14ac:dyDescent="0.2">
      <c r="A50" s="122" t="s">
        <v>399</v>
      </c>
      <c r="B50" s="122">
        <v>12008</v>
      </c>
      <c r="C50" s="122">
        <v>-3</v>
      </c>
      <c r="D50" s="122">
        <v>-27.528784114965699</v>
      </c>
      <c r="E50" s="122">
        <v>-20</v>
      </c>
      <c r="F50" s="122">
        <v>0</v>
      </c>
      <c r="G50" s="122">
        <v>45</v>
      </c>
      <c r="H50" s="122">
        <v>0</v>
      </c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</row>
    <row r="51" spans="1:20" ht="12.75" x14ac:dyDescent="0.2">
      <c r="A51" s="122" t="s">
        <v>400</v>
      </c>
      <c r="B51" s="122">
        <v>35045</v>
      </c>
      <c r="C51" s="122">
        <v>17</v>
      </c>
      <c r="D51" s="122">
        <v>-27.528784114965699</v>
      </c>
      <c r="E51" s="122">
        <v>0</v>
      </c>
      <c r="F51" s="122">
        <v>0</v>
      </c>
      <c r="G51" s="122">
        <v>45</v>
      </c>
      <c r="H51" s="122">
        <v>0</v>
      </c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</row>
    <row r="52" spans="1:20" ht="12.75" x14ac:dyDescent="0.2">
      <c r="A52" s="122" t="s">
        <v>401</v>
      </c>
      <c r="B52" s="122">
        <v>12916</v>
      </c>
      <c r="C52" s="122">
        <v>-3</v>
      </c>
      <c r="D52" s="122">
        <v>-27.528784114965699</v>
      </c>
      <c r="E52" s="122">
        <v>-20</v>
      </c>
      <c r="F52" s="122">
        <v>0</v>
      </c>
      <c r="G52" s="122">
        <v>45</v>
      </c>
      <c r="H52" s="122">
        <v>0</v>
      </c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</row>
    <row r="53" spans="1:20" ht="12.75" x14ac:dyDescent="0.2">
      <c r="A53" s="122" t="s">
        <v>402</v>
      </c>
      <c r="B53" s="122">
        <v>9180</v>
      </c>
      <c r="C53" s="122">
        <v>17</v>
      </c>
      <c r="D53" s="122">
        <v>-27.528784114965699</v>
      </c>
      <c r="E53" s="122">
        <v>0</v>
      </c>
      <c r="F53" s="122">
        <v>0</v>
      </c>
      <c r="G53" s="122">
        <v>45</v>
      </c>
      <c r="H53" s="122">
        <v>0</v>
      </c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</row>
    <row r="54" spans="1:20" ht="14.25" customHeight="1" x14ac:dyDescent="0.2">
      <c r="A54" s="19" t="s">
        <v>403</v>
      </c>
      <c r="B54" s="122"/>
      <c r="C54" s="122"/>
      <c r="D54" s="122"/>
      <c r="E54" s="19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</row>
    <row r="55" spans="1:20" ht="12.75" x14ac:dyDescent="0.2">
      <c r="A55" s="122" t="s">
        <v>404</v>
      </c>
      <c r="B55" s="122">
        <v>5453</v>
      </c>
      <c r="C55" s="122">
        <v>600</v>
      </c>
      <c r="D55" s="122">
        <v>-69.776633997686602</v>
      </c>
      <c r="E55" s="122">
        <v>0</v>
      </c>
      <c r="F55" s="122">
        <v>475</v>
      </c>
      <c r="G55" s="122">
        <v>45</v>
      </c>
      <c r="H55" s="122">
        <v>150</v>
      </c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</row>
    <row r="56" spans="1:20" ht="12.75" x14ac:dyDescent="0.2">
      <c r="A56" s="122" t="s">
        <v>405</v>
      </c>
      <c r="B56" s="122">
        <v>21577</v>
      </c>
      <c r="C56" s="122">
        <v>-45</v>
      </c>
      <c r="D56" s="122">
        <v>-69.776633997686602</v>
      </c>
      <c r="E56" s="122">
        <v>-20</v>
      </c>
      <c r="F56" s="122">
        <v>0</v>
      </c>
      <c r="G56" s="122">
        <v>45</v>
      </c>
      <c r="H56" s="122">
        <v>0</v>
      </c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</row>
    <row r="57" spans="1:20" ht="12.75" x14ac:dyDescent="0.2">
      <c r="A57" s="122" t="s">
        <v>406</v>
      </c>
      <c r="B57" s="122">
        <v>9882</v>
      </c>
      <c r="C57" s="122">
        <v>600</v>
      </c>
      <c r="D57" s="122">
        <v>-69.776633997686602</v>
      </c>
      <c r="E57" s="122">
        <v>0</v>
      </c>
      <c r="F57" s="122">
        <v>375</v>
      </c>
      <c r="G57" s="122">
        <v>45</v>
      </c>
      <c r="H57" s="122">
        <v>250</v>
      </c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</row>
    <row r="58" spans="1:20" ht="12.75" x14ac:dyDescent="0.2">
      <c r="A58" s="122" t="s">
        <v>407</v>
      </c>
      <c r="B58" s="122">
        <v>158520</v>
      </c>
      <c r="C58" s="122">
        <v>11</v>
      </c>
      <c r="D58" s="122">
        <v>-69.776633997686602</v>
      </c>
      <c r="E58" s="122">
        <v>-20</v>
      </c>
      <c r="F58" s="122">
        <v>0</v>
      </c>
      <c r="G58" s="122">
        <v>101</v>
      </c>
      <c r="H58" s="122">
        <v>0</v>
      </c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</row>
    <row r="59" spans="1:20" ht="12.75" x14ac:dyDescent="0.2">
      <c r="A59" s="122" t="s">
        <v>408</v>
      </c>
      <c r="B59" s="122">
        <v>27019</v>
      </c>
      <c r="C59" s="122">
        <v>-25</v>
      </c>
      <c r="D59" s="122">
        <v>-69.776633997686602</v>
      </c>
      <c r="E59" s="122">
        <v>0</v>
      </c>
      <c r="F59" s="122">
        <v>0</v>
      </c>
      <c r="G59" s="122">
        <v>45</v>
      </c>
      <c r="H59" s="122">
        <v>0</v>
      </c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</row>
    <row r="60" spans="1:20" ht="12.75" x14ac:dyDescent="0.2">
      <c r="A60" s="122" t="s">
        <v>409</v>
      </c>
      <c r="B60" s="122">
        <v>43549</v>
      </c>
      <c r="C60" s="122">
        <v>-45</v>
      </c>
      <c r="D60" s="122">
        <v>-69.776633997686602</v>
      </c>
      <c r="E60" s="122">
        <v>-20</v>
      </c>
      <c r="F60" s="122">
        <v>0</v>
      </c>
      <c r="G60" s="122">
        <v>45</v>
      </c>
      <c r="H60" s="122">
        <v>0</v>
      </c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</row>
    <row r="61" spans="1:20" ht="12.75" x14ac:dyDescent="0.2">
      <c r="A61" s="122" t="s">
        <v>410</v>
      </c>
      <c r="B61" s="122">
        <v>140927</v>
      </c>
      <c r="C61" s="122">
        <v>11</v>
      </c>
      <c r="D61" s="122">
        <v>-69.776633997686602</v>
      </c>
      <c r="E61" s="122">
        <v>-20</v>
      </c>
      <c r="F61" s="122">
        <v>0</v>
      </c>
      <c r="G61" s="122">
        <v>101</v>
      </c>
      <c r="H61" s="122">
        <v>0</v>
      </c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</row>
    <row r="62" spans="1:20" ht="12.75" x14ac:dyDescent="0.2">
      <c r="A62" s="122" t="s">
        <v>411</v>
      </c>
      <c r="B62" s="122">
        <v>14521</v>
      </c>
      <c r="C62" s="122">
        <v>-45</v>
      </c>
      <c r="D62" s="122">
        <v>-69.776633997686602</v>
      </c>
      <c r="E62" s="122">
        <v>-20</v>
      </c>
      <c r="F62" s="122">
        <v>0</v>
      </c>
      <c r="G62" s="122">
        <v>45</v>
      </c>
      <c r="H62" s="122">
        <v>0</v>
      </c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</row>
    <row r="63" spans="1:20" ht="12.75" x14ac:dyDescent="0.2">
      <c r="A63" s="122" t="s">
        <v>412</v>
      </c>
      <c r="B63" s="122">
        <v>7421</v>
      </c>
      <c r="C63" s="122">
        <v>430</v>
      </c>
      <c r="D63" s="122">
        <v>-69.776633997686602</v>
      </c>
      <c r="E63" s="122">
        <v>-20</v>
      </c>
      <c r="F63" s="122">
        <v>475</v>
      </c>
      <c r="G63" s="122">
        <v>45</v>
      </c>
      <c r="H63" s="122">
        <v>0</v>
      </c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</row>
    <row r="64" spans="1:20" ht="12.75" x14ac:dyDescent="0.2">
      <c r="A64" s="122" t="s">
        <v>413</v>
      </c>
      <c r="B64" s="122">
        <v>7920</v>
      </c>
      <c r="C64" s="122">
        <v>580</v>
      </c>
      <c r="D64" s="122">
        <v>-69.776633997686602</v>
      </c>
      <c r="E64" s="122">
        <v>-20</v>
      </c>
      <c r="F64" s="122">
        <v>475</v>
      </c>
      <c r="G64" s="122">
        <v>45</v>
      </c>
      <c r="H64" s="122">
        <v>150</v>
      </c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</row>
    <row r="65" spans="1:20" ht="12.75" x14ac:dyDescent="0.2">
      <c r="A65" s="122" t="s">
        <v>414</v>
      </c>
      <c r="B65" s="122">
        <v>3733</v>
      </c>
      <c r="C65" s="122">
        <v>1425</v>
      </c>
      <c r="D65" s="122">
        <v>-69.776633997686602</v>
      </c>
      <c r="E65" s="122">
        <v>0</v>
      </c>
      <c r="F65" s="122">
        <v>1300</v>
      </c>
      <c r="G65" s="122">
        <v>45</v>
      </c>
      <c r="H65" s="122">
        <v>150</v>
      </c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</row>
    <row r="66" spans="1:20" ht="12.75" x14ac:dyDescent="0.2">
      <c r="A66" s="122" t="s">
        <v>415</v>
      </c>
      <c r="B66" s="122">
        <v>11631</v>
      </c>
      <c r="C66" s="122">
        <v>-25</v>
      </c>
      <c r="D66" s="122">
        <v>-69.776633997686602</v>
      </c>
      <c r="E66" s="122">
        <v>0</v>
      </c>
      <c r="F66" s="122">
        <v>0</v>
      </c>
      <c r="G66" s="122">
        <v>45</v>
      </c>
      <c r="H66" s="122">
        <v>0</v>
      </c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</row>
    <row r="67" spans="1:20" ht="12.75" x14ac:dyDescent="0.2">
      <c r="A67" s="122" t="s">
        <v>416</v>
      </c>
      <c r="B67" s="122">
        <v>5343</v>
      </c>
      <c r="C67" s="122">
        <v>580</v>
      </c>
      <c r="D67" s="122">
        <v>-69.776633997686602</v>
      </c>
      <c r="E67" s="122">
        <v>-20</v>
      </c>
      <c r="F67" s="122">
        <v>475</v>
      </c>
      <c r="G67" s="122">
        <v>45</v>
      </c>
      <c r="H67" s="122">
        <v>150</v>
      </c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</row>
    <row r="68" spans="1:20" ht="14.25" customHeight="1" x14ac:dyDescent="0.2">
      <c r="A68" s="19" t="s">
        <v>417</v>
      </c>
      <c r="B68" s="122"/>
      <c r="C68" s="122"/>
      <c r="D68" s="122"/>
      <c r="E68" s="19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</row>
    <row r="69" spans="1:20" ht="12.75" x14ac:dyDescent="0.2">
      <c r="A69" s="122" t="s">
        <v>418</v>
      </c>
      <c r="B69" s="122">
        <v>6776</v>
      </c>
      <c r="C69" s="122">
        <v>593</v>
      </c>
      <c r="D69" s="122">
        <v>-76.520183645849201</v>
      </c>
      <c r="E69" s="122">
        <v>0</v>
      </c>
      <c r="F69" s="122">
        <v>475</v>
      </c>
      <c r="G69" s="122">
        <v>45</v>
      </c>
      <c r="H69" s="122">
        <v>150</v>
      </c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</row>
    <row r="70" spans="1:20" ht="12.75" x14ac:dyDescent="0.2">
      <c r="A70" s="122" t="s">
        <v>419</v>
      </c>
      <c r="B70" s="122">
        <v>17416</v>
      </c>
      <c r="C70" s="122">
        <v>-10</v>
      </c>
      <c r="D70" s="122">
        <v>-76.520183645849201</v>
      </c>
      <c r="E70" s="122">
        <v>0</v>
      </c>
      <c r="F70" s="122">
        <v>0</v>
      </c>
      <c r="G70" s="122">
        <v>67</v>
      </c>
      <c r="H70" s="122">
        <v>0</v>
      </c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</row>
    <row r="71" spans="1:20" ht="12.75" x14ac:dyDescent="0.2">
      <c r="A71" s="122" t="s">
        <v>420</v>
      </c>
      <c r="B71" s="122">
        <v>29629</v>
      </c>
      <c r="C71" s="122">
        <v>-10</v>
      </c>
      <c r="D71" s="122">
        <v>-76.520183645849201</v>
      </c>
      <c r="E71" s="122">
        <v>0</v>
      </c>
      <c r="F71" s="122">
        <v>0</v>
      </c>
      <c r="G71" s="122">
        <v>67</v>
      </c>
      <c r="H71" s="122">
        <v>0</v>
      </c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</row>
    <row r="72" spans="1:20" ht="12.75" x14ac:dyDescent="0.2">
      <c r="A72" s="122" t="s">
        <v>421</v>
      </c>
      <c r="B72" s="122">
        <v>9733</v>
      </c>
      <c r="C72" s="122">
        <v>-10</v>
      </c>
      <c r="D72" s="122">
        <v>-76.520183645849201</v>
      </c>
      <c r="E72" s="122">
        <v>0</v>
      </c>
      <c r="F72" s="122">
        <v>0</v>
      </c>
      <c r="G72" s="122">
        <v>67</v>
      </c>
      <c r="H72" s="122">
        <v>0</v>
      </c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</row>
    <row r="73" spans="1:20" ht="12.75" x14ac:dyDescent="0.2">
      <c r="A73" s="122" t="s">
        <v>422</v>
      </c>
      <c r="B73" s="122">
        <v>11845</v>
      </c>
      <c r="C73" s="122">
        <v>-52</v>
      </c>
      <c r="D73" s="122">
        <v>-76.520183645849201</v>
      </c>
      <c r="E73" s="122">
        <v>-20</v>
      </c>
      <c r="F73" s="122">
        <v>0</v>
      </c>
      <c r="G73" s="122">
        <v>45</v>
      </c>
      <c r="H73" s="122">
        <v>0</v>
      </c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</row>
    <row r="74" spans="1:20" ht="12.75" x14ac:dyDescent="0.2">
      <c r="A74" s="122" t="s">
        <v>423</v>
      </c>
      <c r="B74" s="122">
        <v>137481</v>
      </c>
      <c r="C74" s="122">
        <v>4</v>
      </c>
      <c r="D74" s="122">
        <v>-76.520183645849201</v>
      </c>
      <c r="E74" s="122">
        <v>-20</v>
      </c>
      <c r="F74" s="122">
        <v>0</v>
      </c>
      <c r="G74" s="122">
        <v>101</v>
      </c>
      <c r="H74" s="122">
        <v>0</v>
      </c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</row>
    <row r="75" spans="1:20" ht="12.75" x14ac:dyDescent="0.2">
      <c r="A75" s="122" t="s">
        <v>424</v>
      </c>
      <c r="B75" s="122">
        <v>7328</v>
      </c>
      <c r="C75" s="122">
        <v>443</v>
      </c>
      <c r="D75" s="122">
        <v>-76.520183645849201</v>
      </c>
      <c r="E75" s="122">
        <v>0</v>
      </c>
      <c r="F75" s="122">
        <v>475</v>
      </c>
      <c r="G75" s="122">
        <v>45</v>
      </c>
      <c r="H75" s="122">
        <v>0</v>
      </c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</row>
    <row r="76" spans="1:20" ht="12.75" x14ac:dyDescent="0.2">
      <c r="A76" s="122" t="s">
        <v>425</v>
      </c>
      <c r="B76" s="122">
        <v>31178</v>
      </c>
      <c r="C76" s="122">
        <v>-10</v>
      </c>
      <c r="D76" s="122">
        <v>-76.520183645849201</v>
      </c>
      <c r="E76" s="122">
        <v>0</v>
      </c>
      <c r="F76" s="122">
        <v>0</v>
      </c>
      <c r="G76" s="122">
        <v>67</v>
      </c>
      <c r="H76" s="122">
        <v>0</v>
      </c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</row>
    <row r="77" spans="1:20" ht="12.75" x14ac:dyDescent="0.2">
      <c r="A77" s="122" t="s">
        <v>426</v>
      </c>
      <c r="B77" s="122">
        <v>11496</v>
      </c>
      <c r="C77" s="122">
        <v>-10</v>
      </c>
      <c r="D77" s="122">
        <v>-76.520183645849201</v>
      </c>
      <c r="E77" s="122">
        <v>0</v>
      </c>
      <c r="F77" s="122">
        <v>0</v>
      </c>
      <c r="G77" s="122">
        <v>67</v>
      </c>
      <c r="H77" s="122">
        <v>0</v>
      </c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</row>
    <row r="78" spans="1:20" ht="12.75" x14ac:dyDescent="0.2">
      <c r="A78" s="122" t="s">
        <v>427</v>
      </c>
      <c r="B78" s="122">
        <v>18894</v>
      </c>
      <c r="C78" s="122">
        <v>-10</v>
      </c>
      <c r="D78" s="122">
        <v>-76.520183645849201</v>
      </c>
      <c r="E78" s="122">
        <v>0</v>
      </c>
      <c r="F78" s="122">
        <v>0</v>
      </c>
      <c r="G78" s="122">
        <v>67</v>
      </c>
      <c r="H78" s="122">
        <v>0</v>
      </c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</row>
    <row r="79" spans="1:20" ht="12.75" x14ac:dyDescent="0.2">
      <c r="A79" s="122" t="s">
        <v>428</v>
      </c>
      <c r="B79" s="122">
        <v>13840</v>
      </c>
      <c r="C79" s="122">
        <v>-10</v>
      </c>
      <c r="D79" s="122">
        <v>-76.520183645849201</v>
      </c>
      <c r="E79" s="122">
        <v>0</v>
      </c>
      <c r="F79" s="122">
        <v>0</v>
      </c>
      <c r="G79" s="122">
        <v>67</v>
      </c>
      <c r="H79" s="122">
        <v>0</v>
      </c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</row>
    <row r="80" spans="1:20" ht="12.75" x14ac:dyDescent="0.2">
      <c r="A80" s="122" t="s">
        <v>429</v>
      </c>
      <c r="B80" s="122">
        <v>27415</v>
      </c>
      <c r="C80" s="122">
        <v>-10</v>
      </c>
      <c r="D80" s="122">
        <v>-76.520183645849201</v>
      </c>
      <c r="E80" s="122">
        <v>0</v>
      </c>
      <c r="F80" s="122">
        <v>0</v>
      </c>
      <c r="G80" s="122">
        <v>67</v>
      </c>
      <c r="H80" s="122">
        <v>0</v>
      </c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</row>
    <row r="81" spans="1:20" ht="12.75" x14ac:dyDescent="0.2">
      <c r="A81" s="122" t="s">
        <v>430</v>
      </c>
      <c r="B81" s="122">
        <v>34206</v>
      </c>
      <c r="C81" s="122">
        <v>-10</v>
      </c>
      <c r="D81" s="122">
        <v>-76.520183645849201</v>
      </c>
      <c r="E81" s="122">
        <v>0</v>
      </c>
      <c r="F81" s="122">
        <v>0</v>
      </c>
      <c r="G81" s="122">
        <v>67</v>
      </c>
      <c r="H81" s="122">
        <v>0</v>
      </c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</row>
    <row r="82" spans="1:20" ht="14.25" customHeight="1" x14ac:dyDescent="0.2">
      <c r="A82" s="19" t="s">
        <v>431</v>
      </c>
      <c r="B82" s="122"/>
      <c r="C82" s="122"/>
      <c r="D82" s="122"/>
      <c r="E82" s="19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</row>
    <row r="83" spans="1:20" ht="12.75" x14ac:dyDescent="0.2">
      <c r="A83" s="122" t="s">
        <v>432</v>
      </c>
      <c r="B83" s="122">
        <v>20026</v>
      </c>
      <c r="C83" s="122">
        <v>-68</v>
      </c>
      <c r="D83" s="122">
        <v>-93.379057766255798</v>
      </c>
      <c r="E83" s="122">
        <v>-20</v>
      </c>
      <c r="F83" s="122">
        <v>0</v>
      </c>
      <c r="G83" s="122">
        <v>45</v>
      </c>
      <c r="H83" s="122">
        <v>0</v>
      </c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</row>
    <row r="84" spans="1:20" ht="12.75" x14ac:dyDescent="0.2">
      <c r="A84" s="122" t="s">
        <v>433</v>
      </c>
      <c r="B84" s="122">
        <v>8806</v>
      </c>
      <c r="C84" s="122">
        <v>-46</v>
      </c>
      <c r="D84" s="122">
        <v>-93.379057766255798</v>
      </c>
      <c r="E84" s="122">
        <v>-20</v>
      </c>
      <c r="F84" s="122">
        <v>0</v>
      </c>
      <c r="G84" s="122">
        <v>67</v>
      </c>
      <c r="H84" s="122">
        <v>0</v>
      </c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</row>
    <row r="85" spans="1:20" ht="12.75" x14ac:dyDescent="0.2">
      <c r="A85" s="122" t="s">
        <v>434</v>
      </c>
      <c r="B85" s="122">
        <v>28297</v>
      </c>
      <c r="C85" s="122">
        <v>-46</v>
      </c>
      <c r="D85" s="122">
        <v>-93.379057766255798</v>
      </c>
      <c r="E85" s="122">
        <v>-20</v>
      </c>
      <c r="F85" s="122">
        <v>0</v>
      </c>
      <c r="G85" s="122">
        <v>67</v>
      </c>
      <c r="H85" s="122">
        <v>0</v>
      </c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</row>
    <row r="86" spans="1:20" ht="12.75" x14ac:dyDescent="0.2">
      <c r="A86" s="122" t="s">
        <v>435</v>
      </c>
      <c r="B86" s="122">
        <v>10170</v>
      </c>
      <c r="C86" s="122">
        <v>-68</v>
      </c>
      <c r="D86" s="122">
        <v>-93.379057766255798</v>
      </c>
      <c r="E86" s="122">
        <v>-20</v>
      </c>
      <c r="F86" s="122">
        <v>0</v>
      </c>
      <c r="G86" s="122">
        <v>45</v>
      </c>
      <c r="H86" s="122">
        <v>0</v>
      </c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</row>
    <row r="87" spans="1:20" ht="12.75" x14ac:dyDescent="0.2">
      <c r="A87" s="122" t="s">
        <v>436</v>
      </c>
      <c r="B87" s="122">
        <v>12451</v>
      </c>
      <c r="C87" s="122">
        <v>104</v>
      </c>
      <c r="D87" s="122">
        <v>-93.379057766255798</v>
      </c>
      <c r="E87" s="122">
        <v>-20</v>
      </c>
      <c r="F87" s="122">
        <v>0</v>
      </c>
      <c r="G87" s="122">
        <v>67</v>
      </c>
      <c r="H87" s="122">
        <v>150</v>
      </c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</row>
    <row r="88" spans="1:20" ht="12.75" x14ac:dyDescent="0.2">
      <c r="A88" s="122" t="s">
        <v>437</v>
      </c>
      <c r="B88" s="122">
        <v>9561</v>
      </c>
      <c r="C88" s="122">
        <v>499</v>
      </c>
      <c r="D88" s="122">
        <v>-93.379057766255798</v>
      </c>
      <c r="E88" s="122">
        <v>0</v>
      </c>
      <c r="F88" s="122">
        <v>375</v>
      </c>
      <c r="G88" s="122">
        <v>67</v>
      </c>
      <c r="H88" s="122">
        <v>150</v>
      </c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</row>
    <row r="89" spans="1:20" ht="12.75" x14ac:dyDescent="0.2">
      <c r="A89" s="122" t="s">
        <v>438</v>
      </c>
      <c r="B89" s="122">
        <v>91060</v>
      </c>
      <c r="C89" s="122">
        <v>-12</v>
      </c>
      <c r="D89" s="122">
        <v>-93.379057766255798</v>
      </c>
      <c r="E89" s="122">
        <v>-20</v>
      </c>
      <c r="F89" s="122">
        <v>0</v>
      </c>
      <c r="G89" s="122">
        <v>101</v>
      </c>
      <c r="H89" s="122">
        <v>0</v>
      </c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</row>
    <row r="90" spans="1:20" ht="12.75" x14ac:dyDescent="0.2">
      <c r="A90" s="122" t="s">
        <v>439</v>
      </c>
      <c r="B90" s="122">
        <v>17148</v>
      </c>
      <c r="C90" s="122">
        <v>-68</v>
      </c>
      <c r="D90" s="122">
        <v>-93.379057766255798</v>
      </c>
      <c r="E90" s="122">
        <v>-20</v>
      </c>
      <c r="F90" s="122">
        <v>0</v>
      </c>
      <c r="G90" s="122">
        <v>45</v>
      </c>
      <c r="H90" s="122">
        <v>0</v>
      </c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</row>
    <row r="91" spans="1:20" ht="14.25" customHeight="1" x14ac:dyDescent="0.2">
      <c r="A91" s="19" t="s">
        <v>440</v>
      </c>
      <c r="B91" s="122"/>
      <c r="C91" s="122"/>
      <c r="D91" s="122"/>
      <c r="E91" s="19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</row>
    <row r="92" spans="1:20" ht="12.75" x14ac:dyDescent="0.2">
      <c r="A92" s="122" t="s">
        <v>441</v>
      </c>
      <c r="B92" s="122">
        <v>10857</v>
      </c>
      <c r="C92" s="122">
        <v>-85</v>
      </c>
      <c r="D92" s="122">
        <v>-88.883358000813999</v>
      </c>
      <c r="E92" s="122">
        <v>-41</v>
      </c>
      <c r="F92" s="122">
        <v>0</v>
      </c>
      <c r="G92" s="122">
        <v>45</v>
      </c>
      <c r="H92" s="122">
        <v>0</v>
      </c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</row>
    <row r="93" spans="1:20" ht="12.75" x14ac:dyDescent="0.2">
      <c r="A93" s="122" t="s">
        <v>442</v>
      </c>
      <c r="B93" s="122">
        <v>9368</v>
      </c>
      <c r="C93" s="122">
        <v>-42</v>
      </c>
      <c r="D93" s="122">
        <v>-88.883358000813999</v>
      </c>
      <c r="E93" s="122">
        <v>-20</v>
      </c>
      <c r="F93" s="122">
        <v>0</v>
      </c>
      <c r="G93" s="122">
        <v>67</v>
      </c>
      <c r="H93" s="122">
        <v>0</v>
      </c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</row>
    <row r="94" spans="1:20" ht="12.75" x14ac:dyDescent="0.2">
      <c r="A94" s="122" t="s">
        <v>443</v>
      </c>
      <c r="B94" s="122">
        <v>14579</v>
      </c>
      <c r="C94" s="122">
        <v>128</v>
      </c>
      <c r="D94" s="122">
        <v>-88.883358000813999</v>
      </c>
      <c r="E94" s="122">
        <v>0</v>
      </c>
      <c r="F94" s="122">
        <v>0</v>
      </c>
      <c r="G94" s="122">
        <v>67</v>
      </c>
      <c r="H94" s="122">
        <v>150</v>
      </c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</row>
    <row r="95" spans="1:20" ht="12.75" x14ac:dyDescent="0.2">
      <c r="A95" s="122" t="s">
        <v>444</v>
      </c>
      <c r="B95" s="122">
        <v>6087</v>
      </c>
      <c r="C95" s="122">
        <v>1408</v>
      </c>
      <c r="D95" s="122">
        <v>-88.883358000813999</v>
      </c>
      <c r="E95" s="122">
        <v>-20</v>
      </c>
      <c r="F95" s="122">
        <v>1300</v>
      </c>
      <c r="G95" s="122">
        <v>67</v>
      </c>
      <c r="H95" s="122">
        <v>150</v>
      </c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</row>
    <row r="96" spans="1:20" ht="12.75" x14ac:dyDescent="0.2">
      <c r="A96" s="122" t="s">
        <v>440</v>
      </c>
      <c r="B96" s="122">
        <v>67451</v>
      </c>
      <c r="C96" s="122">
        <v>-8</v>
      </c>
      <c r="D96" s="122">
        <v>-88.883358000813999</v>
      </c>
      <c r="E96" s="122">
        <v>-20</v>
      </c>
      <c r="F96" s="122">
        <v>0</v>
      </c>
      <c r="G96" s="122">
        <v>101</v>
      </c>
      <c r="H96" s="122">
        <v>0</v>
      </c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</row>
    <row r="97" spans="1:20" ht="12.75" x14ac:dyDescent="0.2">
      <c r="A97" s="122" t="s">
        <v>445</v>
      </c>
      <c r="B97" s="122">
        <v>13498</v>
      </c>
      <c r="C97" s="122">
        <v>-64</v>
      </c>
      <c r="D97" s="122">
        <v>-88.883358000813999</v>
      </c>
      <c r="E97" s="122">
        <v>-20</v>
      </c>
      <c r="F97" s="122">
        <v>0</v>
      </c>
      <c r="G97" s="122">
        <v>45</v>
      </c>
      <c r="H97" s="122">
        <v>0</v>
      </c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</row>
    <row r="98" spans="1:20" ht="12.75" x14ac:dyDescent="0.2">
      <c r="A98" s="122" t="s">
        <v>446</v>
      </c>
      <c r="B98" s="122">
        <v>15000</v>
      </c>
      <c r="C98" s="122">
        <v>-85</v>
      </c>
      <c r="D98" s="122">
        <v>-88.883358000813999</v>
      </c>
      <c r="E98" s="122">
        <v>-41</v>
      </c>
      <c r="F98" s="122">
        <v>0</v>
      </c>
      <c r="G98" s="122">
        <v>45</v>
      </c>
      <c r="H98" s="122">
        <v>0</v>
      </c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</row>
    <row r="99" spans="1:20" ht="12.75" x14ac:dyDescent="0.2">
      <c r="A99" s="122" t="s">
        <v>447</v>
      </c>
      <c r="B99" s="122">
        <v>20406</v>
      </c>
      <c r="C99" s="122">
        <v>-42</v>
      </c>
      <c r="D99" s="122">
        <v>-88.883358000813999</v>
      </c>
      <c r="E99" s="122">
        <v>-20</v>
      </c>
      <c r="F99" s="122">
        <v>0</v>
      </c>
      <c r="G99" s="122">
        <v>67</v>
      </c>
      <c r="H99" s="122">
        <v>0</v>
      </c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</row>
    <row r="100" spans="1:20" ht="12.75" x14ac:dyDescent="0.2">
      <c r="A100" s="122" t="s">
        <v>448</v>
      </c>
      <c r="B100" s="122">
        <v>26928</v>
      </c>
      <c r="C100" s="122">
        <v>-64</v>
      </c>
      <c r="D100" s="122">
        <v>-88.883358000813999</v>
      </c>
      <c r="E100" s="122">
        <v>-20</v>
      </c>
      <c r="F100" s="122">
        <v>0</v>
      </c>
      <c r="G100" s="122">
        <v>45</v>
      </c>
      <c r="H100" s="122">
        <v>0</v>
      </c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</row>
    <row r="101" spans="1:20" ht="12.75" x14ac:dyDescent="0.2">
      <c r="A101" s="122" t="s">
        <v>449</v>
      </c>
      <c r="B101" s="122">
        <v>7083</v>
      </c>
      <c r="C101" s="122">
        <v>411</v>
      </c>
      <c r="D101" s="122">
        <v>-88.883358000813999</v>
      </c>
      <c r="E101" s="122">
        <v>-20</v>
      </c>
      <c r="F101" s="122">
        <v>475</v>
      </c>
      <c r="G101" s="122">
        <v>45</v>
      </c>
      <c r="H101" s="122">
        <v>0</v>
      </c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</row>
    <row r="102" spans="1:20" ht="12.75" x14ac:dyDescent="0.2">
      <c r="A102" s="122" t="s">
        <v>450</v>
      </c>
      <c r="B102" s="122">
        <v>15728</v>
      </c>
      <c r="C102" s="122">
        <v>-22</v>
      </c>
      <c r="D102" s="122">
        <v>-88.883358000813999</v>
      </c>
      <c r="E102" s="122">
        <v>0</v>
      </c>
      <c r="F102" s="122">
        <v>0</v>
      </c>
      <c r="G102" s="122">
        <v>67</v>
      </c>
      <c r="H102" s="122">
        <v>0</v>
      </c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</row>
    <row r="103" spans="1:20" ht="12.75" x14ac:dyDescent="0.2">
      <c r="A103" s="122" t="s">
        <v>451</v>
      </c>
      <c r="B103" s="122">
        <v>36551</v>
      </c>
      <c r="C103" s="122">
        <v>-64</v>
      </c>
      <c r="D103" s="122">
        <v>-88.883358000813999</v>
      </c>
      <c r="E103" s="122">
        <v>-20</v>
      </c>
      <c r="F103" s="122">
        <v>0</v>
      </c>
      <c r="G103" s="122">
        <v>45</v>
      </c>
      <c r="H103" s="122">
        <v>0</v>
      </c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</row>
    <row r="104" spans="1:20" ht="14.25" customHeight="1" x14ac:dyDescent="0.2">
      <c r="A104" s="19" t="s">
        <v>452</v>
      </c>
      <c r="B104" s="122"/>
      <c r="C104" s="122"/>
      <c r="D104" s="122"/>
      <c r="E104" s="19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</row>
    <row r="105" spans="1:20" ht="12.75" x14ac:dyDescent="0.2">
      <c r="A105" s="122" t="s">
        <v>453</v>
      </c>
      <c r="B105" s="122">
        <v>58595</v>
      </c>
      <c r="C105" s="122">
        <v>-90</v>
      </c>
      <c r="D105" s="122">
        <v>-114.73363165210399</v>
      </c>
      <c r="E105" s="122">
        <v>-20</v>
      </c>
      <c r="F105" s="122">
        <v>0</v>
      </c>
      <c r="G105" s="122">
        <v>45</v>
      </c>
      <c r="H105" s="122">
        <v>0</v>
      </c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</row>
    <row r="106" spans="1:20" ht="14.25" customHeight="1" x14ac:dyDescent="0.2">
      <c r="A106" s="19" t="s">
        <v>454</v>
      </c>
      <c r="B106" s="122"/>
      <c r="C106" s="122"/>
      <c r="D106" s="122"/>
      <c r="E106" s="19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</row>
    <row r="107" spans="1:20" ht="12.75" x14ac:dyDescent="0.2">
      <c r="A107" s="122" t="s">
        <v>455</v>
      </c>
      <c r="B107" s="122">
        <v>32200</v>
      </c>
      <c r="C107" s="122">
        <v>-137</v>
      </c>
      <c r="D107" s="122">
        <v>-118.105406476185</v>
      </c>
      <c r="E107" s="122">
        <v>-41</v>
      </c>
      <c r="F107" s="122">
        <v>0</v>
      </c>
      <c r="G107" s="122">
        <v>22</v>
      </c>
      <c r="H107" s="122">
        <v>0</v>
      </c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</row>
    <row r="108" spans="1:20" ht="12.75" x14ac:dyDescent="0.2">
      <c r="A108" s="122" t="s">
        <v>456</v>
      </c>
      <c r="B108" s="122">
        <v>66666</v>
      </c>
      <c r="C108" s="122">
        <v>-81</v>
      </c>
      <c r="D108" s="122">
        <v>-118.105406476185</v>
      </c>
      <c r="E108" s="122">
        <v>-41</v>
      </c>
      <c r="F108" s="122">
        <v>0</v>
      </c>
      <c r="G108" s="122">
        <v>78</v>
      </c>
      <c r="H108" s="122">
        <v>0</v>
      </c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</row>
    <row r="109" spans="1:20" ht="12.75" x14ac:dyDescent="0.2">
      <c r="A109" s="122" t="s">
        <v>457</v>
      </c>
      <c r="B109" s="122">
        <v>13482</v>
      </c>
      <c r="C109" s="122">
        <v>-116</v>
      </c>
      <c r="D109" s="122">
        <v>-118.105406476185</v>
      </c>
      <c r="E109" s="122">
        <v>-20</v>
      </c>
      <c r="F109" s="122">
        <v>0</v>
      </c>
      <c r="G109" s="122">
        <v>22</v>
      </c>
      <c r="H109" s="122">
        <v>0</v>
      </c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</row>
    <row r="110" spans="1:20" ht="12.75" x14ac:dyDescent="0.2">
      <c r="A110" s="122" t="s">
        <v>458</v>
      </c>
      <c r="B110" s="122">
        <v>29568</v>
      </c>
      <c r="C110" s="122">
        <v>-137</v>
      </c>
      <c r="D110" s="122">
        <v>-118.105406476185</v>
      </c>
      <c r="E110" s="122">
        <v>-41</v>
      </c>
      <c r="F110" s="122">
        <v>0</v>
      </c>
      <c r="G110" s="122">
        <v>22</v>
      </c>
      <c r="H110" s="122">
        <v>0</v>
      </c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</row>
    <row r="111" spans="1:20" ht="12.75" x14ac:dyDescent="0.2">
      <c r="A111" s="122" t="s">
        <v>459</v>
      </c>
      <c r="B111" s="122">
        <v>17455</v>
      </c>
      <c r="C111" s="122">
        <v>-137</v>
      </c>
      <c r="D111" s="122">
        <v>-118.105406476185</v>
      </c>
      <c r="E111" s="122">
        <v>-41</v>
      </c>
      <c r="F111" s="122">
        <v>0</v>
      </c>
      <c r="G111" s="122">
        <v>22</v>
      </c>
      <c r="H111" s="122">
        <v>0</v>
      </c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</row>
    <row r="112" spans="1:20" ht="14.25" customHeight="1" x14ac:dyDescent="0.2">
      <c r="A112" s="19" t="s">
        <v>460</v>
      </c>
      <c r="B112" s="122"/>
      <c r="C112" s="122"/>
      <c r="D112" s="122"/>
      <c r="E112" s="19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</row>
    <row r="113" spans="1:20" ht="12.75" x14ac:dyDescent="0.2">
      <c r="A113" s="122" t="s">
        <v>461</v>
      </c>
      <c r="B113" s="122">
        <v>15429</v>
      </c>
      <c r="C113" s="122">
        <v>-27</v>
      </c>
      <c r="D113" s="122">
        <v>-7.9607622228624599</v>
      </c>
      <c r="E113" s="122">
        <v>-41</v>
      </c>
      <c r="F113" s="122">
        <v>0</v>
      </c>
      <c r="G113" s="122">
        <v>22</v>
      </c>
      <c r="H113" s="122">
        <v>0</v>
      </c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</row>
    <row r="114" spans="1:20" ht="12.75" x14ac:dyDescent="0.2">
      <c r="A114" s="122" t="s">
        <v>462</v>
      </c>
      <c r="B114" s="122">
        <v>12699</v>
      </c>
      <c r="C114" s="122">
        <v>-27</v>
      </c>
      <c r="D114" s="122">
        <v>-7.9607622228624599</v>
      </c>
      <c r="E114" s="122">
        <v>-41</v>
      </c>
      <c r="F114" s="122">
        <v>0</v>
      </c>
      <c r="G114" s="122">
        <v>22</v>
      </c>
      <c r="H114" s="122">
        <v>0</v>
      </c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</row>
    <row r="115" spans="1:20" ht="12.75" x14ac:dyDescent="0.2">
      <c r="A115" s="122" t="s">
        <v>463</v>
      </c>
      <c r="B115" s="122">
        <v>18073</v>
      </c>
      <c r="C115" s="122">
        <v>19</v>
      </c>
      <c r="D115" s="122">
        <v>38.1201603729154</v>
      </c>
      <c r="E115" s="122">
        <v>-41</v>
      </c>
      <c r="F115" s="122">
        <v>0</v>
      </c>
      <c r="G115" s="122">
        <v>22</v>
      </c>
      <c r="H115" s="122">
        <v>0</v>
      </c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</row>
    <row r="116" spans="1:20" ht="12.75" x14ac:dyDescent="0.2">
      <c r="A116" s="122" t="s">
        <v>464</v>
      </c>
      <c r="B116" s="122">
        <v>14796</v>
      </c>
      <c r="C116" s="122">
        <v>-27</v>
      </c>
      <c r="D116" s="122">
        <v>-7.9607622228624599</v>
      </c>
      <c r="E116" s="122">
        <v>-41</v>
      </c>
      <c r="F116" s="122">
        <v>0</v>
      </c>
      <c r="G116" s="122">
        <v>22</v>
      </c>
      <c r="H116" s="122">
        <v>0</v>
      </c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</row>
    <row r="117" spans="1:20" ht="12.75" x14ac:dyDescent="0.2">
      <c r="A117" s="122" t="s">
        <v>465</v>
      </c>
      <c r="B117" s="122">
        <v>33236</v>
      </c>
      <c r="C117" s="122">
        <v>19</v>
      </c>
      <c r="D117" s="122">
        <v>38.1201603729154</v>
      </c>
      <c r="E117" s="122">
        <v>-41</v>
      </c>
      <c r="F117" s="122">
        <v>0</v>
      </c>
      <c r="G117" s="122">
        <v>22</v>
      </c>
      <c r="H117" s="122">
        <v>0</v>
      </c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</row>
    <row r="118" spans="1:20" ht="12.75" x14ac:dyDescent="0.2">
      <c r="A118" s="122" t="s">
        <v>466</v>
      </c>
      <c r="B118" s="122">
        <v>143304</v>
      </c>
      <c r="C118" s="122">
        <v>29</v>
      </c>
      <c r="D118" s="122">
        <v>-7.9607622228624599</v>
      </c>
      <c r="E118" s="122">
        <v>-41</v>
      </c>
      <c r="F118" s="122">
        <v>0</v>
      </c>
      <c r="G118" s="122">
        <v>78</v>
      </c>
      <c r="H118" s="122">
        <v>0</v>
      </c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</row>
    <row r="119" spans="1:20" ht="12.75" x14ac:dyDescent="0.2">
      <c r="A119" s="122" t="s">
        <v>467</v>
      </c>
      <c r="B119" s="122">
        <v>52003</v>
      </c>
      <c r="C119" s="122">
        <v>-27</v>
      </c>
      <c r="D119" s="122">
        <v>-7.9607622228624599</v>
      </c>
      <c r="E119" s="122">
        <v>-41</v>
      </c>
      <c r="F119" s="122">
        <v>0</v>
      </c>
      <c r="G119" s="122">
        <v>22</v>
      </c>
      <c r="H119" s="122">
        <v>0</v>
      </c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</row>
    <row r="120" spans="1:20" ht="12.75" x14ac:dyDescent="0.2">
      <c r="A120" s="122" t="s">
        <v>468</v>
      </c>
      <c r="B120" s="122">
        <v>26193</v>
      </c>
      <c r="C120" s="122">
        <v>-27</v>
      </c>
      <c r="D120" s="122">
        <v>-7.9607622228624599</v>
      </c>
      <c r="E120" s="122">
        <v>-41</v>
      </c>
      <c r="F120" s="122">
        <v>0</v>
      </c>
      <c r="G120" s="122">
        <v>22</v>
      </c>
      <c r="H120" s="122">
        <v>0</v>
      </c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</row>
    <row r="121" spans="1:20" ht="12.75" x14ac:dyDescent="0.2">
      <c r="A121" s="122" t="s">
        <v>469</v>
      </c>
      <c r="B121" s="122">
        <v>15552</v>
      </c>
      <c r="C121" s="122">
        <v>-27</v>
      </c>
      <c r="D121" s="122">
        <v>-7.9607622228624599</v>
      </c>
      <c r="E121" s="122">
        <v>-41</v>
      </c>
      <c r="F121" s="122">
        <v>0</v>
      </c>
      <c r="G121" s="122">
        <v>22</v>
      </c>
      <c r="H121" s="122">
        <v>0</v>
      </c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</row>
    <row r="122" spans="1:20" ht="12.75" x14ac:dyDescent="0.2">
      <c r="A122" s="122" t="s">
        <v>470</v>
      </c>
      <c r="B122" s="122">
        <v>16478</v>
      </c>
      <c r="C122" s="122">
        <v>19</v>
      </c>
      <c r="D122" s="122">
        <v>38.1201603729154</v>
      </c>
      <c r="E122" s="122">
        <v>-41</v>
      </c>
      <c r="F122" s="122">
        <v>0</v>
      </c>
      <c r="G122" s="122">
        <v>22</v>
      </c>
      <c r="H122" s="122">
        <v>0</v>
      </c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</row>
    <row r="123" spans="1:20" ht="12.75" x14ac:dyDescent="0.2">
      <c r="A123" s="122" t="s">
        <v>471</v>
      </c>
      <c r="B123" s="122">
        <v>17462</v>
      </c>
      <c r="C123" s="122">
        <v>-27</v>
      </c>
      <c r="D123" s="122">
        <v>-7.9607622228624599</v>
      </c>
      <c r="E123" s="122">
        <v>-41</v>
      </c>
      <c r="F123" s="122">
        <v>0</v>
      </c>
      <c r="G123" s="122">
        <v>22</v>
      </c>
      <c r="H123" s="122">
        <v>0</v>
      </c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</row>
    <row r="124" spans="1:20" ht="12.75" x14ac:dyDescent="0.2">
      <c r="A124" s="122" t="s">
        <v>472</v>
      </c>
      <c r="B124" s="122">
        <v>84151</v>
      </c>
      <c r="C124" s="122">
        <v>29</v>
      </c>
      <c r="D124" s="122">
        <v>-7.9607622228624599</v>
      </c>
      <c r="E124" s="122">
        <v>-41</v>
      </c>
      <c r="F124" s="122">
        <v>0</v>
      </c>
      <c r="G124" s="122">
        <v>78</v>
      </c>
      <c r="H124" s="122">
        <v>0</v>
      </c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</row>
    <row r="125" spans="1:20" ht="12.75" x14ac:dyDescent="0.2">
      <c r="A125" s="122" t="s">
        <v>473</v>
      </c>
      <c r="B125" s="122">
        <v>30959</v>
      </c>
      <c r="C125" s="122">
        <v>19</v>
      </c>
      <c r="D125" s="122">
        <v>38.1201603729154</v>
      </c>
      <c r="E125" s="122">
        <v>-41</v>
      </c>
      <c r="F125" s="122">
        <v>0</v>
      </c>
      <c r="G125" s="122">
        <v>22</v>
      </c>
      <c r="H125" s="122">
        <v>0</v>
      </c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</row>
    <row r="126" spans="1:20" ht="12.75" x14ac:dyDescent="0.2">
      <c r="A126" s="122" t="s">
        <v>474</v>
      </c>
      <c r="B126" s="122">
        <v>45286</v>
      </c>
      <c r="C126" s="122">
        <v>-27</v>
      </c>
      <c r="D126" s="122">
        <v>-7.9607622228624599</v>
      </c>
      <c r="E126" s="122">
        <v>-41</v>
      </c>
      <c r="F126" s="122">
        <v>0</v>
      </c>
      <c r="G126" s="122">
        <v>22</v>
      </c>
      <c r="H126" s="122">
        <v>0</v>
      </c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</row>
    <row r="127" spans="1:20" ht="12.75" x14ac:dyDescent="0.2">
      <c r="A127" s="122" t="s">
        <v>475</v>
      </c>
      <c r="B127" s="122">
        <v>24264</v>
      </c>
      <c r="C127" s="122">
        <v>19</v>
      </c>
      <c r="D127" s="122">
        <v>38.1201603729154</v>
      </c>
      <c r="E127" s="122">
        <v>-41</v>
      </c>
      <c r="F127" s="122">
        <v>0</v>
      </c>
      <c r="G127" s="122">
        <v>22</v>
      </c>
      <c r="H127" s="122">
        <v>0</v>
      </c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</row>
    <row r="128" spans="1:20" ht="12.75" x14ac:dyDescent="0.2">
      <c r="A128" s="122" t="s">
        <v>476</v>
      </c>
      <c r="B128" s="122">
        <v>121274</v>
      </c>
      <c r="C128" s="122">
        <v>75</v>
      </c>
      <c r="D128" s="122">
        <v>38.1201603729154</v>
      </c>
      <c r="E128" s="122">
        <v>-41</v>
      </c>
      <c r="F128" s="122">
        <v>0</v>
      </c>
      <c r="G128" s="122">
        <v>78</v>
      </c>
      <c r="H128" s="122">
        <v>0</v>
      </c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</row>
    <row r="129" spans="1:20" ht="12.75" x14ac:dyDescent="0.2">
      <c r="A129" s="122" t="s">
        <v>477</v>
      </c>
      <c r="B129" s="122">
        <v>333633</v>
      </c>
      <c r="C129" s="122">
        <v>130</v>
      </c>
      <c r="D129" s="122">
        <v>38.1201603729154</v>
      </c>
      <c r="E129" s="122">
        <v>-41</v>
      </c>
      <c r="F129" s="122">
        <v>0</v>
      </c>
      <c r="G129" s="122">
        <v>133</v>
      </c>
      <c r="H129" s="122">
        <v>0</v>
      </c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</row>
    <row r="130" spans="1:20" ht="12.75" x14ac:dyDescent="0.2">
      <c r="A130" s="122" t="s">
        <v>478</v>
      </c>
      <c r="B130" s="122">
        <v>13182</v>
      </c>
      <c r="C130" s="122">
        <v>-6</v>
      </c>
      <c r="D130" s="122">
        <v>-7.9607622228624599</v>
      </c>
      <c r="E130" s="122">
        <v>-20</v>
      </c>
      <c r="F130" s="122">
        <v>0</v>
      </c>
      <c r="G130" s="122">
        <v>22</v>
      </c>
      <c r="H130" s="122">
        <v>0</v>
      </c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</row>
    <row r="131" spans="1:20" ht="12.75" x14ac:dyDescent="0.2">
      <c r="A131" s="122" t="s">
        <v>479</v>
      </c>
      <c r="B131" s="122">
        <v>7335</v>
      </c>
      <c r="C131" s="122">
        <v>448</v>
      </c>
      <c r="D131" s="122">
        <v>-7.9607622228624599</v>
      </c>
      <c r="E131" s="122">
        <v>-41</v>
      </c>
      <c r="F131" s="122">
        <v>475</v>
      </c>
      <c r="G131" s="122">
        <v>22</v>
      </c>
      <c r="H131" s="122">
        <v>0</v>
      </c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</row>
    <row r="132" spans="1:20" ht="12.75" x14ac:dyDescent="0.2">
      <c r="A132" s="122" t="s">
        <v>480</v>
      </c>
      <c r="B132" s="122">
        <v>19376</v>
      </c>
      <c r="C132" s="122">
        <v>-27</v>
      </c>
      <c r="D132" s="122">
        <v>-7.9607622228624599</v>
      </c>
      <c r="E132" s="122">
        <v>-41</v>
      </c>
      <c r="F132" s="122">
        <v>0</v>
      </c>
      <c r="G132" s="122">
        <v>22</v>
      </c>
      <c r="H132" s="122">
        <v>0</v>
      </c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</row>
    <row r="133" spans="1:20" ht="12.75" x14ac:dyDescent="0.2">
      <c r="A133" s="122" t="s">
        <v>481</v>
      </c>
      <c r="B133" s="122">
        <v>19071</v>
      </c>
      <c r="C133" s="122">
        <v>-27</v>
      </c>
      <c r="D133" s="122">
        <v>-7.9607622228624599</v>
      </c>
      <c r="E133" s="122">
        <v>-41</v>
      </c>
      <c r="F133" s="122">
        <v>0</v>
      </c>
      <c r="G133" s="122">
        <v>22</v>
      </c>
      <c r="H133" s="122">
        <v>0</v>
      </c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</row>
    <row r="134" spans="1:20" ht="12.75" x14ac:dyDescent="0.2">
      <c r="A134" s="122" t="s">
        <v>482</v>
      </c>
      <c r="B134" s="122">
        <v>15642</v>
      </c>
      <c r="C134" s="122">
        <v>19</v>
      </c>
      <c r="D134" s="122">
        <v>38.1201603729154</v>
      </c>
      <c r="E134" s="122">
        <v>-41</v>
      </c>
      <c r="F134" s="122">
        <v>0</v>
      </c>
      <c r="G134" s="122">
        <v>22</v>
      </c>
      <c r="H134" s="122">
        <v>0</v>
      </c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</row>
    <row r="135" spans="1:20" ht="12.75" x14ac:dyDescent="0.2">
      <c r="A135" s="122" t="s">
        <v>483</v>
      </c>
      <c r="B135" s="122">
        <v>24167</v>
      </c>
      <c r="C135" s="122">
        <v>19</v>
      </c>
      <c r="D135" s="122">
        <v>38.1201603729154</v>
      </c>
      <c r="E135" s="122">
        <v>-41</v>
      </c>
      <c r="F135" s="122">
        <v>0</v>
      </c>
      <c r="G135" s="122">
        <v>22</v>
      </c>
      <c r="H135" s="122">
        <v>0</v>
      </c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</row>
    <row r="136" spans="1:20" ht="12.75" x14ac:dyDescent="0.2">
      <c r="A136" s="122" t="s">
        <v>484</v>
      </c>
      <c r="B136" s="122">
        <v>14025</v>
      </c>
      <c r="C136" s="122">
        <v>-27</v>
      </c>
      <c r="D136" s="122">
        <v>-7.9607622228624599</v>
      </c>
      <c r="E136" s="122">
        <v>-41</v>
      </c>
      <c r="F136" s="122">
        <v>0</v>
      </c>
      <c r="G136" s="122">
        <v>22</v>
      </c>
      <c r="H136" s="122">
        <v>0</v>
      </c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</row>
    <row r="137" spans="1:20" ht="12.75" x14ac:dyDescent="0.2">
      <c r="A137" s="122" t="s">
        <v>485</v>
      </c>
      <c r="B137" s="122">
        <v>21074</v>
      </c>
      <c r="C137" s="122">
        <v>19</v>
      </c>
      <c r="D137" s="122">
        <v>38.1201603729154</v>
      </c>
      <c r="E137" s="122">
        <v>-41</v>
      </c>
      <c r="F137" s="122">
        <v>0</v>
      </c>
      <c r="G137" s="122">
        <v>22</v>
      </c>
      <c r="H137" s="122">
        <v>0</v>
      </c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</row>
    <row r="138" spans="1:20" ht="12.75" x14ac:dyDescent="0.2">
      <c r="A138" s="122" t="s">
        <v>486</v>
      </c>
      <c r="B138" s="122">
        <v>13416</v>
      </c>
      <c r="C138" s="122">
        <v>-27</v>
      </c>
      <c r="D138" s="122">
        <v>-7.9607622228624599</v>
      </c>
      <c r="E138" s="122">
        <v>-41</v>
      </c>
      <c r="F138" s="122">
        <v>0</v>
      </c>
      <c r="G138" s="122">
        <v>22</v>
      </c>
      <c r="H138" s="122">
        <v>0</v>
      </c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</row>
    <row r="139" spans="1:20" ht="12.75" x14ac:dyDescent="0.2">
      <c r="A139" s="122" t="s">
        <v>487</v>
      </c>
      <c r="B139" s="122">
        <v>44595</v>
      </c>
      <c r="C139" s="122">
        <v>19</v>
      </c>
      <c r="D139" s="122">
        <v>38.1201603729154</v>
      </c>
      <c r="E139" s="122">
        <v>-41</v>
      </c>
      <c r="F139" s="122">
        <v>0</v>
      </c>
      <c r="G139" s="122">
        <v>22</v>
      </c>
      <c r="H139" s="122">
        <v>0</v>
      </c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</row>
    <row r="140" spans="1:20" ht="12.75" x14ac:dyDescent="0.2">
      <c r="A140" s="122" t="s">
        <v>488</v>
      </c>
      <c r="B140" s="122">
        <v>35790</v>
      </c>
      <c r="C140" s="122">
        <v>19</v>
      </c>
      <c r="D140" s="122">
        <v>38.1201603729154</v>
      </c>
      <c r="E140" s="122">
        <v>-41</v>
      </c>
      <c r="F140" s="122">
        <v>0</v>
      </c>
      <c r="G140" s="122">
        <v>22</v>
      </c>
      <c r="H140" s="122">
        <v>0</v>
      </c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</row>
    <row r="141" spans="1:20" ht="12.75" x14ac:dyDescent="0.2">
      <c r="A141" s="122" t="s">
        <v>489</v>
      </c>
      <c r="B141" s="122">
        <v>29848</v>
      </c>
      <c r="C141" s="122">
        <v>-27</v>
      </c>
      <c r="D141" s="122">
        <v>-7.9607622228624599</v>
      </c>
      <c r="E141" s="122">
        <v>-41</v>
      </c>
      <c r="F141" s="122">
        <v>0</v>
      </c>
      <c r="G141" s="122">
        <v>22</v>
      </c>
      <c r="H141" s="122">
        <v>0</v>
      </c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</row>
    <row r="142" spans="1:20" ht="12.75" x14ac:dyDescent="0.2">
      <c r="A142" s="122" t="s">
        <v>490</v>
      </c>
      <c r="B142" s="122">
        <v>15828</v>
      </c>
      <c r="C142" s="122">
        <v>-27</v>
      </c>
      <c r="D142" s="122">
        <v>-7.9607622228624599</v>
      </c>
      <c r="E142" s="122">
        <v>-41</v>
      </c>
      <c r="F142" s="122">
        <v>0</v>
      </c>
      <c r="G142" s="122">
        <v>22</v>
      </c>
      <c r="H142" s="122">
        <v>0</v>
      </c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</row>
    <row r="143" spans="1:20" ht="12.75" x14ac:dyDescent="0.2">
      <c r="A143" s="122" t="s">
        <v>491</v>
      </c>
      <c r="B143" s="122">
        <v>41786</v>
      </c>
      <c r="C143" s="122">
        <v>-27</v>
      </c>
      <c r="D143" s="122">
        <v>-7.9607622228624599</v>
      </c>
      <c r="E143" s="122">
        <v>-41</v>
      </c>
      <c r="F143" s="122">
        <v>0</v>
      </c>
      <c r="G143" s="122">
        <v>22</v>
      </c>
      <c r="H143" s="122">
        <v>0</v>
      </c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</row>
    <row r="144" spans="1:20" ht="12.75" x14ac:dyDescent="0.2">
      <c r="A144" s="122" t="s">
        <v>492</v>
      </c>
      <c r="B144" s="122">
        <v>10047</v>
      </c>
      <c r="C144" s="122">
        <v>-27</v>
      </c>
      <c r="D144" s="122">
        <v>-7.9607622228624599</v>
      </c>
      <c r="E144" s="122">
        <v>-41</v>
      </c>
      <c r="F144" s="122">
        <v>0</v>
      </c>
      <c r="G144" s="122">
        <v>22</v>
      </c>
      <c r="H144" s="122">
        <v>0</v>
      </c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</row>
    <row r="145" spans="1:20" ht="12.75" x14ac:dyDescent="0.2">
      <c r="A145" s="122" t="s">
        <v>493</v>
      </c>
      <c r="B145" s="122">
        <v>14715</v>
      </c>
      <c r="C145" s="122">
        <v>-27</v>
      </c>
      <c r="D145" s="122">
        <v>-7.9607622228624599</v>
      </c>
      <c r="E145" s="122">
        <v>-41</v>
      </c>
      <c r="F145" s="122">
        <v>0</v>
      </c>
      <c r="G145" s="122">
        <v>22</v>
      </c>
      <c r="H145" s="122">
        <v>0</v>
      </c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</row>
    <row r="146" spans="1:20" ht="14.25" customHeight="1" x14ac:dyDescent="0.2">
      <c r="A146" s="19" t="s">
        <v>494</v>
      </c>
      <c r="B146" s="122"/>
      <c r="C146" s="122"/>
      <c r="D146" s="122"/>
      <c r="E146" s="19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</row>
    <row r="147" spans="1:20" ht="12.75" x14ac:dyDescent="0.2">
      <c r="A147" s="122" t="s">
        <v>495</v>
      </c>
      <c r="B147" s="122">
        <v>44195</v>
      </c>
      <c r="C147" s="122">
        <v>-130</v>
      </c>
      <c r="D147" s="122">
        <v>-111.36185682802299</v>
      </c>
      <c r="E147" s="122">
        <v>-41</v>
      </c>
      <c r="F147" s="122">
        <v>0</v>
      </c>
      <c r="G147" s="122">
        <v>22</v>
      </c>
      <c r="H147" s="122">
        <v>0</v>
      </c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</row>
    <row r="148" spans="1:20" ht="12.75" x14ac:dyDescent="0.2">
      <c r="A148" s="122" t="s">
        <v>496</v>
      </c>
      <c r="B148" s="122">
        <v>99752</v>
      </c>
      <c r="C148" s="122">
        <v>-74</v>
      </c>
      <c r="D148" s="122">
        <v>-111.36185682802299</v>
      </c>
      <c r="E148" s="122">
        <v>-41</v>
      </c>
      <c r="F148" s="122">
        <v>0</v>
      </c>
      <c r="G148" s="122">
        <v>78</v>
      </c>
      <c r="H148" s="122">
        <v>0</v>
      </c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</row>
    <row r="149" spans="1:20" ht="12.75" x14ac:dyDescent="0.2">
      <c r="A149" s="122" t="s">
        <v>497</v>
      </c>
      <c r="B149" s="122">
        <v>10990</v>
      </c>
      <c r="C149" s="122">
        <v>61</v>
      </c>
      <c r="D149" s="122">
        <v>-111.36185682802299</v>
      </c>
      <c r="E149" s="122">
        <v>0</v>
      </c>
      <c r="F149" s="122">
        <v>0</v>
      </c>
      <c r="G149" s="122">
        <v>22</v>
      </c>
      <c r="H149" s="122">
        <v>150</v>
      </c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</row>
    <row r="150" spans="1:20" ht="12.75" x14ac:dyDescent="0.2">
      <c r="A150" s="122" t="s">
        <v>498</v>
      </c>
      <c r="B150" s="122">
        <v>81986</v>
      </c>
      <c r="C150" s="122">
        <v>-55</v>
      </c>
      <c r="D150" s="122">
        <v>-36.058885756873401</v>
      </c>
      <c r="E150" s="122">
        <v>-41</v>
      </c>
      <c r="F150" s="122">
        <v>0</v>
      </c>
      <c r="G150" s="122">
        <v>22</v>
      </c>
      <c r="H150" s="122">
        <v>0</v>
      </c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</row>
    <row r="151" spans="1:20" ht="12.75" x14ac:dyDescent="0.2">
      <c r="A151" s="122" t="s">
        <v>499</v>
      </c>
      <c r="B151" s="122">
        <v>25147</v>
      </c>
      <c r="C151" s="122">
        <v>-130</v>
      </c>
      <c r="D151" s="122">
        <v>-111.36185682802299</v>
      </c>
      <c r="E151" s="122">
        <v>-41</v>
      </c>
      <c r="F151" s="122">
        <v>0</v>
      </c>
      <c r="G151" s="122">
        <v>22</v>
      </c>
      <c r="H151" s="122">
        <v>0</v>
      </c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</row>
    <row r="152" spans="1:20" ht="12.75" x14ac:dyDescent="0.2">
      <c r="A152" s="122" t="s">
        <v>500</v>
      </c>
      <c r="B152" s="122">
        <v>62755</v>
      </c>
      <c r="C152" s="122">
        <v>-130</v>
      </c>
      <c r="D152" s="122">
        <v>-111.36185682802299</v>
      </c>
      <c r="E152" s="122">
        <v>-41</v>
      </c>
      <c r="F152" s="122">
        <v>0</v>
      </c>
      <c r="G152" s="122">
        <v>22</v>
      </c>
      <c r="H152" s="122">
        <v>0</v>
      </c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</row>
    <row r="153" spans="1:20" ht="14.25" customHeight="1" x14ac:dyDescent="0.2">
      <c r="A153" s="19" t="s">
        <v>501</v>
      </c>
      <c r="B153" s="122"/>
      <c r="C153" s="122"/>
      <c r="D153" s="122"/>
      <c r="E153" s="19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</row>
    <row r="154" spans="1:20" ht="12.75" x14ac:dyDescent="0.2">
      <c r="A154" s="122" t="s">
        <v>502</v>
      </c>
      <c r="B154" s="122">
        <v>30223</v>
      </c>
      <c r="C154" s="122">
        <v>-11</v>
      </c>
      <c r="D154" s="122">
        <v>-36.058885756873401</v>
      </c>
      <c r="E154" s="122">
        <v>-20</v>
      </c>
      <c r="F154" s="122">
        <v>0</v>
      </c>
      <c r="G154" s="122">
        <v>45</v>
      </c>
      <c r="H154" s="122">
        <v>0</v>
      </c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</row>
    <row r="155" spans="1:20" ht="12.75" x14ac:dyDescent="0.2">
      <c r="A155" s="122" t="s">
        <v>503</v>
      </c>
      <c r="B155" s="122">
        <v>40390</v>
      </c>
      <c r="C155" s="122">
        <v>-11</v>
      </c>
      <c r="D155" s="122">
        <v>-36.058885756873401</v>
      </c>
      <c r="E155" s="122">
        <v>-20</v>
      </c>
      <c r="F155" s="122">
        <v>0</v>
      </c>
      <c r="G155" s="122">
        <v>45</v>
      </c>
      <c r="H155" s="122">
        <v>0</v>
      </c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</row>
    <row r="156" spans="1:20" ht="12.75" x14ac:dyDescent="0.2">
      <c r="A156" s="122" t="s">
        <v>504</v>
      </c>
      <c r="B156" s="122">
        <v>9905</v>
      </c>
      <c r="C156" s="122">
        <v>124</v>
      </c>
      <c r="D156" s="122">
        <v>-93.379057766255798</v>
      </c>
      <c r="E156" s="122">
        <v>0</v>
      </c>
      <c r="F156" s="122">
        <v>0</v>
      </c>
      <c r="G156" s="122">
        <v>67</v>
      </c>
      <c r="H156" s="122">
        <v>150</v>
      </c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</row>
    <row r="157" spans="1:20" ht="12.75" x14ac:dyDescent="0.2">
      <c r="A157" s="122" t="s">
        <v>505</v>
      </c>
      <c r="B157" s="122">
        <v>9262</v>
      </c>
      <c r="C157" s="122">
        <v>-46</v>
      </c>
      <c r="D157" s="122">
        <v>-93.379057766255798</v>
      </c>
      <c r="E157" s="122">
        <v>-20</v>
      </c>
      <c r="F157" s="122">
        <v>0</v>
      </c>
      <c r="G157" s="122">
        <v>67</v>
      </c>
      <c r="H157" s="122">
        <v>0</v>
      </c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</row>
    <row r="158" spans="1:20" ht="12.75" x14ac:dyDescent="0.2">
      <c r="A158" s="122" t="s">
        <v>506</v>
      </c>
      <c r="B158" s="122">
        <v>111026</v>
      </c>
      <c r="C158" s="122">
        <v>10</v>
      </c>
      <c r="D158" s="122">
        <v>-93.379057766255798</v>
      </c>
      <c r="E158" s="122">
        <v>-20</v>
      </c>
      <c r="F158" s="122">
        <v>0</v>
      </c>
      <c r="G158" s="122">
        <v>123</v>
      </c>
      <c r="H158" s="122">
        <v>0</v>
      </c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</row>
    <row r="159" spans="1:20" ht="12.75" x14ac:dyDescent="0.2">
      <c r="A159" s="122" t="s">
        <v>507</v>
      </c>
      <c r="B159" s="122">
        <v>4763</v>
      </c>
      <c r="C159" s="122">
        <v>1402</v>
      </c>
      <c r="D159" s="122">
        <v>-93.379057766255798</v>
      </c>
      <c r="E159" s="122">
        <v>0</v>
      </c>
      <c r="F159" s="122">
        <v>1300</v>
      </c>
      <c r="G159" s="122">
        <v>45</v>
      </c>
      <c r="H159" s="122">
        <v>150</v>
      </c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</row>
    <row r="160" spans="1:20" ht="12.75" x14ac:dyDescent="0.2">
      <c r="A160" s="122" t="s">
        <v>508</v>
      </c>
      <c r="B160" s="122">
        <v>5647</v>
      </c>
      <c r="C160" s="122">
        <v>407</v>
      </c>
      <c r="D160" s="122">
        <v>-93.379057766255798</v>
      </c>
      <c r="E160" s="122">
        <v>-20</v>
      </c>
      <c r="F160" s="122">
        <v>475</v>
      </c>
      <c r="G160" s="122">
        <v>45</v>
      </c>
      <c r="H160" s="122">
        <v>0</v>
      </c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</row>
    <row r="161" spans="1:20" ht="12.75" x14ac:dyDescent="0.2">
      <c r="A161" s="122" t="s">
        <v>509</v>
      </c>
      <c r="B161" s="122">
        <v>33077</v>
      </c>
      <c r="C161" s="122">
        <v>-48</v>
      </c>
      <c r="D161" s="122">
        <v>-93.379057766255798</v>
      </c>
      <c r="E161" s="122">
        <v>0</v>
      </c>
      <c r="F161" s="122">
        <v>0</v>
      </c>
      <c r="G161" s="122">
        <v>45</v>
      </c>
      <c r="H161" s="122">
        <v>0</v>
      </c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</row>
    <row r="162" spans="1:20" ht="12.75" x14ac:dyDescent="0.2">
      <c r="A162" s="122" t="s">
        <v>510</v>
      </c>
      <c r="B162" s="122">
        <v>6592</v>
      </c>
      <c r="C162" s="122">
        <v>577</v>
      </c>
      <c r="D162" s="122">
        <v>-93.379057766255798</v>
      </c>
      <c r="E162" s="122">
        <v>0</v>
      </c>
      <c r="F162" s="122">
        <v>475</v>
      </c>
      <c r="G162" s="122">
        <v>45</v>
      </c>
      <c r="H162" s="122">
        <v>150</v>
      </c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</row>
    <row r="163" spans="1:20" ht="12.75" x14ac:dyDescent="0.2">
      <c r="A163" s="122" t="s">
        <v>511</v>
      </c>
      <c r="B163" s="122">
        <v>5750</v>
      </c>
      <c r="C163" s="122">
        <v>407</v>
      </c>
      <c r="D163" s="122">
        <v>-93.379057766255798</v>
      </c>
      <c r="E163" s="122">
        <v>-20</v>
      </c>
      <c r="F163" s="122">
        <v>475</v>
      </c>
      <c r="G163" s="122">
        <v>45</v>
      </c>
      <c r="H163" s="122">
        <v>0</v>
      </c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</row>
    <row r="164" spans="1:20" ht="12.75" x14ac:dyDescent="0.2">
      <c r="A164" s="122" t="s">
        <v>512</v>
      </c>
      <c r="B164" s="122">
        <v>5280</v>
      </c>
      <c r="C164" s="122">
        <v>427</v>
      </c>
      <c r="D164" s="122">
        <v>-93.379057766255798</v>
      </c>
      <c r="E164" s="122">
        <v>0</v>
      </c>
      <c r="F164" s="122">
        <v>475</v>
      </c>
      <c r="G164" s="122">
        <v>45</v>
      </c>
      <c r="H164" s="122">
        <v>0</v>
      </c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</row>
    <row r="165" spans="1:20" ht="12.75" x14ac:dyDescent="0.2">
      <c r="A165" s="122" t="s">
        <v>513</v>
      </c>
      <c r="B165" s="122">
        <v>564039</v>
      </c>
      <c r="C165" s="122">
        <v>112</v>
      </c>
      <c r="D165" s="122">
        <v>-36.058885756873401</v>
      </c>
      <c r="E165" s="122">
        <v>-41</v>
      </c>
      <c r="F165" s="122">
        <v>0</v>
      </c>
      <c r="G165" s="122">
        <v>189</v>
      </c>
      <c r="H165" s="122">
        <v>0</v>
      </c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</row>
    <row r="166" spans="1:20" ht="12.75" x14ac:dyDescent="0.2">
      <c r="A166" s="122" t="s">
        <v>514</v>
      </c>
      <c r="B166" s="122">
        <v>13242</v>
      </c>
      <c r="C166" s="122">
        <v>-68</v>
      </c>
      <c r="D166" s="122">
        <v>-93.379057766255798</v>
      </c>
      <c r="E166" s="122">
        <v>-20</v>
      </c>
      <c r="F166" s="122">
        <v>0</v>
      </c>
      <c r="G166" s="122">
        <v>45</v>
      </c>
      <c r="H166" s="122">
        <v>0</v>
      </c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</row>
    <row r="167" spans="1:20" ht="12.75" x14ac:dyDescent="0.2">
      <c r="A167" s="122" t="s">
        <v>515</v>
      </c>
      <c r="B167" s="122">
        <v>9485</v>
      </c>
      <c r="C167" s="122">
        <v>-48</v>
      </c>
      <c r="D167" s="122">
        <v>-93.379057766255798</v>
      </c>
      <c r="E167" s="122">
        <v>0</v>
      </c>
      <c r="F167" s="122">
        <v>0</v>
      </c>
      <c r="G167" s="122">
        <v>45</v>
      </c>
      <c r="H167" s="122">
        <v>0</v>
      </c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</row>
    <row r="168" spans="1:20" ht="12.75" x14ac:dyDescent="0.2">
      <c r="A168" s="122" t="s">
        <v>516</v>
      </c>
      <c r="B168" s="122">
        <v>9093</v>
      </c>
      <c r="C168" s="122">
        <v>-68</v>
      </c>
      <c r="D168" s="122">
        <v>-93.379057766255798</v>
      </c>
      <c r="E168" s="122">
        <v>-20</v>
      </c>
      <c r="F168" s="122">
        <v>0</v>
      </c>
      <c r="G168" s="122">
        <v>45</v>
      </c>
      <c r="H168" s="122">
        <v>0</v>
      </c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</row>
    <row r="169" spans="1:20" ht="12.75" x14ac:dyDescent="0.2">
      <c r="A169" s="122" t="s">
        <v>517</v>
      </c>
      <c r="B169" s="122">
        <v>37412</v>
      </c>
      <c r="C169" s="122">
        <v>56</v>
      </c>
      <c r="D169" s="122">
        <v>-36.058885756873401</v>
      </c>
      <c r="E169" s="122">
        <v>-41</v>
      </c>
      <c r="F169" s="122">
        <v>0</v>
      </c>
      <c r="G169" s="122">
        <v>133</v>
      </c>
      <c r="H169" s="122">
        <v>0</v>
      </c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</row>
    <row r="170" spans="1:20" ht="12.75" x14ac:dyDescent="0.2">
      <c r="A170" s="122" t="s">
        <v>518</v>
      </c>
      <c r="B170" s="122">
        <v>6954</v>
      </c>
      <c r="C170" s="122">
        <v>407</v>
      </c>
      <c r="D170" s="122">
        <v>-93.379057766255798</v>
      </c>
      <c r="E170" s="122">
        <v>-20</v>
      </c>
      <c r="F170" s="122">
        <v>475</v>
      </c>
      <c r="G170" s="122">
        <v>45</v>
      </c>
      <c r="H170" s="122">
        <v>0</v>
      </c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</row>
    <row r="171" spans="1:20" ht="12.75" x14ac:dyDescent="0.2">
      <c r="A171" s="122" t="s">
        <v>519</v>
      </c>
      <c r="B171" s="122">
        <v>44110</v>
      </c>
      <c r="C171" s="122">
        <v>-55</v>
      </c>
      <c r="D171" s="122">
        <v>-36.058885756873401</v>
      </c>
      <c r="E171" s="122">
        <v>-41</v>
      </c>
      <c r="F171" s="122">
        <v>0</v>
      </c>
      <c r="G171" s="122">
        <v>22</v>
      </c>
      <c r="H171" s="122">
        <v>0</v>
      </c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</row>
    <row r="172" spans="1:20" ht="12.75" x14ac:dyDescent="0.2">
      <c r="A172" s="122" t="s">
        <v>520</v>
      </c>
      <c r="B172" s="122">
        <v>41510</v>
      </c>
      <c r="C172" s="122">
        <v>-11</v>
      </c>
      <c r="D172" s="122">
        <v>-36.058885756873401</v>
      </c>
      <c r="E172" s="122">
        <v>-20</v>
      </c>
      <c r="F172" s="122">
        <v>0</v>
      </c>
      <c r="G172" s="122">
        <v>45</v>
      </c>
      <c r="H172" s="122">
        <v>0</v>
      </c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</row>
    <row r="173" spans="1:20" ht="12.75" x14ac:dyDescent="0.2">
      <c r="A173" s="122" t="s">
        <v>521</v>
      </c>
      <c r="B173" s="122">
        <v>39506</v>
      </c>
      <c r="C173" s="122">
        <v>-68</v>
      </c>
      <c r="D173" s="122">
        <v>-93.379057766255798</v>
      </c>
      <c r="E173" s="122">
        <v>-20</v>
      </c>
      <c r="F173" s="122">
        <v>0</v>
      </c>
      <c r="G173" s="122">
        <v>45</v>
      </c>
      <c r="H173" s="122">
        <v>0</v>
      </c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</row>
    <row r="174" spans="1:20" ht="12.75" x14ac:dyDescent="0.2">
      <c r="A174" s="122" t="s">
        <v>522</v>
      </c>
      <c r="B174" s="122">
        <v>13961</v>
      </c>
      <c r="C174" s="122">
        <v>-11</v>
      </c>
      <c r="D174" s="122">
        <v>-36.058885756873401</v>
      </c>
      <c r="E174" s="122">
        <v>-20</v>
      </c>
      <c r="F174" s="122">
        <v>0</v>
      </c>
      <c r="G174" s="122">
        <v>45</v>
      </c>
      <c r="H174" s="122">
        <v>0</v>
      </c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</row>
    <row r="175" spans="1:20" ht="12.75" x14ac:dyDescent="0.2">
      <c r="A175" s="122" t="s">
        <v>523</v>
      </c>
      <c r="B175" s="122">
        <v>14621</v>
      </c>
      <c r="C175" s="122">
        <v>-112</v>
      </c>
      <c r="D175" s="122">
        <v>-93.379057766255798</v>
      </c>
      <c r="E175" s="122">
        <v>-41</v>
      </c>
      <c r="F175" s="122">
        <v>0</v>
      </c>
      <c r="G175" s="122">
        <v>22</v>
      </c>
      <c r="H175" s="122">
        <v>0</v>
      </c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</row>
    <row r="176" spans="1:20" ht="12.75" x14ac:dyDescent="0.2">
      <c r="A176" s="122" t="s">
        <v>524</v>
      </c>
      <c r="B176" s="122">
        <v>24290</v>
      </c>
      <c r="C176" s="122">
        <v>-68</v>
      </c>
      <c r="D176" s="122">
        <v>-93.379057766255798</v>
      </c>
      <c r="E176" s="122">
        <v>-20</v>
      </c>
      <c r="F176" s="122">
        <v>0</v>
      </c>
      <c r="G176" s="122">
        <v>45</v>
      </c>
      <c r="H176" s="122">
        <v>0</v>
      </c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</row>
    <row r="177" spans="1:20" ht="12.75" x14ac:dyDescent="0.2">
      <c r="A177" s="122" t="s">
        <v>525</v>
      </c>
      <c r="B177" s="122">
        <v>34484</v>
      </c>
      <c r="C177" s="122">
        <v>-68</v>
      </c>
      <c r="D177" s="122">
        <v>-93.379057766255798</v>
      </c>
      <c r="E177" s="122">
        <v>-20</v>
      </c>
      <c r="F177" s="122">
        <v>0</v>
      </c>
      <c r="G177" s="122">
        <v>45</v>
      </c>
      <c r="H177" s="122">
        <v>0</v>
      </c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</row>
    <row r="178" spans="1:20" ht="12.75" x14ac:dyDescent="0.2">
      <c r="A178" s="122" t="s">
        <v>526</v>
      </c>
      <c r="B178" s="122">
        <v>9377</v>
      </c>
      <c r="C178" s="122">
        <v>-48</v>
      </c>
      <c r="D178" s="122">
        <v>-93.379057766255798</v>
      </c>
      <c r="E178" s="122">
        <v>0</v>
      </c>
      <c r="F178" s="122">
        <v>0</v>
      </c>
      <c r="G178" s="122">
        <v>45</v>
      </c>
      <c r="H178" s="122">
        <v>0</v>
      </c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</row>
    <row r="179" spans="1:20" ht="12.75" x14ac:dyDescent="0.2">
      <c r="A179" s="122" t="s">
        <v>527</v>
      </c>
      <c r="B179" s="122">
        <v>10423</v>
      </c>
      <c r="C179" s="122">
        <v>-91</v>
      </c>
      <c r="D179" s="122">
        <v>-93.379057766255798</v>
      </c>
      <c r="E179" s="122">
        <v>-20</v>
      </c>
      <c r="F179" s="122">
        <v>0</v>
      </c>
      <c r="G179" s="122">
        <v>22</v>
      </c>
      <c r="H179" s="122">
        <v>0</v>
      </c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</row>
    <row r="180" spans="1:20" ht="12.75" x14ac:dyDescent="0.2">
      <c r="A180" s="122" t="s">
        <v>528</v>
      </c>
      <c r="B180" s="122">
        <v>66121</v>
      </c>
      <c r="C180" s="122">
        <v>56</v>
      </c>
      <c r="D180" s="122">
        <v>-36.058885756873401</v>
      </c>
      <c r="E180" s="122">
        <v>-41</v>
      </c>
      <c r="F180" s="122">
        <v>0</v>
      </c>
      <c r="G180" s="122">
        <v>133</v>
      </c>
      <c r="H180" s="122">
        <v>0</v>
      </c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</row>
    <row r="181" spans="1:20" ht="12.75" x14ac:dyDescent="0.2">
      <c r="A181" s="122" t="s">
        <v>529</v>
      </c>
      <c r="B181" s="122">
        <v>15108</v>
      </c>
      <c r="C181" s="122">
        <v>-112</v>
      </c>
      <c r="D181" s="122">
        <v>-93.379057766255798</v>
      </c>
      <c r="E181" s="122">
        <v>-41</v>
      </c>
      <c r="F181" s="122">
        <v>0</v>
      </c>
      <c r="G181" s="122">
        <v>22</v>
      </c>
      <c r="H181" s="122">
        <v>0</v>
      </c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</row>
    <row r="182" spans="1:20" ht="12.75" x14ac:dyDescent="0.2">
      <c r="A182" s="122" t="s">
        <v>530</v>
      </c>
      <c r="B182" s="122">
        <v>37880</v>
      </c>
      <c r="C182" s="122">
        <v>56</v>
      </c>
      <c r="D182" s="122">
        <v>-36.058885756873401</v>
      </c>
      <c r="E182" s="122">
        <v>-41</v>
      </c>
      <c r="F182" s="122">
        <v>0</v>
      </c>
      <c r="G182" s="122">
        <v>133</v>
      </c>
      <c r="H182" s="122">
        <v>0</v>
      </c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</row>
    <row r="183" spans="1:20" ht="12.75" x14ac:dyDescent="0.2">
      <c r="A183" s="122" t="s">
        <v>531</v>
      </c>
      <c r="B183" s="122">
        <v>18843</v>
      </c>
      <c r="C183" s="122">
        <v>-48</v>
      </c>
      <c r="D183" s="122">
        <v>-93.379057766255798</v>
      </c>
      <c r="E183" s="122">
        <v>0</v>
      </c>
      <c r="F183" s="122">
        <v>0</v>
      </c>
      <c r="G183" s="122">
        <v>45</v>
      </c>
      <c r="H183" s="122">
        <v>0</v>
      </c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</row>
    <row r="184" spans="1:20" ht="12.75" x14ac:dyDescent="0.2">
      <c r="A184" s="122" t="s">
        <v>532</v>
      </c>
      <c r="B184" s="122">
        <v>54975</v>
      </c>
      <c r="C184" s="122">
        <v>-48</v>
      </c>
      <c r="D184" s="122">
        <v>-93.379057766255798</v>
      </c>
      <c r="E184" s="122">
        <v>0</v>
      </c>
      <c r="F184" s="122">
        <v>0</v>
      </c>
      <c r="G184" s="122">
        <v>45</v>
      </c>
      <c r="H184" s="122">
        <v>0</v>
      </c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</row>
    <row r="185" spans="1:20" ht="12.75" x14ac:dyDescent="0.2">
      <c r="A185" s="122" t="s">
        <v>533</v>
      </c>
      <c r="B185" s="122">
        <v>9073</v>
      </c>
      <c r="C185" s="122">
        <v>-112</v>
      </c>
      <c r="D185" s="122">
        <v>-93.379057766255798</v>
      </c>
      <c r="E185" s="122">
        <v>-41</v>
      </c>
      <c r="F185" s="122">
        <v>0</v>
      </c>
      <c r="G185" s="122">
        <v>22</v>
      </c>
      <c r="H185" s="122">
        <v>0</v>
      </c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</row>
    <row r="186" spans="1:20" ht="12.75" x14ac:dyDescent="0.2">
      <c r="A186" s="122" t="s">
        <v>534</v>
      </c>
      <c r="B186" s="122">
        <v>26224</v>
      </c>
      <c r="C186" s="122">
        <v>-55</v>
      </c>
      <c r="D186" s="122">
        <v>-36.058885756873401</v>
      </c>
      <c r="E186" s="122">
        <v>-41</v>
      </c>
      <c r="F186" s="122">
        <v>0</v>
      </c>
      <c r="G186" s="122">
        <v>22</v>
      </c>
      <c r="H186" s="122">
        <v>0</v>
      </c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</row>
    <row r="187" spans="1:20" ht="12.75" x14ac:dyDescent="0.2">
      <c r="A187" s="122" t="s">
        <v>535</v>
      </c>
      <c r="B187" s="122">
        <v>13218</v>
      </c>
      <c r="C187" s="122">
        <v>-112</v>
      </c>
      <c r="D187" s="122">
        <v>-93.379057766255798</v>
      </c>
      <c r="E187" s="122">
        <v>-41</v>
      </c>
      <c r="F187" s="122">
        <v>0</v>
      </c>
      <c r="G187" s="122">
        <v>22</v>
      </c>
      <c r="H187" s="122">
        <v>0</v>
      </c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</row>
    <row r="188" spans="1:20" ht="12.75" x14ac:dyDescent="0.2">
      <c r="A188" s="122" t="s">
        <v>536</v>
      </c>
      <c r="B188" s="122">
        <v>10659</v>
      </c>
      <c r="C188" s="122">
        <v>124</v>
      </c>
      <c r="D188" s="122">
        <v>-93.379057766255798</v>
      </c>
      <c r="E188" s="122">
        <v>0</v>
      </c>
      <c r="F188" s="122">
        <v>0</v>
      </c>
      <c r="G188" s="122">
        <v>67</v>
      </c>
      <c r="H188" s="122">
        <v>150</v>
      </c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</row>
    <row r="189" spans="1:20" ht="12.75" x14ac:dyDescent="0.2">
      <c r="A189" s="122" t="s">
        <v>537</v>
      </c>
      <c r="B189" s="122">
        <v>12763</v>
      </c>
      <c r="C189" s="122">
        <v>-112</v>
      </c>
      <c r="D189" s="122">
        <v>-93.379057766255798</v>
      </c>
      <c r="E189" s="122">
        <v>-41</v>
      </c>
      <c r="F189" s="122">
        <v>0</v>
      </c>
      <c r="G189" s="122">
        <v>22</v>
      </c>
      <c r="H189" s="122">
        <v>0</v>
      </c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</row>
    <row r="190" spans="1:20" ht="12.75" x14ac:dyDescent="0.2">
      <c r="A190" s="122" t="s">
        <v>538</v>
      </c>
      <c r="B190" s="122">
        <v>11110</v>
      </c>
      <c r="C190" s="122">
        <v>-48</v>
      </c>
      <c r="D190" s="122">
        <v>-93.379057766255798</v>
      </c>
      <c r="E190" s="122">
        <v>0</v>
      </c>
      <c r="F190" s="122">
        <v>0</v>
      </c>
      <c r="G190" s="122">
        <v>45</v>
      </c>
      <c r="H190" s="122">
        <v>0</v>
      </c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</row>
    <row r="191" spans="1:20" ht="12.75" x14ac:dyDescent="0.2">
      <c r="A191" s="122" t="s">
        <v>539</v>
      </c>
      <c r="B191" s="122">
        <v>12827</v>
      </c>
      <c r="C191" s="122">
        <v>-48</v>
      </c>
      <c r="D191" s="122">
        <v>-93.379057766255798</v>
      </c>
      <c r="E191" s="122">
        <v>0</v>
      </c>
      <c r="F191" s="122">
        <v>0</v>
      </c>
      <c r="G191" s="122">
        <v>45</v>
      </c>
      <c r="H191" s="122">
        <v>0</v>
      </c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</row>
    <row r="192" spans="1:20" ht="12.75" x14ac:dyDescent="0.2">
      <c r="A192" s="122" t="s">
        <v>540</v>
      </c>
      <c r="B192" s="122">
        <v>15790</v>
      </c>
      <c r="C192" s="122">
        <v>-55</v>
      </c>
      <c r="D192" s="122">
        <v>-36.058885756873401</v>
      </c>
      <c r="E192" s="122">
        <v>-41</v>
      </c>
      <c r="F192" s="122">
        <v>0</v>
      </c>
      <c r="G192" s="122">
        <v>22</v>
      </c>
      <c r="H192" s="122">
        <v>0</v>
      </c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</row>
    <row r="193" spans="1:20" ht="12.75" x14ac:dyDescent="0.2">
      <c r="A193" s="122" t="s">
        <v>541</v>
      </c>
      <c r="B193" s="122">
        <v>11841</v>
      </c>
      <c r="C193" s="122">
        <v>-26</v>
      </c>
      <c r="D193" s="122">
        <v>-93.379057766255798</v>
      </c>
      <c r="E193" s="122">
        <v>0</v>
      </c>
      <c r="F193" s="122">
        <v>0</v>
      </c>
      <c r="G193" s="122">
        <v>67</v>
      </c>
      <c r="H193" s="122">
        <v>0</v>
      </c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</row>
    <row r="194" spans="1:20" ht="12.75" x14ac:dyDescent="0.2">
      <c r="A194" s="122" t="s">
        <v>542</v>
      </c>
      <c r="B194" s="122">
        <v>58238</v>
      </c>
      <c r="C194" s="122">
        <v>-68</v>
      </c>
      <c r="D194" s="122">
        <v>-93.379057766255798</v>
      </c>
      <c r="E194" s="122">
        <v>-20</v>
      </c>
      <c r="F194" s="122">
        <v>0</v>
      </c>
      <c r="G194" s="122">
        <v>45</v>
      </c>
      <c r="H194" s="122">
        <v>0</v>
      </c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</row>
    <row r="195" spans="1:20" ht="12.75" x14ac:dyDescent="0.2">
      <c r="A195" s="122" t="s">
        <v>543</v>
      </c>
      <c r="B195" s="122">
        <v>9414</v>
      </c>
      <c r="C195" s="122">
        <v>-48</v>
      </c>
      <c r="D195" s="122">
        <v>-93.379057766255798</v>
      </c>
      <c r="E195" s="122">
        <v>0</v>
      </c>
      <c r="F195" s="122">
        <v>0</v>
      </c>
      <c r="G195" s="122">
        <v>45</v>
      </c>
      <c r="H195" s="122">
        <v>0</v>
      </c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</row>
    <row r="196" spans="1:20" ht="12.75" x14ac:dyDescent="0.2">
      <c r="A196" s="122" t="s">
        <v>544</v>
      </c>
      <c r="B196" s="122">
        <v>55763</v>
      </c>
      <c r="C196" s="122">
        <v>-112</v>
      </c>
      <c r="D196" s="122">
        <v>-93.379057766255798</v>
      </c>
      <c r="E196" s="122">
        <v>-41</v>
      </c>
      <c r="F196" s="122">
        <v>0</v>
      </c>
      <c r="G196" s="122">
        <v>22</v>
      </c>
      <c r="H196" s="122">
        <v>0</v>
      </c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</row>
    <row r="197" spans="1:20" ht="12.75" x14ac:dyDescent="0.2">
      <c r="A197" s="122" t="s">
        <v>545</v>
      </c>
      <c r="B197" s="122">
        <v>24296</v>
      </c>
      <c r="C197" s="122">
        <v>-26</v>
      </c>
      <c r="D197" s="122">
        <v>-93.379057766255798</v>
      </c>
      <c r="E197" s="122">
        <v>0</v>
      </c>
      <c r="F197" s="122">
        <v>0</v>
      </c>
      <c r="G197" s="122">
        <v>67</v>
      </c>
      <c r="H197" s="122">
        <v>0</v>
      </c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</row>
    <row r="198" spans="1:20" ht="12.75" x14ac:dyDescent="0.2">
      <c r="A198" s="122" t="s">
        <v>546</v>
      </c>
      <c r="B198" s="122">
        <v>15942</v>
      </c>
      <c r="C198" s="122">
        <v>-68</v>
      </c>
      <c r="D198" s="122">
        <v>-93.379057766255798</v>
      </c>
      <c r="E198" s="122">
        <v>-20</v>
      </c>
      <c r="F198" s="122">
        <v>0</v>
      </c>
      <c r="G198" s="122">
        <v>45</v>
      </c>
      <c r="H198" s="122">
        <v>0</v>
      </c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</row>
    <row r="199" spans="1:20" ht="12.75" x14ac:dyDescent="0.2">
      <c r="A199" s="122" t="s">
        <v>547</v>
      </c>
      <c r="B199" s="122">
        <v>11490</v>
      </c>
      <c r="C199" s="122">
        <v>-68</v>
      </c>
      <c r="D199" s="122">
        <v>-93.379057766255798</v>
      </c>
      <c r="E199" s="122">
        <v>-20</v>
      </c>
      <c r="F199" s="122">
        <v>0</v>
      </c>
      <c r="G199" s="122">
        <v>45</v>
      </c>
      <c r="H199" s="122">
        <v>0</v>
      </c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</row>
    <row r="200" spans="1:20" ht="12.75" x14ac:dyDescent="0.2">
      <c r="A200" s="122" t="s">
        <v>548</v>
      </c>
      <c r="B200" s="122">
        <v>39151</v>
      </c>
      <c r="C200" s="122">
        <v>-68</v>
      </c>
      <c r="D200" s="122">
        <v>-93.379057766255798</v>
      </c>
      <c r="E200" s="122">
        <v>-20</v>
      </c>
      <c r="F200" s="122">
        <v>0</v>
      </c>
      <c r="G200" s="122">
        <v>45</v>
      </c>
      <c r="H200" s="122">
        <v>0</v>
      </c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</row>
    <row r="201" spans="1:20" ht="12.75" x14ac:dyDescent="0.2">
      <c r="A201" s="122" t="s">
        <v>549</v>
      </c>
      <c r="B201" s="122">
        <v>12711</v>
      </c>
      <c r="C201" s="122">
        <v>-48</v>
      </c>
      <c r="D201" s="122">
        <v>-93.379057766255798</v>
      </c>
      <c r="E201" s="122">
        <v>0</v>
      </c>
      <c r="F201" s="122">
        <v>0</v>
      </c>
      <c r="G201" s="122">
        <v>45</v>
      </c>
      <c r="H201" s="122">
        <v>0</v>
      </c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</row>
    <row r="202" spans="1:20" ht="12.75" x14ac:dyDescent="0.2">
      <c r="A202" s="122" t="s">
        <v>550</v>
      </c>
      <c r="B202" s="122">
        <v>12923</v>
      </c>
      <c r="C202" s="122">
        <v>56</v>
      </c>
      <c r="D202" s="122">
        <v>-36.058885756873401</v>
      </c>
      <c r="E202" s="122">
        <v>-41</v>
      </c>
      <c r="F202" s="122">
        <v>0</v>
      </c>
      <c r="G202" s="122">
        <v>133</v>
      </c>
      <c r="H202" s="122">
        <v>0</v>
      </c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</row>
    <row r="203" spans="1:20" ht="14.25" customHeight="1" x14ac:dyDescent="0.2">
      <c r="A203" s="19" t="s">
        <v>551</v>
      </c>
      <c r="B203" s="122"/>
      <c r="C203" s="122"/>
      <c r="D203" s="122"/>
      <c r="E203" s="19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</row>
    <row r="204" spans="1:20" ht="12.75" x14ac:dyDescent="0.2">
      <c r="A204" s="122" t="s">
        <v>552</v>
      </c>
      <c r="B204" s="122">
        <v>26060</v>
      </c>
      <c r="C204" s="122">
        <v>70</v>
      </c>
      <c r="D204" s="122">
        <v>-72.540743561274894</v>
      </c>
      <c r="E204" s="122">
        <v>20</v>
      </c>
      <c r="F204" s="122">
        <v>0</v>
      </c>
      <c r="G204" s="122">
        <v>123</v>
      </c>
      <c r="H204" s="122">
        <v>0</v>
      </c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</row>
    <row r="205" spans="1:20" ht="12.75" x14ac:dyDescent="0.2">
      <c r="A205" s="122" t="s">
        <v>553</v>
      </c>
      <c r="B205" s="122">
        <v>8618</v>
      </c>
      <c r="C205" s="122">
        <v>220</v>
      </c>
      <c r="D205" s="122">
        <v>-72.540743561274894</v>
      </c>
      <c r="E205" s="122">
        <v>20</v>
      </c>
      <c r="F205" s="122">
        <v>0</v>
      </c>
      <c r="G205" s="122">
        <v>123</v>
      </c>
      <c r="H205" s="122">
        <v>150</v>
      </c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</row>
    <row r="206" spans="1:20" ht="12.75" x14ac:dyDescent="0.2">
      <c r="A206" s="122" t="s">
        <v>554</v>
      </c>
      <c r="B206" s="122">
        <v>10783</v>
      </c>
      <c r="C206" s="122">
        <v>595</v>
      </c>
      <c r="D206" s="122">
        <v>-72.540743561274894</v>
      </c>
      <c r="E206" s="122">
        <v>20</v>
      </c>
      <c r="F206" s="122">
        <v>375</v>
      </c>
      <c r="G206" s="122">
        <v>123</v>
      </c>
      <c r="H206" s="122">
        <v>150</v>
      </c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</row>
    <row r="207" spans="1:20" ht="12.75" x14ac:dyDescent="0.2">
      <c r="A207" s="122" t="s">
        <v>555</v>
      </c>
      <c r="B207" s="122">
        <v>11509</v>
      </c>
      <c r="C207" s="122">
        <v>28</v>
      </c>
      <c r="D207" s="122">
        <v>-72.540743561274894</v>
      </c>
      <c r="E207" s="122">
        <v>0</v>
      </c>
      <c r="F207" s="122">
        <v>0</v>
      </c>
      <c r="G207" s="122">
        <v>101</v>
      </c>
      <c r="H207" s="122">
        <v>0</v>
      </c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</row>
    <row r="208" spans="1:20" ht="12.75" x14ac:dyDescent="0.2">
      <c r="A208" s="122" t="s">
        <v>556</v>
      </c>
      <c r="B208" s="122">
        <v>9011</v>
      </c>
      <c r="C208" s="122">
        <v>28</v>
      </c>
      <c r="D208" s="122">
        <v>-72.540743561274894</v>
      </c>
      <c r="E208" s="122">
        <v>0</v>
      </c>
      <c r="F208" s="122">
        <v>0</v>
      </c>
      <c r="G208" s="122">
        <v>101</v>
      </c>
      <c r="H208" s="122">
        <v>0</v>
      </c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</row>
    <row r="209" spans="1:20" ht="12.75" x14ac:dyDescent="0.2">
      <c r="A209" s="122" t="s">
        <v>557</v>
      </c>
      <c r="B209" s="122">
        <v>11782</v>
      </c>
      <c r="C209" s="122">
        <v>616</v>
      </c>
      <c r="D209" s="122">
        <v>-72.540743561274894</v>
      </c>
      <c r="E209" s="122">
        <v>41</v>
      </c>
      <c r="F209" s="122">
        <v>375</v>
      </c>
      <c r="G209" s="122">
        <v>123</v>
      </c>
      <c r="H209" s="122">
        <v>150</v>
      </c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</row>
    <row r="210" spans="1:20" ht="12.75" x14ac:dyDescent="0.2">
      <c r="A210" s="122" t="s">
        <v>558</v>
      </c>
      <c r="B210" s="122">
        <v>16174</v>
      </c>
      <c r="C210" s="122">
        <v>28</v>
      </c>
      <c r="D210" s="122">
        <v>-72.540743561274894</v>
      </c>
      <c r="E210" s="122">
        <v>0</v>
      </c>
      <c r="F210" s="122">
        <v>0</v>
      </c>
      <c r="G210" s="122">
        <v>101</v>
      </c>
      <c r="H210" s="122">
        <v>0</v>
      </c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</row>
    <row r="211" spans="1:20" ht="12.75" x14ac:dyDescent="0.2">
      <c r="A211" s="122" t="s">
        <v>559</v>
      </c>
      <c r="B211" s="122">
        <v>91120</v>
      </c>
      <c r="C211" s="122">
        <v>83</v>
      </c>
      <c r="D211" s="122">
        <v>-72.540743561274894</v>
      </c>
      <c r="E211" s="122">
        <v>0</v>
      </c>
      <c r="F211" s="122">
        <v>0</v>
      </c>
      <c r="G211" s="122">
        <v>156</v>
      </c>
      <c r="H211" s="122">
        <v>0</v>
      </c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</row>
    <row r="212" spans="1:20" ht="12.75" x14ac:dyDescent="0.2">
      <c r="A212" s="122" t="s">
        <v>560</v>
      </c>
      <c r="B212" s="122">
        <v>11910</v>
      </c>
      <c r="C212" s="122">
        <v>28</v>
      </c>
      <c r="D212" s="122">
        <v>-72.540743561274894</v>
      </c>
      <c r="E212" s="122">
        <v>0</v>
      </c>
      <c r="F212" s="122">
        <v>0</v>
      </c>
      <c r="G212" s="122">
        <v>101</v>
      </c>
      <c r="H212" s="122">
        <v>0</v>
      </c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</row>
    <row r="213" spans="1:20" ht="12.75" x14ac:dyDescent="0.2">
      <c r="A213" s="122" t="s">
        <v>561</v>
      </c>
      <c r="B213" s="122">
        <v>24650</v>
      </c>
      <c r="C213" s="122">
        <v>28</v>
      </c>
      <c r="D213" s="122">
        <v>-72.540743561274894</v>
      </c>
      <c r="E213" s="122">
        <v>0</v>
      </c>
      <c r="F213" s="122">
        <v>0</v>
      </c>
      <c r="G213" s="122">
        <v>101</v>
      </c>
      <c r="H213" s="122">
        <v>0</v>
      </c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</row>
    <row r="214" spans="1:20" ht="12.75" x14ac:dyDescent="0.2">
      <c r="A214" s="122" t="s">
        <v>562</v>
      </c>
      <c r="B214" s="122">
        <v>3763</v>
      </c>
      <c r="C214" s="122">
        <v>545</v>
      </c>
      <c r="D214" s="122">
        <v>-72.540743561274894</v>
      </c>
      <c r="E214" s="122">
        <v>20</v>
      </c>
      <c r="F214" s="122">
        <v>475</v>
      </c>
      <c r="G214" s="122">
        <v>123</v>
      </c>
      <c r="H214" s="122">
        <v>0</v>
      </c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</row>
    <row r="215" spans="1:20" ht="12.75" x14ac:dyDescent="0.2">
      <c r="A215" s="122" t="s">
        <v>563</v>
      </c>
      <c r="B215" s="122">
        <v>4123</v>
      </c>
      <c r="C215" s="122">
        <v>695</v>
      </c>
      <c r="D215" s="122">
        <v>-72.540743561274894</v>
      </c>
      <c r="E215" s="122">
        <v>20</v>
      </c>
      <c r="F215" s="122">
        <v>475</v>
      </c>
      <c r="G215" s="122">
        <v>123</v>
      </c>
      <c r="H215" s="122">
        <v>150</v>
      </c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</row>
    <row r="216" spans="1:20" ht="12.75" x14ac:dyDescent="0.2">
      <c r="A216" s="122" t="s">
        <v>564</v>
      </c>
      <c r="B216" s="122">
        <v>13331</v>
      </c>
      <c r="C216" s="122">
        <v>220</v>
      </c>
      <c r="D216" s="122">
        <v>-72.540743561274894</v>
      </c>
      <c r="E216" s="122">
        <v>20</v>
      </c>
      <c r="F216" s="122">
        <v>0</v>
      </c>
      <c r="G216" s="122">
        <v>123</v>
      </c>
      <c r="H216" s="122">
        <v>150</v>
      </c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</row>
    <row r="217" spans="1:20" ht="12.75" x14ac:dyDescent="0.2">
      <c r="A217" s="122" t="s">
        <v>565</v>
      </c>
      <c r="B217" s="122">
        <v>15727</v>
      </c>
      <c r="C217" s="122">
        <v>28</v>
      </c>
      <c r="D217" s="122">
        <v>-72.540743561274894</v>
      </c>
      <c r="E217" s="122">
        <v>0</v>
      </c>
      <c r="F217" s="122">
        <v>0</v>
      </c>
      <c r="G217" s="122">
        <v>101</v>
      </c>
      <c r="H217" s="122">
        <v>0</v>
      </c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</row>
    <row r="218" spans="1:20" ht="12.75" x14ac:dyDescent="0.2">
      <c r="A218" s="122" t="s">
        <v>566</v>
      </c>
      <c r="B218" s="122">
        <v>11890</v>
      </c>
      <c r="C218" s="122">
        <v>636</v>
      </c>
      <c r="D218" s="122">
        <v>-72.540743561274894</v>
      </c>
      <c r="E218" s="122">
        <v>61</v>
      </c>
      <c r="F218" s="122">
        <v>375</v>
      </c>
      <c r="G218" s="122">
        <v>123</v>
      </c>
      <c r="H218" s="122">
        <v>150</v>
      </c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</row>
    <row r="219" spans="1:20" ht="12.75" x14ac:dyDescent="0.2">
      <c r="A219" s="122" t="s">
        <v>567</v>
      </c>
      <c r="B219" s="122">
        <v>9948</v>
      </c>
      <c r="C219" s="122">
        <v>695</v>
      </c>
      <c r="D219" s="122">
        <v>-72.540743561274894</v>
      </c>
      <c r="E219" s="122">
        <v>20</v>
      </c>
      <c r="F219" s="122">
        <v>375</v>
      </c>
      <c r="G219" s="122">
        <v>123</v>
      </c>
      <c r="H219" s="122">
        <v>250</v>
      </c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</row>
    <row r="220" spans="1:20" ht="14.25" customHeight="1" x14ac:dyDescent="0.2">
      <c r="A220" s="19" t="s">
        <v>568</v>
      </c>
      <c r="B220" s="122"/>
      <c r="C220" s="122"/>
      <c r="D220" s="122"/>
      <c r="E220" s="19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</row>
    <row r="221" spans="1:20" ht="12.75" x14ac:dyDescent="0.2">
      <c r="A221" s="122" t="s">
        <v>569</v>
      </c>
      <c r="B221" s="122">
        <v>11175</v>
      </c>
      <c r="C221" s="122">
        <v>33</v>
      </c>
      <c r="D221" s="122">
        <v>-11.7938349359196</v>
      </c>
      <c r="E221" s="122">
        <v>0</v>
      </c>
      <c r="F221" s="122">
        <v>0</v>
      </c>
      <c r="G221" s="122">
        <v>45</v>
      </c>
      <c r="H221" s="122">
        <v>0</v>
      </c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</row>
    <row r="222" spans="1:20" ht="12.75" x14ac:dyDescent="0.2">
      <c r="A222" s="122" t="s">
        <v>570</v>
      </c>
      <c r="B222" s="122">
        <v>9668</v>
      </c>
      <c r="C222" s="122">
        <v>55</v>
      </c>
      <c r="D222" s="122">
        <v>-11.7938349359196</v>
      </c>
      <c r="E222" s="122">
        <v>0</v>
      </c>
      <c r="F222" s="122">
        <v>0</v>
      </c>
      <c r="G222" s="122">
        <v>67</v>
      </c>
      <c r="H222" s="122">
        <v>0</v>
      </c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</row>
    <row r="223" spans="1:20" ht="12.75" x14ac:dyDescent="0.2">
      <c r="A223" s="122" t="s">
        <v>571</v>
      </c>
      <c r="B223" s="122">
        <v>15932</v>
      </c>
      <c r="C223" s="122">
        <v>33</v>
      </c>
      <c r="D223" s="122">
        <v>-11.7938349359196</v>
      </c>
      <c r="E223" s="122">
        <v>0</v>
      </c>
      <c r="F223" s="122">
        <v>0</v>
      </c>
      <c r="G223" s="122">
        <v>45</v>
      </c>
      <c r="H223" s="122">
        <v>0</v>
      </c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</row>
    <row r="224" spans="1:20" ht="12.75" x14ac:dyDescent="0.2">
      <c r="A224" s="122" t="s">
        <v>572</v>
      </c>
      <c r="B224" s="122">
        <v>7109</v>
      </c>
      <c r="C224" s="122">
        <v>1625</v>
      </c>
      <c r="D224" s="122">
        <v>-11.7938349359196</v>
      </c>
      <c r="E224" s="122">
        <v>20</v>
      </c>
      <c r="F224" s="122">
        <v>1300</v>
      </c>
      <c r="G224" s="122">
        <v>67</v>
      </c>
      <c r="H224" s="122">
        <v>250</v>
      </c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</row>
    <row r="225" spans="1:20" ht="12.75" x14ac:dyDescent="0.2">
      <c r="A225" s="122" t="s">
        <v>573</v>
      </c>
      <c r="B225" s="122">
        <v>30413</v>
      </c>
      <c r="C225" s="122">
        <v>55</v>
      </c>
      <c r="D225" s="122">
        <v>-11.7938349359196</v>
      </c>
      <c r="E225" s="122">
        <v>0</v>
      </c>
      <c r="F225" s="122">
        <v>0</v>
      </c>
      <c r="G225" s="122">
        <v>67</v>
      </c>
      <c r="H225" s="122">
        <v>0</v>
      </c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</row>
    <row r="226" spans="1:20" ht="12.75" x14ac:dyDescent="0.2">
      <c r="A226" s="122" t="s">
        <v>574</v>
      </c>
      <c r="B226" s="122">
        <v>21506</v>
      </c>
      <c r="C226" s="122">
        <v>33</v>
      </c>
      <c r="D226" s="122">
        <v>-11.7938349359196</v>
      </c>
      <c r="E226" s="122">
        <v>0</v>
      </c>
      <c r="F226" s="122">
        <v>0</v>
      </c>
      <c r="G226" s="122">
        <v>45</v>
      </c>
      <c r="H226" s="122">
        <v>0</v>
      </c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</row>
    <row r="227" spans="1:20" ht="12.75" x14ac:dyDescent="0.2">
      <c r="A227" s="122" t="s">
        <v>575</v>
      </c>
      <c r="B227" s="122">
        <v>5643</v>
      </c>
      <c r="C227" s="122">
        <v>658</v>
      </c>
      <c r="D227" s="122">
        <v>-11.7938349359196</v>
      </c>
      <c r="E227" s="122">
        <v>0</v>
      </c>
      <c r="F227" s="122">
        <v>475</v>
      </c>
      <c r="G227" s="122">
        <v>45</v>
      </c>
      <c r="H227" s="122">
        <v>150</v>
      </c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</row>
    <row r="228" spans="1:20" ht="12.75" x14ac:dyDescent="0.2">
      <c r="A228" s="122" t="s">
        <v>576</v>
      </c>
      <c r="B228" s="122">
        <v>7868</v>
      </c>
      <c r="C228" s="122">
        <v>508</v>
      </c>
      <c r="D228" s="122">
        <v>-11.7938349359196</v>
      </c>
      <c r="E228" s="122">
        <v>0</v>
      </c>
      <c r="F228" s="122">
        <v>475</v>
      </c>
      <c r="G228" s="122">
        <v>45</v>
      </c>
      <c r="H228" s="122">
        <v>0</v>
      </c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</row>
    <row r="229" spans="1:20" ht="12.75" x14ac:dyDescent="0.2">
      <c r="A229" s="122" t="s">
        <v>577</v>
      </c>
      <c r="B229" s="122">
        <v>23613</v>
      </c>
      <c r="C229" s="122">
        <v>75</v>
      </c>
      <c r="D229" s="122">
        <v>-11.7938349359196</v>
      </c>
      <c r="E229" s="122">
        <v>20</v>
      </c>
      <c r="F229" s="122">
        <v>0</v>
      </c>
      <c r="G229" s="122">
        <v>67</v>
      </c>
      <c r="H229" s="122">
        <v>0</v>
      </c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</row>
    <row r="230" spans="1:20" ht="12.75" x14ac:dyDescent="0.2">
      <c r="A230" s="122" t="s">
        <v>578</v>
      </c>
      <c r="B230" s="122">
        <v>4942</v>
      </c>
      <c r="C230" s="122">
        <v>1546</v>
      </c>
      <c r="D230" s="122">
        <v>-11.7938349359196</v>
      </c>
      <c r="E230" s="122">
        <v>41</v>
      </c>
      <c r="F230" s="122">
        <v>1300</v>
      </c>
      <c r="G230" s="122">
        <v>67</v>
      </c>
      <c r="H230" s="122">
        <v>150</v>
      </c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</row>
    <row r="231" spans="1:20" ht="12.75" x14ac:dyDescent="0.2">
      <c r="A231" s="122" t="s">
        <v>579</v>
      </c>
      <c r="B231" s="122">
        <v>10747</v>
      </c>
      <c r="C231" s="122">
        <v>75</v>
      </c>
      <c r="D231" s="122">
        <v>-11.7938349359196</v>
      </c>
      <c r="E231" s="122">
        <v>20</v>
      </c>
      <c r="F231" s="122">
        <v>0</v>
      </c>
      <c r="G231" s="122">
        <v>67</v>
      </c>
      <c r="H231" s="122">
        <v>0</v>
      </c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</row>
    <row r="232" spans="1:20" ht="12.75" x14ac:dyDescent="0.2">
      <c r="A232" s="122" t="s">
        <v>568</v>
      </c>
      <c r="B232" s="122">
        <v>150291</v>
      </c>
      <c r="C232" s="122">
        <v>89</v>
      </c>
      <c r="D232" s="122">
        <v>-11.7938349359196</v>
      </c>
      <c r="E232" s="122">
        <v>0</v>
      </c>
      <c r="F232" s="122">
        <v>0</v>
      </c>
      <c r="G232" s="122">
        <v>101</v>
      </c>
      <c r="H232" s="122">
        <v>0</v>
      </c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</row>
    <row r="233" spans="1:20" ht="14.25" customHeight="1" x14ac:dyDescent="0.2">
      <c r="A233" s="19" t="s">
        <v>580</v>
      </c>
      <c r="B233" s="122"/>
      <c r="C233" s="122"/>
      <c r="D233" s="122"/>
      <c r="E233" s="19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</row>
    <row r="234" spans="1:20" ht="12.75" x14ac:dyDescent="0.2">
      <c r="A234" s="122" t="s">
        <v>581</v>
      </c>
      <c r="B234" s="122">
        <v>13934</v>
      </c>
      <c r="C234" s="122">
        <v>30</v>
      </c>
      <c r="D234" s="122">
        <v>-15.165609760000899</v>
      </c>
      <c r="E234" s="122">
        <v>0</v>
      </c>
      <c r="F234" s="122">
        <v>0</v>
      </c>
      <c r="G234" s="122">
        <v>45</v>
      </c>
      <c r="H234" s="122">
        <v>0</v>
      </c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</row>
    <row r="235" spans="1:20" ht="12.75" x14ac:dyDescent="0.2">
      <c r="A235" s="122" t="s">
        <v>582</v>
      </c>
      <c r="B235" s="122">
        <v>13415</v>
      </c>
      <c r="C235" s="122">
        <v>72</v>
      </c>
      <c r="D235" s="122">
        <v>-15.165609760000899</v>
      </c>
      <c r="E235" s="122">
        <v>20</v>
      </c>
      <c r="F235" s="122">
        <v>0</v>
      </c>
      <c r="G235" s="122">
        <v>67</v>
      </c>
      <c r="H235" s="122">
        <v>0</v>
      </c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</row>
    <row r="236" spans="1:20" ht="12.75" x14ac:dyDescent="0.2">
      <c r="A236" s="122" t="s">
        <v>583</v>
      </c>
      <c r="B236" s="122">
        <v>15998</v>
      </c>
      <c r="C236" s="122">
        <v>30</v>
      </c>
      <c r="D236" s="122">
        <v>-15.165609760000899</v>
      </c>
      <c r="E236" s="122">
        <v>0</v>
      </c>
      <c r="F236" s="122">
        <v>0</v>
      </c>
      <c r="G236" s="122">
        <v>45</v>
      </c>
      <c r="H236" s="122">
        <v>0</v>
      </c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</row>
    <row r="237" spans="1:20" ht="12.75" x14ac:dyDescent="0.2">
      <c r="A237" s="122" t="s">
        <v>584</v>
      </c>
      <c r="B237" s="122">
        <v>8603</v>
      </c>
      <c r="C237" s="122">
        <v>30</v>
      </c>
      <c r="D237" s="122">
        <v>-15.165609760000899</v>
      </c>
      <c r="E237" s="122">
        <v>0</v>
      </c>
      <c r="F237" s="122">
        <v>0</v>
      </c>
      <c r="G237" s="122">
        <v>45</v>
      </c>
      <c r="H237" s="122">
        <v>0</v>
      </c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</row>
    <row r="238" spans="1:20" ht="12.75" x14ac:dyDescent="0.2">
      <c r="A238" s="122" t="s">
        <v>585</v>
      </c>
      <c r="B238" s="122">
        <v>26116</v>
      </c>
      <c r="C238" s="122">
        <v>30</v>
      </c>
      <c r="D238" s="122">
        <v>-15.165609760000899</v>
      </c>
      <c r="E238" s="122">
        <v>0</v>
      </c>
      <c r="F238" s="122">
        <v>0</v>
      </c>
      <c r="G238" s="122">
        <v>45</v>
      </c>
      <c r="H238" s="122">
        <v>0</v>
      </c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</row>
    <row r="239" spans="1:20" ht="12.75" x14ac:dyDescent="0.2">
      <c r="A239" s="122" t="s">
        <v>586</v>
      </c>
      <c r="B239" s="122">
        <v>5796</v>
      </c>
      <c r="C239" s="122">
        <v>568</v>
      </c>
      <c r="D239" s="122">
        <v>-15.165609760000899</v>
      </c>
      <c r="E239" s="122">
        <v>41</v>
      </c>
      <c r="F239" s="122">
        <v>475</v>
      </c>
      <c r="G239" s="122">
        <v>67</v>
      </c>
      <c r="H239" s="122">
        <v>0</v>
      </c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</row>
    <row r="240" spans="1:20" ht="12.75" x14ac:dyDescent="0.2">
      <c r="A240" s="122" t="s">
        <v>587</v>
      </c>
      <c r="B240" s="122">
        <v>22631</v>
      </c>
      <c r="C240" s="122">
        <v>50</v>
      </c>
      <c r="D240" s="122">
        <v>-15.165609760000899</v>
      </c>
      <c r="E240" s="122">
        <v>20</v>
      </c>
      <c r="F240" s="122">
        <v>0</v>
      </c>
      <c r="G240" s="122">
        <v>45</v>
      </c>
      <c r="H240" s="122">
        <v>0</v>
      </c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</row>
    <row r="241" spans="1:20" ht="12.75" x14ac:dyDescent="0.2">
      <c r="A241" s="122" t="s">
        <v>588</v>
      </c>
      <c r="B241" s="122">
        <v>4431</v>
      </c>
      <c r="C241" s="122">
        <v>1522</v>
      </c>
      <c r="D241" s="122">
        <v>-15.165609760000899</v>
      </c>
      <c r="E241" s="122">
        <v>20</v>
      </c>
      <c r="F241" s="122">
        <v>1300</v>
      </c>
      <c r="G241" s="122">
        <v>67</v>
      </c>
      <c r="H241" s="122">
        <v>150</v>
      </c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</row>
    <row r="242" spans="1:20" ht="12.75" x14ac:dyDescent="0.2">
      <c r="A242" s="122" t="s">
        <v>589</v>
      </c>
      <c r="B242" s="122">
        <v>10037</v>
      </c>
      <c r="C242" s="122">
        <v>50</v>
      </c>
      <c r="D242" s="122">
        <v>-15.165609760000899</v>
      </c>
      <c r="E242" s="122">
        <v>20</v>
      </c>
      <c r="F242" s="122">
        <v>0</v>
      </c>
      <c r="G242" s="122">
        <v>45</v>
      </c>
      <c r="H242" s="122">
        <v>0</v>
      </c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</row>
    <row r="243" spans="1:20" ht="12.75" x14ac:dyDescent="0.2">
      <c r="A243" s="122" t="s">
        <v>590</v>
      </c>
      <c r="B243" s="122">
        <v>150134</v>
      </c>
      <c r="C243" s="122">
        <v>86</v>
      </c>
      <c r="D243" s="122">
        <v>-15.165609760000899</v>
      </c>
      <c r="E243" s="122">
        <v>0</v>
      </c>
      <c r="F243" s="122">
        <v>0</v>
      </c>
      <c r="G243" s="122">
        <v>101</v>
      </c>
      <c r="H243" s="122">
        <v>0</v>
      </c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</row>
    <row r="244" spans="1:20" ht="14.25" customHeight="1" x14ac:dyDescent="0.2">
      <c r="A244" s="19" t="s">
        <v>591</v>
      </c>
      <c r="B244" s="122"/>
      <c r="C244" s="122"/>
      <c r="D244" s="122"/>
      <c r="E244" s="19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</row>
    <row r="245" spans="1:20" ht="12.75" x14ac:dyDescent="0.2">
      <c r="A245" s="122" t="s">
        <v>592</v>
      </c>
      <c r="B245" s="122">
        <v>23256</v>
      </c>
      <c r="C245" s="122">
        <v>123</v>
      </c>
      <c r="D245" s="122">
        <v>-41.015883411290901</v>
      </c>
      <c r="E245" s="122">
        <v>41</v>
      </c>
      <c r="F245" s="122">
        <v>0</v>
      </c>
      <c r="G245" s="122">
        <v>123</v>
      </c>
      <c r="H245" s="122">
        <v>0</v>
      </c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</row>
    <row r="246" spans="1:20" ht="12.75" x14ac:dyDescent="0.2">
      <c r="A246" s="122" t="s">
        <v>593</v>
      </c>
      <c r="B246" s="122">
        <v>51964</v>
      </c>
      <c r="C246" s="122">
        <v>123</v>
      </c>
      <c r="D246" s="122">
        <v>-41.015883411290901</v>
      </c>
      <c r="E246" s="122">
        <v>41</v>
      </c>
      <c r="F246" s="122">
        <v>0</v>
      </c>
      <c r="G246" s="122">
        <v>123</v>
      </c>
      <c r="H246" s="122">
        <v>0</v>
      </c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</row>
    <row r="247" spans="1:20" ht="12.75" x14ac:dyDescent="0.2">
      <c r="A247" s="122" t="s">
        <v>594</v>
      </c>
      <c r="B247" s="122">
        <v>58340</v>
      </c>
      <c r="C247" s="122">
        <v>178</v>
      </c>
      <c r="D247" s="122">
        <v>-41.015883411290901</v>
      </c>
      <c r="E247" s="122">
        <v>41</v>
      </c>
      <c r="F247" s="122">
        <v>0</v>
      </c>
      <c r="G247" s="122">
        <v>178</v>
      </c>
      <c r="H247" s="122">
        <v>0</v>
      </c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</row>
    <row r="248" spans="1:20" ht="12.75" x14ac:dyDescent="0.2">
      <c r="A248" s="122" t="s">
        <v>595</v>
      </c>
      <c r="B248" s="122">
        <v>10241</v>
      </c>
      <c r="C248" s="122">
        <v>123</v>
      </c>
      <c r="D248" s="122">
        <v>-41.015883411290901</v>
      </c>
      <c r="E248" s="122">
        <v>41</v>
      </c>
      <c r="F248" s="122">
        <v>0</v>
      </c>
      <c r="G248" s="122">
        <v>123</v>
      </c>
      <c r="H248" s="122">
        <v>0</v>
      </c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</row>
    <row r="249" spans="1:20" ht="12.75" x14ac:dyDescent="0.2">
      <c r="A249" s="122" t="s">
        <v>596</v>
      </c>
      <c r="B249" s="122">
        <v>15566</v>
      </c>
      <c r="C249" s="122">
        <v>123</v>
      </c>
      <c r="D249" s="122">
        <v>-41.015883411290901</v>
      </c>
      <c r="E249" s="122">
        <v>41</v>
      </c>
      <c r="F249" s="122">
        <v>0</v>
      </c>
      <c r="G249" s="122">
        <v>123</v>
      </c>
      <c r="H249" s="122">
        <v>0</v>
      </c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</row>
    <row r="250" spans="1:20" ht="12.75" x14ac:dyDescent="0.2">
      <c r="A250" s="122" t="s">
        <v>597</v>
      </c>
      <c r="B250" s="122">
        <v>15640</v>
      </c>
      <c r="C250" s="122">
        <v>273</v>
      </c>
      <c r="D250" s="122">
        <v>-41.015883411290901</v>
      </c>
      <c r="E250" s="122">
        <v>41</v>
      </c>
      <c r="F250" s="122">
        <v>0</v>
      </c>
      <c r="G250" s="122">
        <v>123</v>
      </c>
      <c r="H250" s="122">
        <v>150</v>
      </c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</row>
    <row r="251" spans="1:20" ht="12.75" x14ac:dyDescent="0.2">
      <c r="A251" s="122" t="s">
        <v>598</v>
      </c>
      <c r="B251" s="122">
        <v>26992</v>
      </c>
      <c r="C251" s="122">
        <v>123</v>
      </c>
      <c r="D251" s="122">
        <v>-41.015883411290901</v>
      </c>
      <c r="E251" s="122">
        <v>41</v>
      </c>
      <c r="F251" s="122">
        <v>0</v>
      </c>
      <c r="G251" s="122">
        <v>123</v>
      </c>
      <c r="H251" s="122">
        <v>0</v>
      </c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</row>
    <row r="252" spans="1:20" ht="12.75" x14ac:dyDescent="0.2">
      <c r="A252" s="122" t="s">
        <v>599</v>
      </c>
      <c r="B252" s="122">
        <v>10114</v>
      </c>
      <c r="C252" s="122">
        <v>789</v>
      </c>
      <c r="D252" s="122">
        <v>-41.015883411290901</v>
      </c>
      <c r="E252" s="122">
        <v>82</v>
      </c>
      <c r="F252" s="122">
        <v>375</v>
      </c>
      <c r="G252" s="122">
        <v>123</v>
      </c>
      <c r="H252" s="122">
        <v>250</v>
      </c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</row>
    <row r="253" spans="1:20" ht="12.75" x14ac:dyDescent="0.2">
      <c r="A253" s="122" t="s">
        <v>600</v>
      </c>
      <c r="B253" s="122">
        <v>20369</v>
      </c>
      <c r="C253" s="122">
        <v>668</v>
      </c>
      <c r="D253" s="122">
        <v>-41.015883411290901</v>
      </c>
      <c r="E253" s="122">
        <v>61</v>
      </c>
      <c r="F253" s="122">
        <v>375</v>
      </c>
      <c r="G253" s="122">
        <v>123</v>
      </c>
      <c r="H253" s="122">
        <v>150</v>
      </c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</row>
    <row r="254" spans="1:20" ht="12.75" x14ac:dyDescent="0.2">
      <c r="A254" s="122" t="s">
        <v>601</v>
      </c>
      <c r="B254" s="122">
        <v>6887</v>
      </c>
      <c r="C254" s="122">
        <v>1593</v>
      </c>
      <c r="D254" s="122">
        <v>-41.015883411290901</v>
      </c>
      <c r="E254" s="122">
        <v>61</v>
      </c>
      <c r="F254" s="122">
        <v>1300</v>
      </c>
      <c r="G254" s="122">
        <v>123</v>
      </c>
      <c r="H254" s="122">
        <v>150</v>
      </c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</row>
    <row r="255" spans="1:20" ht="12.75" x14ac:dyDescent="0.2">
      <c r="A255" s="122" t="s">
        <v>602</v>
      </c>
      <c r="B255" s="122">
        <v>10837</v>
      </c>
      <c r="C255" s="122">
        <v>648</v>
      </c>
      <c r="D255" s="122">
        <v>-41.015883411290901</v>
      </c>
      <c r="E255" s="122">
        <v>41</v>
      </c>
      <c r="F255" s="122">
        <v>375</v>
      </c>
      <c r="G255" s="122">
        <v>123</v>
      </c>
      <c r="H255" s="122">
        <v>150</v>
      </c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</row>
    <row r="256" spans="1:20" ht="12.75" x14ac:dyDescent="0.2">
      <c r="A256" s="122" t="s">
        <v>603</v>
      </c>
      <c r="B256" s="122">
        <v>10894</v>
      </c>
      <c r="C256" s="122">
        <v>273</v>
      </c>
      <c r="D256" s="122">
        <v>-41.015883411290901</v>
      </c>
      <c r="E256" s="122">
        <v>41</v>
      </c>
      <c r="F256" s="122">
        <v>0</v>
      </c>
      <c r="G256" s="122">
        <v>123</v>
      </c>
      <c r="H256" s="122">
        <v>150</v>
      </c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</row>
    <row r="257" spans="1:20" ht="12.75" x14ac:dyDescent="0.2">
      <c r="A257" s="122" t="s">
        <v>604</v>
      </c>
      <c r="B257" s="122">
        <v>11160</v>
      </c>
      <c r="C257" s="122">
        <v>123</v>
      </c>
      <c r="D257" s="122">
        <v>-41.015883411290901</v>
      </c>
      <c r="E257" s="122">
        <v>41</v>
      </c>
      <c r="F257" s="122">
        <v>0</v>
      </c>
      <c r="G257" s="122">
        <v>123</v>
      </c>
      <c r="H257" s="122">
        <v>0</v>
      </c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</row>
    <row r="258" spans="1:20" ht="12.75" x14ac:dyDescent="0.2">
      <c r="A258" s="122" t="s">
        <v>605</v>
      </c>
      <c r="B258" s="122">
        <v>6837</v>
      </c>
      <c r="C258" s="122">
        <v>1693</v>
      </c>
      <c r="D258" s="122">
        <v>-41.015883411290901</v>
      </c>
      <c r="E258" s="122">
        <v>61</v>
      </c>
      <c r="F258" s="122">
        <v>1300</v>
      </c>
      <c r="G258" s="122">
        <v>123</v>
      </c>
      <c r="H258" s="122">
        <v>250</v>
      </c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</row>
    <row r="259" spans="1:20" ht="12.75" x14ac:dyDescent="0.2">
      <c r="A259" s="122" t="s">
        <v>606</v>
      </c>
      <c r="B259" s="122">
        <v>7068</v>
      </c>
      <c r="C259" s="122">
        <v>1734</v>
      </c>
      <c r="D259" s="122">
        <v>-41.015883411290901</v>
      </c>
      <c r="E259" s="122">
        <v>102</v>
      </c>
      <c r="F259" s="122">
        <v>1300</v>
      </c>
      <c r="G259" s="122">
        <v>123</v>
      </c>
      <c r="H259" s="122">
        <v>250</v>
      </c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</row>
    <row r="260" spans="1:20" ht="14.25" customHeight="1" x14ac:dyDescent="0.2">
      <c r="A260" s="19" t="s">
        <v>607</v>
      </c>
      <c r="B260" s="122"/>
      <c r="C260" s="122"/>
      <c r="D260" s="122"/>
      <c r="E260" s="19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</row>
    <row r="261" spans="1:20" ht="12.75" x14ac:dyDescent="0.2">
      <c r="A261" s="122" t="s">
        <v>608</v>
      </c>
      <c r="B261" s="122">
        <v>26918</v>
      </c>
      <c r="C261" s="122">
        <v>192</v>
      </c>
      <c r="D261" s="122">
        <v>27.744867175104702</v>
      </c>
      <c r="E261" s="122">
        <v>41</v>
      </c>
      <c r="F261" s="122">
        <v>0</v>
      </c>
      <c r="G261" s="122">
        <v>123</v>
      </c>
      <c r="H261" s="122">
        <v>0</v>
      </c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</row>
    <row r="262" spans="1:20" ht="12.75" x14ac:dyDescent="0.2">
      <c r="A262" s="122" t="s">
        <v>609</v>
      </c>
      <c r="B262" s="122">
        <v>100603</v>
      </c>
      <c r="C262" s="122">
        <v>226</v>
      </c>
      <c r="D262" s="122">
        <v>27.744867175104702</v>
      </c>
      <c r="E262" s="122">
        <v>20</v>
      </c>
      <c r="F262" s="122">
        <v>0</v>
      </c>
      <c r="G262" s="122">
        <v>178</v>
      </c>
      <c r="H262" s="122">
        <v>0</v>
      </c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</row>
    <row r="263" spans="1:20" ht="12.75" x14ac:dyDescent="0.2">
      <c r="A263" s="122" t="s">
        <v>610</v>
      </c>
      <c r="B263" s="122">
        <v>9660</v>
      </c>
      <c r="C263" s="122">
        <v>192</v>
      </c>
      <c r="D263" s="122">
        <v>27.744867175104702</v>
      </c>
      <c r="E263" s="122">
        <v>41</v>
      </c>
      <c r="F263" s="122">
        <v>0</v>
      </c>
      <c r="G263" s="122">
        <v>123</v>
      </c>
      <c r="H263" s="122">
        <v>0</v>
      </c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</row>
    <row r="264" spans="1:20" ht="12.75" x14ac:dyDescent="0.2">
      <c r="A264" s="122" t="s">
        <v>611</v>
      </c>
      <c r="B264" s="122">
        <v>37401</v>
      </c>
      <c r="C264" s="122">
        <v>192</v>
      </c>
      <c r="D264" s="122">
        <v>27.744867175104702</v>
      </c>
      <c r="E264" s="122">
        <v>41</v>
      </c>
      <c r="F264" s="122">
        <v>0</v>
      </c>
      <c r="G264" s="122">
        <v>123</v>
      </c>
      <c r="H264" s="122">
        <v>0</v>
      </c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</row>
    <row r="265" spans="1:20" ht="12.75" x14ac:dyDescent="0.2">
      <c r="A265" s="122" t="s">
        <v>612</v>
      </c>
      <c r="B265" s="122">
        <v>19028</v>
      </c>
      <c r="C265" s="122">
        <v>737</v>
      </c>
      <c r="D265" s="122">
        <v>27.744867175104702</v>
      </c>
      <c r="E265" s="122">
        <v>61</v>
      </c>
      <c r="F265" s="122">
        <v>375</v>
      </c>
      <c r="G265" s="122">
        <v>123</v>
      </c>
      <c r="H265" s="122">
        <v>150</v>
      </c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</row>
    <row r="266" spans="1:20" ht="12.75" x14ac:dyDescent="0.2">
      <c r="A266" s="122" t="s">
        <v>613</v>
      </c>
      <c r="B266" s="122">
        <v>9481</v>
      </c>
      <c r="C266" s="122">
        <v>717</v>
      </c>
      <c r="D266" s="122">
        <v>27.744867175104702</v>
      </c>
      <c r="E266" s="122">
        <v>41</v>
      </c>
      <c r="F266" s="122">
        <v>375</v>
      </c>
      <c r="G266" s="122">
        <v>123</v>
      </c>
      <c r="H266" s="122">
        <v>150</v>
      </c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</row>
    <row r="267" spans="1:20" ht="12.75" x14ac:dyDescent="0.2">
      <c r="A267" s="122" t="s">
        <v>614</v>
      </c>
      <c r="B267" s="122">
        <v>5896</v>
      </c>
      <c r="C267" s="122">
        <v>1642</v>
      </c>
      <c r="D267" s="122">
        <v>27.744867175104702</v>
      </c>
      <c r="E267" s="122">
        <v>41</v>
      </c>
      <c r="F267" s="122">
        <v>1300</v>
      </c>
      <c r="G267" s="122">
        <v>123</v>
      </c>
      <c r="H267" s="122">
        <v>150</v>
      </c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</row>
    <row r="268" spans="1:20" ht="12.75" x14ac:dyDescent="0.2">
      <c r="A268" s="122" t="s">
        <v>615</v>
      </c>
      <c r="B268" s="122">
        <v>11609</v>
      </c>
      <c r="C268" s="122">
        <v>737</v>
      </c>
      <c r="D268" s="122">
        <v>27.744867175104702</v>
      </c>
      <c r="E268" s="122">
        <v>61</v>
      </c>
      <c r="F268" s="122">
        <v>375</v>
      </c>
      <c r="G268" s="122">
        <v>123</v>
      </c>
      <c r="H268" s="122">
        <v>150</v>
      </c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</row>
    <row r="269" spans="1:20" ht="12.75" x14ac:dyDescent="0.2">
      <c r="A269" s="122" t="s">
        <v>616</v>
      </c>
      <c r="B269" s="122">
        <v>39259</v>
      </c>
      <c r="C269" s="122">
        <v>171</v>
      </c>
      <c r="D269" s="122">
        <v>27.744867175104702</v>
      </c>
      <c r="E269" s="122">
        <v>20</v>
      </c>
      <c r="F269" s="122">
        <v>0</v>
      </c>
      <c r="G269" s="122">
        <v>123</v>
      </c>
      <c r="H269" s="122">
        <v>0</v>
      </c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</row>
    <row r="270" spans="1:20" ht="12.75" x14ac:dyDescent="0.2">
      <c r="A270" s="122" t="s">
        <v>617</v>
      </c>
      <c r="B270" s="122">
        <v>25782</v>
      </c>
      <c r="C270" s="122">
        <v>192</v>
      </c>
      <c r="D270" s="122">
        <v>27.744867175104702</v>
      </c>
      <c r="E270" s="122">
        <v>41</v>
      </c>
      <c r="F270" s="122">
        <v>0</v>
      </c>
      <c r="G270" s="122">
        <v>123</v>
      </c>
      <c r="H270" s="122">
        <v>0</v>
      </c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</row>
    <row r="271" spans="1:20" ht="14.25" customHeight="1" x14ac:dyDescent="0.2">
      <c r="A271" s="19" t="s">
        <v>618</v>
      </c>
      <c r="B271" s="122"/>
      <c r="C271" s="122"/>
      <c r="D271" s="122"/>
      <c r="E271" s="19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</row>
    <row r="272" spans="1:20" ht="12.75" x14ac:dyDescent="0.2">
      <c r="A272" s="122" t="s">
        <v>619</v>
      </c>
      <c r="B272" s="122">
        <v>25190</v>
      </c>
      <c r="C272" s="122">
        <v>238</v>
      </c>
      <c r="D272" s="122">
        <v>52.471215885034297</v>
      </c>
      <c r="E272" s="122">
        <v>41</v>
      </c>
      <c r="F272" s="122">
        <v>0</v>
      </c>
      <c r="G272" s="122">
        <v>145</v>
      </c>
      <c r="H272" s="122">
        <v>0</v>
      </c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</row>
    <row r="273" spans="1:20" ht="12.75" x14ac:dyDescent="0.2">
      <c r="A273" s="122" t="s">
        <v>620</v>
      </c>
      <c r="B273" s="122">
        <v>18610</v>
      </c>
      <c r="C273" s="122">
        <v>408</v>
      </c>
      <c r="D273" s="122">
        <v>52.471215885034297</v>
      </c>
      <c r="E273" s="122">
        <v>61</v>
      </c>
      <c r="F273" s="122">
        <v>0</v>
      </c>
      <c r="G273" s="122">
        <v>145</v>
      </c>
      <c r="H273" s="122">
        <v>150</v>
      </c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</row>
    <row r="274" spans="1:20" ht="12.75" x14ac:dyDescent="0.2">
      <c r="A274" s="122" t="s">
        <v>621</v>
      </c>
      <c r="B274" s="122">
        <v>19709</v>
      </c>
      <c r="C274" s="122">
        <v>804</v>
      </c>
      <c r="D274" s="122">
        <v>52.471215885034297</v>
      </c>
      <c r="E274" s="122">
        <v>82</v>
      </c>
      <c r="F274" s="122">
        <v>375</v>
      </c>
      <c r="G274" s="122">
        <v>145</v>
      </c>
      <c r="H274" s="122">
        <v>150</v>
      </c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</row>
    <row r="275" spans="1:20" ht="12.75" x14ac:dyDescent="0.2">
      <c r="A275" s="122" t="s">
        <v>622</v>
      </c>
      <c r="B275" s="122">
        <v>98810</v>
      </c>
      <c r="C275" s="122">
        <v>293</v>
      </c>
      <c r="D275" s="122">
        <v>52.471215885034297</v>
      </c>
      <c r="E275" s="122">
        <v>41</v>
      </c>
      <c r="F275" s="122">
        <v>0</v>
      </c>
      <c r="G275" s="122">
        <v>200</v>
      </c>
      <c r="H275" s="122">
        <v>0</v>
      </c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</row>
    <row r="276" spans="1:20" ht="12.75" x14ac:dyDescent="0.2">
      <c r="A276" s="122" t="s">
        <v>623</v>
      </c>
      <c r="B276" s="122">
        <v>18030</v>
      </c>
      <c r="C276" s="122">
        <v>238</v>
      </c>
      <c r="D276" s="122">
        <v>52.471215885034297</v>
      </c>
      <c r="E276" s="122">
        <v>41</v>
      </c>
      <c r="F276" s="122">
        <v>0</v>
      </c>
      <c r="G276" s="122">
        <v>145</v>
      </c>
      <c r="H276" s="122">
        <v>0</v>
      </c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</row>
    <row r="277" spans="1:20" ht="12.75" x14ac:dyDescent="0.2">
      <c r="A277" s="122" t="s">
        <v>624</v>
      </c>
      <c r="B277" s="122">
        <v>9480</v>
      </c>
      <c r="C277" s="122">
        <v>904</v>
      </c>
      <c r="D277" s="122">
        <v>52.471215885034297</v>
      </c>
      <c r="E277" s="122">
        <v>82</v>
      </c>
      <c r="F277" s="122">
        <v>375</v>
      </c>
      <c r="G277" s="122">
        <v>145</v>
      </c>
      <c r="H277" s="122">
        <v>250</v>
      </c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</row>
    <row r="278" spans="1:20" ht="12.75" x14ac:dyDescent="0.2">
      <c r="A278" s="122" t="s">
        <v>625</v>
      </c>
      <c r="B278" s="122">
        <v>56139</v>
      </c>
      <c r="C278" s="122">
        <v>838</v>
      </c>
      <c r="D278" s="122">
        <v>52.471215885034297</v>
      </c>
      <c r="E278" s="122">
        <v>61</v>
      </c>
      <c r="F278" s="122">
        <v>375</v>
      </c>
      <c r="G278" s="122">
        <v>200</v>
      </c>
      <c r="H278" s="122">
        <v>150</v>
      </c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</row>
    <row r="279" spans="1:20" ht="14.25" customHeight="1" x14ac:dyDescent="0.2">
      <c r="A279" s="19" t="s">
        <v>626</v>
      </c>
      <c r="B279" s="122"/>
      <c r="C279" s="122"/>
      <c r="D279" s="122"/>
      <c r="E279" s="19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</row>
    <row r="280" spans="1:20" ht="12.75" x14ac:dyDescent="0.2">
      <c r="A280" s="122" t="s">
        <v>627</v>
      </c>
      <c r="B280" s="122">
        <v>7122</v>
      </c>
      <c r="C280" s="122">
        <v>1834</v>
      </c>
      <c r="D280" s="122">
        <v>36.736266705988299</v>
      </c>
      <c r="E280" s="122">
        <v>102</v>
      </c>
      <c r="F280" s="122">
        <v>1300</v>
      </c>
      <c r="G280" s="122">
        <v>145</v>
      </c>
      <c r="H280" s="122">
        <v>250</v>
      </c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</row>
    <row r="281" spans="1:20" ht="12.75" x14ac:dyDescent="0.2">
      <c r="A281" s="122" t="s">
        <v>628</v>
      </c>
      <c r="B281" s="122">
        <v>6501</v>
      </c>
      <c r="C281" s="122">
        <v>1814</v>
      </c>
      <c r="D281" s="122">
        <v>36.736266705988299</v>
      </c>
      <c r="E281" s="122">
        <v>82</v>
      </c>
      <c r="F281" s="122">
        <v>1300</v>
      </c>
      <c r="G281" s="122">
        <v>145</v>
      </c>
      <c r="H281" s="122">
        <v>250</v>
      </c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</row>
    <row r="282" spans="1:20" ht="12.75" x14ac:dyDescent="0.2">
      <c r="A282" s="122" t="s">
        <v>629</v>
      </c>
      <c r="B282" s="122">
        <v>10154</v>
      </c>
      <c r="C282" s="122">
        <v>1214</v>
      </c>
      <c r="D282" s="122">
        <v>36.736266705988299</v>
      </c>
      <c r="E282" s="122">
        <v>102</v>
      </c>
      <c r="F282" s="122">
        <v>375</v>
      </c>
      <c r="G282" s="122">
        <v>200</v>
      </c>
      <c r="H282" s="122">
        <v>500</v>
      </c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</row>
    <row r="283" spans="1:20" ht="12.75" x14ac:dyDescent="0.2">
      <c r="A283" s="122" t="s">
        <v>630</v>
      </c>
      <c r="B283" s="122">
        <v>14925</v>
      </c>
      <c r="C283" s="122">
        <v>809</v>
      </c>
      <c r="D283" s="122">
        <v>36.736266705988299</v>
      </c>
      <c r="E283" s="122">
        <v>102</v>
      </c>
      <c r="F283" s="122">
        <v>375</v>
      </c>
      <c r="G283" s="122">
        <v>145</v>
      </c>
      <c r="H283" s="122">
        <v>150</v>
      </c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</row>
    <row r="284" spans="1:20" ht="12.75" x14ac:dyDescent="0.2">
      <c r="A284" s="122" t="s">
        <v>631</v>
      </c>
      <c r="B284" s="122">
        <v>5444</v>
      </c>
      <c r="C284" s="122">
        <v>2064</v>
      </c>
      <c r="D284" s="122">
        <v>36.736266705988299</v>
      </c>
      <c r="E284" s="122">
        <v>82</v>
      </c>
      <c r="F284" s="122">
        <v>1300</v>
      </c>
      <c r="G284" s="122">
        <v>145</v>
      </c>
      <c r="H284" s="122">
        <v>500</v>
      </c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</row>
    <row r="285" spans="1:20" ht="12.75" x14ac:dyDescent="0.2">
      <c r="A285" s="122" t="s">
        <v>632</v>
      </c>
      <c r="B285" s="122">
        <v>11791</v>
      </c>
      <c r="C285" s="122">
        <v>909</v>
      </c>
      <c r="D285" s="122">
        <v>36.736266705988299</v>
      </c>
      <c r="E285" s="122">
        <v>102</v>
      </c>
      <c r="F285" s="122">
        <v>375</v>
      </c>
      <c r="G285" s="122">
        <v>145</v>
      </c>
      <c r="H285" s="122">
        <v>250</v>
      </c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</row>
    <row r="286" spans="1:20" ht="12.75" x14ac:dyDescent="0.2">
      <c r="A286" s="122" t="s">
        <v>633</v>
      </c>
      <c r="B286" s="122">
        <v>11268</v>
      </c>
      <c r="C286" s="122">
        <v>909</v>
      </c>
      <c r="D286" s="122">
        <v>36.736266705988299</v>
      </c>
      <c r="E286" s="122">
        <v>102</v>
      </c>
      <c r="F286" s="122">
        <v>375</v>
      </c>
      <c r="G286" s="122">
        <v>145</v>
      </c>
      <c r="H286" s="122">
        <v>250</v>
      </c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</row>
    <row r="287" spans="1:20" ht="12.75" x14ac:dyDescent="0.2">
      <c r="A287" s="122" t="s">
        <v>634</v>
      </c>
      <c r="B287" s="122">
        <v>62601</v>
      </c>
      <c r="C287" s="122">
        <v>298</v>
      </c>
      <c r="D287" s="122">
        <v>36.736266705988299</v>
      </c>
      <c r="E287" s="122">
        <v>61</v>
      </c>
      <c r="F287" s="122">
        <v>0</v>
      </c>
      <c r="G287" s="122">
        <v>200</v>
      </c>
      <c r="H287" s="122">
        <v>0</v>
      </c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</row>
    <row r="288" spans="1:20" ht="14.25" customHeight="1" x14ac:dyDescent="0.2">
      <c r="A288" s="19" t="s">
        <v>635</v>
      </c>
      <c r="B288" s="122"/>
      <c r="C288" s="122"/>
      <c r="D288" s="122"/>
      <c r="E288" s="19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</row>
    <row r="289" spans="1:20" ht="12.75" x14ac:dyDescent="0.2">
      <c r="A289" s="122" t="s">
        <v>636</v>
      </c>
      <c r="B289" s="122">
        <v>2451</v>
      </c>
      <c r="C289" s="122">
        <v>1899</v>
      </c>
      <c r="D289" s="122">
        <v>101.923913304894</v>
      </c>
      <c r="E289" s="122">
        <v>102</v>
      </c>
      <c r="F289" s="122">
        <v>1300</v>
      </c>
      <c r="G289" s="122">
        <v>145</v>
      </c>
      <c r="H289" s="122">
        <v>250</v>
      </c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</row>
    <row r="290" spans="1:20" ht="12.75" x14ac:dyDescent="0.2">
      <c r="A290" s="122" t="s">
        <v>637</v>
      </c>
      <c r="B290" s="122">
        <v>2646</v>
      </c>
      <c r="C290" s="122">
        <v>2170</v>
      </c>
      <c r="D290" s="122">
        <v>101.923913304894</v>
      </c>
      <c r="E290" s="122">
        <v>123</v>
      </c>
      <c r="F290" s="122">
        <v>1300</v>
      </c>
      <c r="G290" s="122">
        <v>145</v>
      </c>
      <c r="H290" s="122">
        <v>500</v>
      </c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</row>
    <row r="291" spans="1:20" ht="12.75" x14ac:dyDescent="0.2">
      <c r="A291" s="122" t="s">
        <v>638</v>
      </c>
      <c r="B291" s="122">
        <v>12257</v>
      </c>
      <c r="C291" s="122">
        <v>995</v>
      </c>
      <c r="D291" s="122">
        <v>101.923913304894</v>
      </c>
      <c r="E291" s="122">
        <v>123</v>
      </c>
      <c r="F291" s="122">
        <v>375</v>
      </c>
      <c r="G291" s="122">
        <v>145</v>
      </c>
      <c r="H291" s="122">
        <v>250</v>
      </c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</row>
    <row r="292" spans="1:20" ht="12.75" x14ac:dyDescent="0.2">
      <c r="A292" s="122" t="s">
        <v>639</v>
      </c>
      <c r="B292" s="122">
        <v>3133</v>
      </c>
      <c r="C292" s="122">
        <v>2170</v>
      </c>
      <c r="D292" s="122">
        <v>101.923913304894</v>
      </c>
      <c r="E292" s="122">
        <v>123</v>
      </c>
      <c r="F292" s="122">
        <v>1300</v>
      </c>
      <c r="G292" s="122">
        <v>145</v>
      </c>
      <c r="H292" s="122">
        <v>500</v>
      </c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</row>
    <row r="293" spans="1:20" ht="12.75" x14ac:dyDescent="0.2">
      <c r="A293" s="122" t="s">
        <v>640</v>
      </c>
      <c r="B293" s="122">
        <v>7103</v>
      </c>
      <c r="C293" s="122">
        <v>1858</v>
      </c>
      <c r="D293" s="122">
        <v>101.923913304894</v>
      </c>
      <c r="E293" s="122">
        <v>61</v>
      </c>
      <c r="F293" s="122">
        <v>1300</v>
      </c>
      <c r="G293" s="122">
        <v>145</v>
      </c>
      <c r="H293" s="122">
        <v>250</v>
      </c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</row>
    <row r="294" spans="1:20" ht="12.75" x14ac:dyDescent="0.2">
      <c r="A294" s="122" t="s">
        <v>641</v>
      </c>
      <c r="B294" s="122">
        <v>4086</v>
      </c>
      <c r="C294" s="122">
        <v>2170</v>
      </c>
      <c r="D294" s="122">
        <v>101.923913304894</v>
      </c>
      <c r="E294" s="122">
        <v>123</v>
      </c>
      <c r="F294" s="122">
        <v>1300</v>
      </c>
      <c r="G294" s="122">
        <v>145</v>
      </c>
      <c r="H294" s="122">
        <v>500</v>
      </c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</row>
    <row r="295" spans="1:20" ht="12.75" x14ac:dyDescent="0.2">
      <c r="A295" s="122" t="s">
        <v>642</v>
      </c>
      <c r="B295" s="122">
        <v>6784</v>
      </c>
      <c r="C295" s="122">
        <v>1879</v>
      </c>
      <c r="D295" s="122">
        <v>101.923913304894</v>
      </c>
      <c r="E295" s="122">
        <v>82</v>
      </c>
      <c r="F295" s="122">
        <v>1300</v>
      </c>
      <c r="G295" s="122">
        <v>145</v>
      </c>
      <c r="H295" s="122">
        <v>250</v>
      </c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</row>
    <row r="296" spans="1:20" ht="12.75" x14ac:dyDescent="0.2">
      <c r="A296" s="122" t="s">
        <v>643</v>
      </c>
      <c r="B296" s="122">
        <v>72723</v>
      </c>
      <c r="C296" s="122">
        <v>534</v>
      </c>
      <c r="D296" s="122">
        <v>101.923913304894</v>
      </c>
      <c r="E296" s="122">
        <v>82</v>
      </c>
      <c r="F296" s="122">
        <v>0</v>
      </c>
      <c r="G296" s="122">
        <v>200</v>
      </c>
      <c r="H296" s="122">
        <v>150</v>
      </c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</row>
    <row r="297" spans="1:20" ht="12.75" x14ac:dyDescent="0.2">
      <c r="A297" s="122" t="s">
        <v>644</v>
      </c>
      <c r="B297" s="122">
        <v>2516</v>
      </c>
      <c r="C297" s="122">
        <v>2190</v>
      </c>
      <c r="D297" s="122">
        <v>101.923913304894</v>
      </c>
      <c r="E297" s="122">
        <v>143</v>
      </c>
      <c r="F297" s="122">
        <v>1300</v>
      </c>
      <c r="G297" s="122">
        <v>145</v>
      </c>
      <c r="H297" s="122">
        <v>500</v>
      </c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</row>
    <row r="298" spans="1:20" ht="12.75" x14ac:dyDescent="0.2">
      <c r="A298" s="122" t="s">
        <v>645</v>
      </c>
      <c r="B298" s="122">
        <v>5902</v>
      </c>
      <c r="C298" s="122">
        <v>2170</v>
      </c>
      <c r="D298" s="122">
        <v>101.923913304894</v>
      </c>
      <c r="E298" s="122">
        <v>123</v>
      </c>
      <c r="F298" s="122">
        <v>1300</v>
      </c>
      <c r="G298" s="122">
        <v>145</v>
      </c>
      <c r="H298" s="122">
        <v>500</v>
      </c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</row>
    <row r="299" spans="1:20" ht="12.75" x14ac:dyDescent="0.2">
      <c r="A299" s="122" t="s">
        <v>646</v>
      </c>
      <c r="B299" s="122">
        <v>125080</v>
      </c>
      <c r="C299" s="122">
        <v>363</v>
      </c>
      <c r="D299" s="122">
        <v>101.923913304894</v>
      </c>
      <c r="E299" s="122">
        <v>61</v>
      </c>
      <c r="F299" s="122">
        <v>0</v>
      </c>
      <c r="G299" s="122">
        <v>200</v>
      </c>
      <c r="H299" s="122">
        <v>0</v>
      </c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</row>
    <row r="300" spans="1:20" ht="12.75" x14ac:dyDescent="0.2">
      <c r="A300" s="122" t="s">
        <v>647</v>
      </c>
      <c r="B300" s="122">
        <v>6787</v>
      </c>
      <c r="C300" s="122">
        <v>2170</v>
      </c>
      <c r="D300" s="122">
        <v>101.923913304894</v>
      </c>
      <c r="E300" s="122">
        <v>123</v>
      </c>
      <c r="F300" s="122">
        <v>1300</v>
      </c>
      <c r="G300" s="122">
        <v>145</v>
      </c>
      <c r="H300" s="122">
        <v>500</v>
      </c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</row>
    <row r="301" spans="1:20" ht="12.75" x14ac:dyDescent="0.2">
      <c r="A301" s="122" t="s">
        <v>648</v>
      </c>
      <c r="B301" s="122">
        <v>5412</v>
      </c>
      <c r="C301" s="122">
        <v>1899</v>
      </c>
      <c r="D301" s="122">
        <v>101.923913304894</v>
      </c>
      <c r="E301" s="122">
        <v>102</v>
      </c>
      <c r="F301" s="122">
        <v>1300</v>
      </c>
      <c r="G301" s="122">
        <v>145</v>
      </c>
      <c r="H301" s="122">
        <v>250</v>
      </c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</row>
    <row r="302" spans="1:20" ht="12.75" x14ac:dyDescent="0.2">
      <c r="A302" s="122" t="s">
        <v>649</v>
      </c>
      <c r="B302" s="122">
        <v>8776</v>
      </c>
      <c r="C302" s="122">
        <v>349</v>
      </c>
      <c r="D302" s="122">
        <v>101.923913304894</v>
      </c>
      <c r="E302" s="122">
        <v>102</v>
      </c>
      <c r="F302" s="122">
        <v>0</v>
      </c>
      <c r="G302" s="122">
        <v>145</v>
      </c>
      <c r="H302" s="122">
        <v>0</v>
      </c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</row>
    <row r="303" spans="1:20" ht="12.75" x14ac:dyDescent="0.2">
      <c r="A303" s="122" t="s">
        <v>650</v>
      </c>
      <c r="B303" s="122">
        <v>2809</v>
      </c>
      <c r="C303" s="122">
        <v>2225</v>
      </c>
      <c r="D303" s="122">
        <v>101.923913304894</v>
      </c>
      <c r="E303" s="122">
        <v>123</v>
      </c>
      <c r="F303" s="122">
        <v>1300</v>
      </c>
      <c r="G303" s="122">
        <v>200</v>
      </c>
      <c r="H303" s="122">
        <v>500</v>
      </c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</row>
    <row r="304" spans="1:20" ht="14.25" customHeight="1" x14ac:dyDescent="0.2">
      <c r="A304" s="19" t="s">
        <v>651</v>
      </c>
      <c r="B304" s="122"/>
      <c r="C304" s="122"/>
      <c r="D304" s="122"/>
      <c r="E304" s="19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</row>
    <row r="305" spans="1:20" ht="12.75" x14ac:dyDescent="0.2">
      <c r="A305" s="122" t="s">
        <v>652</v>
      </c>
      <c r="B305" s="122">
        <v>2821</v>
      </c>
      <c r="C305" s="122">
        <v>2133</v>
      </c>
      <c r="D305" s="122">
        <v>44.603741295511298</v>
      </c>
      <c r="E305" s="122">
        <v>143</v>
      </c>
      <c r="F305" s="122">
        <v>1300</v>
      </c>
      <c r="G305" s="122">
        <v>145</v>
      </c>
      <c r="H305" s="122">
        <v>500</v>
      </c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</row>
    <row r="306" spans="1:20" ht="12.75" x14ac:dyDescent="0.2">
      <c r="A306" s="122" t="s">
        <v>653</v>
      </c>
      <c r="B306" s="122">
        <v>6440</v>
      </c>
      <c r="C306" s="122">
        <v>2133</v>
      </c>
      <c r="D306" s="122">
        <v>44.603741295511298</v>
      </c>
      <c r="E306" s="122">
        <v>143</v>
      </c>
      <c r="F306" s="122">
        <v>1300</v>
      </c>
      <c r="G306" s="122">
        <v>145</v>
      </c>
      <c r="H306" s="122">
        <v>500</v>
      </c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</row>
    <row r="307" spans="1:20" ht="12.75" x14ac:dyDescent="0.2">
      <c r="A307" s="122" t="s">
        <v>654</v>
      </c>
      <c r="B307" s="122">
        <v>28181</v>
      </c>
      <c r="C307" s="122">
        <v>838</v>
      </c>
      <c r="D307" s="122">
        <v>44.603741295511298</v>
      </c>
      <c r="E307" s="122">
        <v>123</v>
      </c>
      <c r="F307" s="122">
        <v>375</v>
      </c>
      <c r="G307" s="122">
        <v>145</v>
      </c>
      <c r="H307" s="122">
        <v>150</v>
      </c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</row>
    <row r="308" spans="1:20" ht="12.75" x14ac:dyDescent="0.2">
      <c r="A308" s="122" t="s">
        <v>655</v>
      </c>
      <c r="B308" s="122">
        <v>17825</v>
      </c>
      <c r="C308" s="122">
        <v>978</v>
      </c>
      <c r="D308" s="122">
        <v>44.603741295511298</v>
      </c>
      <c r="E308" s="122">
        <v>163</v>
      </c>
      <c r="F308" s="122">
        <v>375</v>
      </c>
      <c r="G308" s="122">
        <v>145</v>
      </c>
      <c r="H308" s="122">
        <v>250</v>
      </c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</row>
    <row r="309" spans="1:20" ht="12.75" x14ac:dyDescent="0.2">
      <c r="A309" s="122" t="s">
        <v>656</v>
      </c>
      <c r="B309" s="122">
        <v>9805</v>
      </c>
      <c r="C309" s="122">
        <v>542</v>
      </c>
      <c r="D309" s="122">
        <v>44.603741295511298</v>
      </c>
      <c r="E309" s="122">
        <v>102</v>
      </c>
      <c r="F309" s="122">
        <v>0</v>
      </c>
      <c r="G309" s="122">
        <v>145</v>
      </c>
      <c r="H309" s="122">
        <v>250</v>
      </c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</row>
    <row r="310" spans="1:20" ht="12.75" x14ac:dyDescent="0.2">
      <c r="A310" s="122" t="s">
        <v>657</v>
      </c>
      <c r="B310" s="122">
        <v>5081</v>
      </c>
      <c r="C310" s="122">
        <v>2133</v>
      </c>
      <c r="D310" s="122">
        <v>44.603741295511298</v>
      </c>
      <c r="E310" s="122">
        <v>143</v>
      </c>
      <c r="F310" s="122">
        <v>1300</v>
      </c>
      <c r="G310" s="122">
        <v>145</v>
      </c>
      <c r="H310" s="122">
        <v>500</v>
      </c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</row>
    <row r="311" spans="1:20" ht="12.75" x14ac:dyDescent="0.2">
      <c r="A311" s="122" t="s">
        <v>658</v>
      </c>
      <c r="B311" s="122">
        <v>16169</v>
      </c>
      <c r="C311" s="122">
        <v>542</v>
      </c>
      <c r="D311" s="122">
        <v>44.603741295511298</v>
      </c>
      <c r="E311" s="122">
        <v>102</v>
      </c>
      <c r="F311" s="122">
        <v>0</v>
      </c>
      <c r="G311" s="122">
        <v>145</v>
      </c>
      <c r="H311" s="122">
        <v>250</v>
      </c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</row>
    <row r="312" spans="1:20" ht="12.75" x14ac:dyDescent="0.2">
      <c r="A312" s="122" t="s">
        <v>659</v>
      </c>
      <c r="B312" s="122">
        <v>23116</v>
      </c>
      <c r="C312" s="122">
        <v>899</v>
      </c>
      <c r="D312" s="122">
        <v>44.603741295511298</v>
      </c>
      <c r="E312" s="122">
        <v>184</v>
      </c>
      <c r="F312" s="122">
        <v>375</v>
      </c>
      <c r="G312" s="122">
        <v>145</v>
      </c>
      <c r="H312" s="122">
        <v>150</v>
      </c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</row>
    <row r="313" spans="1:20" ht="12.75" x14ac:dyDescent="0.2">
      <c r="A313" s="122" t="s">
        <v>660</v>
      </c>
      <c r="B313" s="122">
        <v>77470</v>
      </c>
      <c r="C313" s="122">
        <v>347</v>
      </c>
      <c r="D313" s="122">
        <v>44.603741295511298</v>
      </c>
      <c r="E313" s="122">
        <v>102</v>
      </c>
      <c r="F313" s="122">
        <v>0</v>
      </c>
      <c r="G313" s="122">
        <v>200</v>
      </c>
      <c r="H313" s="122">
        <v>0</v>
      </c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</row>
    <row r="314" spans="1:20" ht="12.75" x14ac:dyDescent="0.2">
      <c r="A314" s="122" t="s">
        <v>661</v>
      </c>
      <c r="B314" s="122">
        <v>6101</v>
      </c>
      <c r="C314" s="122">
        <v>2133</v>
      </c>
      <c r="D314" s="122">
        <v>44.603741295511298</v>
      </c>
      <c r="E314" s="122">
        <v>143</v>
      </c>
      <c r="F314" s="122">
        <v>1300</v>
      </c>
      <c r="G314" s="122">
        <v>145</v>
      </c>
      <c r="H314" s="122">
        <v>500</v>
      </c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</row>
    <row r="315" spans="1:20" ht="12.75" x14ac:dyDescent="0.2">
      <c r="A315" s="122" t="s">
        <v>662</v>
      </c>
      <c r="B315" s="122">
        <v>42184</v>
      </c>
      <c r="C315" s="122">
        <v>292</v>
      </c>
      <c r="D315" s="122">
        <v>44.603741295511298</v>
      </c>
      <c r="E315" s="122">
        <v>102</v>
      </c>
      <c r="F315" s="122">
        <v>0</v>
      </c>
      <c r="G315" s="122">
        <v>145</v>
      </c>
      <c r="H315" s="122">
        <v>0</v>
      </c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</row>
    <row r="316" spans="1:20" ht="12.75" x14ac:dyDescent="0.2">
      <c r="A316" s="122" t="s">
        <v>663</v>
      </c>
      <c r="B316" s="122">
        <v>8274</v>
      </c>
      <c r="C316" s="122">
        <v>938</v>
      </c>
      <c r="D316" s="122">
        <v>44.603741295511298</v>
      </c>
      <c r="E316" s="122">
        <v>123</v>
      </c>
      <c r="F316" s="122">
        <v>375</v>
      </c>
      <c r="G316" s="122">
        <v>145</v>
      </c>
      <c r="H316" s="122">
        <v>250</v>
      </c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</row>
    <row r="317" spans="1:20" ht="12.75" x14ac:dyDescent="0.2">
      <c r="A317" s="122" t="s">
        <v>664</v>
      </c>
      <c r="B317" s="122">
        <v>3367</v>
      </c>
      <c r="C317" s="122">
        <v>2113</v>
      </c>
      <c r="D317" s="122">
        <v>44.603741295511298</v>
      </c>
      <c r="E317" s="122">
        <v>123</v>
      </c>
      <c r="F317" s="122">
        <v>1300</v>
      </c>
      <c r="G317" s="122">
        <v>145</v>
      </c>
      <c r="H317" s="122">
        <v>500</v>
      </c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</row>
    <row r="318" spans="1:20" ht="12.75" x14ac:dyDescent="0.2">
      <c r="A318" s="122" t="s">
        <v>665</v>
      </c>
      <c r="B318" s="122">
        <v>4461</v>
      </c>
      <c r="C318" s="122">
        <v>2113</v>
      </c>
      <c r="D318" s="122">
        <v>44.603741295511298</v>
      </c>
      <c r="E318" s="122">
        <v>123</v>
      </c>
      <c r="F318" s="122">
        <v>1300</v>
      </c>
      <c r="G318" s="122">
        <v>145</v>
      </c>
      <c r="H318" s="122">
        <v>500</v>
      </c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</row>
    <row r="319" spans="1:20" ht="6.75" customHeight="1" thickBot="1" x14ac:dyDescent="0.25">
      <c r="A319" s="213"/>
      <c r="B319" s="213"/>
      <c r="C319" s="213"/>
      <c r="D319" s="213"/>
      <c r="E319" s="213"/>
      <c r="F319" s="213"/>
      <c r="G319" s="213"/>
      <c r="H319" s="213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1:20" x14ac:dyDescent="0.2">
      <c r="A320" s="20"/>
      <c r="B320" s="20"/>
    </row>
    <row r="321" spans="1:8" ht="12.75" hidden="1" x14ac:dyDescent="0.2">
      <c r="A321" s="20"/>
      <c r="B321" s="20"/>
      <c r="H321"/>
    </row>
    <row r="322" spans="1:8" ht="12.75" hidden="1" x14ac:dyDescent="0.2">
      <c r="A322" s="20"/>
      <c r="B322" s="20"/>
      <c r="H322"/>
    </row>
    <row r="323" spans="1:8" ht="12.75" hidden="1" x14ac:dyDescent="0.2">
      <c r="A323" s="20"/>
      <c r="B323" s="20"/>
      <c r="H323"/>
    </row>
  </sheetData>
  <conditionalFormatting sqref="Q9:W9">
    <cfRule type="cellIs" dxfId="75" priority="3" operator="lessThan">
      <formula>0</formula>
    </cfRule>
  </conditionalFormatting>
  <conditionalFormatting sqref="Q10:W318">
    <cfRule type="cellIs" dxfId="74" priority="2" operator="lessThan">
      <formula>0</formula>
    </cfRule>
  </conditionalFormatting>
  <conditionalFormatting sqref="C9:H1048576 B9:B318">
    <cfRule type="cellIs" dxfId="7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&amp;LStatistiska centralbyrån
Offentlig ekonomi och mikrosimuleringar</oddHeader>
  </headerFooter>
  <rowBreaks count="4" manualBreakCount="4">
    <brk id="53" max="16383" man="1"/>
    <brk id="152" max="16383" man="1"/>
    <brk id="202" max="16383" man="1"/>
    <brk id="2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7">
    <pageSetUpPr fitToPage="1"/>
  </sheetPr>
  <dimension ref="A1:S323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26.7109375" customWidth="1"/>
    <col min="2" max="2" width="12.85546875" customWidth="1"/>
    <col min="3" max="3" width="11.85546875" bestFit="1" customWidth="1"/>
    <col min="4" max="4" width="12.7109375" customWidth="1"/>
    <col min="5" max="5" width="7.42578125" customWidth="1"/>
    <col min="6" max="6" width="8.28515625" customWidth="1"/>
    <col min="7" max="7" width="14.28515625" style="73" customWidth="1"/>
    <col min="8" max="8" width="8.42578125" customWidth="1"/>
    <col min="9" max="9" width="10.5703125" customWidth="1"/>
    <col min="10" max="12" width="9.140625" customWidth="1"/>
    <col min="13" max="13" width="2.7109375" customWidth="1"/>
    <col min="14" max="14" width="9.140625" style="94" customWidth="1"/>
    <col min="15" max="15" width="10.28515625" style="94" customWidth="1"/>
    <col min="16" max="18" width="9.140625" style="94" customWidth="1"/>
    <col min="19" max="19" width="4.28515625" customWidth="1"/>
    <col min="20" max="16384" width="9.140625" hidden="1"/>
  </cols>
  <sheetData>
    <row r="1" spans="1:19" x14ac:dyDescent="0.2">
      <c r="N1"/>
      <c r="O1"/>
      <c r="P1"/>
      <c r="Q1"/>
      <c r="R1"/>
    </row>
    <row r="2" spans="1:19" ht="16.5" thickBot="1" x14ac:dyDescent="0.3">
      <c r="A2" s="71" t="str">
        <f>"Tabell 12  Lönekostnader, utjämningsåret "&amp;Innehåll!C47</f>
        <v>Tabell 12  Lönekostnader, utjämningsåret 2019</v>
      </c>
      <c r="B2" s="71"/>
      <c r="C2" s="70"/>
      <c r="D2" s="70"/>
      <c r="E2" s="70"/>
      <c r="F2" s="70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9" s="66" customFormat="1" ht="16.5" customHeight="1" x14ac:dyDescent="0.2">
      <c r="A3" t="s">
        <v>19</v>
      </c>
      <c r="C3"/>
      <c r="D3" s="77"/>
      <c r="E3" s="77"/>
      <c r="F3" s="77"/>
      <c r="G3" s="103"/>
      <c r="H3" s="667" t="s">
        <v>315</v>
      </c>
      <c r="I3" s="667"/>
      <c r="J3" s="667"/>
      <c r="K3" s="667"/>
      <c r="L3" s="667"/>
      <c r="M3" s="73"/>
      <c r="N3" s="667" t="s">
        <v>308</v>
      </c>
      <c r="O3" s="667"/>
      <c r="P3" s="667"/>
      <c r="Q3" s="667"/>
      <c r="R3" s="667"/>
    </row>
    <row r="4" spans="1:19" s="66" customFormat="1" ht="51" x14ac:dyDescent="0.2">
      <c r="A4" s="3" t="s">
        <v>47</v>
      </c>
      <c r="B4" s="192" t="str">
        <f>"Folkmängd 31/12 -"&amp;Innehåll!C47-2</f>
        <v>Folkmängd 31/12 -2017</v>
      </c>
      <c r="C4" s="192" t="s">
        <v>284</v>
      </c>
      <c r="D4" s="192" t="s">
        <v>318</v>
      </c>
      <c r="E4" s="192" t="s">
        <v>316</v>
      </c>
      <c r="F4" s="192" t="s">
        <v>317</v>
      </c>
      <c r="G4" s="216" t="s">
        <v>314</v>
      </c>
      <c r="H4" s="192" t="s">
        <v>309</v>
      </c>
      <c r="I4" s="192" t="s">
        <v>311</v>
      </c>
      <c r="J4" s="192" t="s">
        <v>312</v>
      </c>
      <c r="K4" s="192" t="s">
        <v>313</v>
      </c>
      <c r="L4" s="192" t="s">
        <v>310</v>
      </c>
      <c r="M4" s="216"/>
      <c r="N4" s="192" t="s">
        <v>309</v>
      </c>
      <c r="O4" s="192" t="s">
        <v>311</v>
      </c>
      <c r="P4" s="192" t="s">
        <v>312</v>
      </c>
      <c r="Q4" s="192" t="s">
        <v>313</v>
      </c>
      <c r="R4" s="192" t="s">
        <v>310</v>
      </c>
    </row>
    <row r="5" spans="1:19" s="74" customFormat="1" ht="12.75" x14ac:dyDescent="0.2">
      <c r="B5" s="199"/>
      <c r="C5" s="199" t="s">
        <v>92</v>
      </c>
      <c r="D5" s="199" t="s">
        <v>93</v>
      </c>
      <c r="E5" s="199" t="s">
        <v>94</v>
      </c>
      <c r="F5" s="199" t="s">
        <v>95</v>
      </c>
      <c r="G5" s="199" t="s">
        <v>96</v>
      </c>
      <c r="H5" s="199" t="s">
        <v>118</v>
      </c>
      <c r="I5" s="199" t="s">
        <v>320</v>
      </c>
      <c r="J5" s="199" t="s">
        <v>99</v>
      </c>
      <c r="K5" s="199" t="s">
        <v>100</v>
      </c>
      <c r="L5" s="199" t="s">
        <v>101</v>
      </c>
      <c r="M5" s="199"/>
      <c r="N5" s="199" t="s">
        <v>102</v>
      </c>
      <c r="O5" s="199" t="s">
        <v>103</v>
      </c>
      <c r="P5" s="199" t="s">
        <v>104</v>
      </c>
      <c r="Q5" s="199" t="s">
        <v>105</v>
      </c>
      <c r="R5" s="199" t="s">
        <v>106</v>
      </c>
    </row>
    <row r="6" spans="1:19" s="74" customFormat="1" x14ac:dyDescent="0.2">
      <c r="A6" s="78"/>
      <c r="B6" s="82"/>
      <c r="C6" s="219" t="s">
        <v>321</v>
      </c>
      <c r="D6" s="82" t="s">
        <v>322</v>
      </c>
      <c r="E6" s="82"/>
      <c r="F6" s="82"/>
      <c r="G6" s="84" t="s">
        <v>323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7" spans="1:19" ht="12.75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12.75" x14ac:dyDescent="0.2">
      <c r="A8" s="122" t="s">
        <v>359</v>
      </c>
      <c r="B8" s="122">
        <v>91925</v>
      </c>
      <c r="C8" s="122">
        <v>386</v>
      </c>
      <c r="D8" s="122">
        <v>788.36721043465104</v>
      </c>
      <c r="E8" s="122">
        <v>402.35167025071098</v>
      </c>
      <c r="F8" s="122">
        <v>102.8</v>
      </c>
      <c r="G8" s="122">
        <v>28155.9718012376</v>
      </c>
      <c r="H8" s="122">
        <v>9725.0902310853708</v>
      </c>
      <c r="I8" s="122">
        <v>12681.3311670362</v>
      </c>
      <c r="J8" s="122">
        <v>4063.00148019281</v>
      </c>
      <c r="K8" s="122">
        <v>6155.47304553513</v>
      </c>
      <c r="L8" s="122">
        <v>5487.1948676154298</v>
      </c>
      <c r="M8" s="122"/>
      <c r="N8" s="214">
        <v>0.81</v>
      </c>
      <c r="O8" s="214">
        <v>0.75</v>
      </c>
      <c r="P8" s="214">
        <v>0.68</v>
      </c>
      <c r="Q8" s="214">
        <v>0.81</v>
      </c>
      <c r="R8" s="214">
        <v>0.55016747868453098</v>
      </c>
      <c r="S8" s="122"/>
    </row>
    <row r="9" spans="1:19" ht="12.75" x14ac:dyDescent="0.2">
      <c r="A9" s="122" t="s">
        <v>360</v>
      </c>
      <c r="B9" s="122">
        <v>32888</v>
      </c>
      <c r="C9" s="122">
        <v>1466</v>
      </c>
      <c r="D9" s="122">
        <v>1868.3459369198199</v>
      </c>
      <c r="E9" s="122">
        <v>402.35167025071098</v>
      </c>
      <c r="F9" s="122">
        <v>105.9</v>
      </c>
      <c r="G9" s="122">
        <v>31666.880286776599</v>
      </c>
      <c r="H9" s="122">
        <v>8311.2149582566399</v>
      </c>
      <c r="I9" s="122">
        <v>15265.254460522299</v>
      </c>
      <c r="J9" s="122">
        <v>4208.8613754726803</v>
      </c>
      <c r="K9" s="122">
        <v>11734.7920331232</v>
      </c>
      <c r="L9" s="122">
        <v>2033.2863834855</v>
      </c>
      <c r="M9" s="122"/>
      <c r="N9" s="214">
        <v>0.81</v>
      </c>
      <c r="O9" s="214">
        <v>0.75</v>
      </c>
      <c r="P9" s="214">
        <v>0.68</v>
      </c>
      <c r="Q9" s="214">
        <v>0.81</v>
      </c>
      <c r="R9" s="214">
        <v>0.55016747868453098</v>
      </c>
      <c r="S9" s="122"/>
    </row>
    <row r="10" spans="1:19" ht="12.75" x14ac:dyDescent="0.2">
      <c r="A10" s="122" t="s">
        <v>361</v>
      </c>
      <c r="B10" s="122">
        <v>27753</v>
      </c>
      <c r="C10" s="122">
        <v>926</v>
      </c>
      <c r="D10" s="122">
        <v>1328.74416086102</v>
      </c>
      <c r="E10" s="122">
        <v>402.35167025071098</v>
      </c>
      <c r="F10" s="122">
        <v>104.4</v>
      </c>
      <c r="G10" s="122">
        <v>30198.730928659501</v>
      </c>
      <c r="H10" s="122">
        <v>10039.0265308904</v>
      </c>
      <c r="I10" s="122">
        <v>15752.5552091916</v>
      </c>
      <c r="J10" s="122">
        <v>4319.03259644226</v>
      </c>
      <c r="K10" s="122">
        <v>7214.5996656179404</v>
      </c>
      <c r="L10" s="122">
        <v>2675.4310169928199</v>
      </c>
      <c r="M10" s="122"/>
      <c r="N10" s="214">
        <v>0.81</v>
      </c>
      <c r="O10" s="214">
        <v>0.75</v>
      </c>
      <c r="P10" s="214">
        <v>0.68</v>
      </c>
      <c r="Q10" s="214">
        <v>0.81</v>
      </c>
      <c r="R10" s="214">
        <v>0.55016747868453098</v>
      </c>
      <c r="S10" s="122"/>
    </row>
    <row r="11" spans="1:19" ht="12.75" x14ac:dyDescent="0.2">
      <c r="A11" s="122" t="s">
        <v>362</v>
      </c>
      <c r="B11" s="122">
        <v>88037</v>
      </c>
      <c r="C11" s="122">
        <v>558</v>
      </c>
      <c r="D11" s="122">
        <v>959.96040453373701</v>
      </c>
      <c r="E11" s="122">
        <v>402.35167025071098</v>
      </c>
      <c r="F11" s="122">
        <v>103.5</v>
      </c>
      <c r="G11" s="122">
        <v>27427.440129535298</v>
      </c>
      <c r="H11" s="122">
        <v>9485.4713160504507</v>
      </c>
      <c r="I11" s="122">
        <v>12187.140007559499</v>
      </c>
      <c r="J11" s="122">
        <v>4025.1304630854102</v>
      </c>
      <c r="K11" s="122">
        <v>6597.1535799671901</v>
      </c>
      <c r="L11" s="122">
        <v>4586.0039732375999</v>
      </c>
      <c r="M11" s="122"/>
      <c r="N11" s="214">
        <v>0.81</v>
      </c>
      <c r="O11" s="214">
        <v>0.75</v>
      </c>
      <c r="P11" s="214">
        <v>0.68</v>
      </c>
      <c r="Q11" s="214">
        <v>0.81</v>
      </c>
      <c r="R11" s="214">
        <v>0.55016747868453098</v>
      </c>
      <c r="S11" s="122"/>
    </row>
    <row r="12" spans="1:19" ht="12.75" x14ac:dyDescent="0.2">
      <c r="A12" s="122" t="s">
        <v>363</v>
      </c>
      <c r="B12" s="122">
        <v>110003</v>
      </c>
      <c r="C12" s="122">
        <v>724</v>
      </c>
      <c r="D12" s="122">
        <v>1126.22086168543</v>
      </c>
      <c r="E12" s="122">
        <v>402.35167025071098</v>
      </c>
      <c r="F12" s="122">
        <v>104</v>
      </c>
      <c r="G12" s="122">
        <v>28155.521542135801</v>
      </c>
      <c r="H12" s="122">
        <v>9985.5732861659799</v>
      </c>
      <c r="I12" s="122">
        <v>13318.3101011897</v>
      </c>
      <c r="J12" s="122">
        <v>4050.3020635217499</v>
      </c>
      <c r="K12" s="122">
        <v>6333.4088587630504</v>
      </c>
      <c r="L12" s="122">
        <v>3988.25468728645</v>
      </c>
      <c r="M12" s="122"/>
      <c r="N12" s="214">
        <v>0.81</v>
      </c>
      <c r="O12" s="214">
        <v>0.75</v>
      </c>
      <c r="P12" s="214">
        <v>0.68</v>
      </c>
      <c r="Q12" s="214">
        <v>0.81</v>
      </c>
      <c r="R12" s="214">
        <v>0.55016747868453098</v>
      </c>
      <c r="S12" s="122"/>
    </row>
    <row r="13" spans="1:19" ht="12.75" x14ac:dyDescent="0.2">
      <c r="A13" s="122" t="s">
        <v>364</v>
      </c>
      <c r="B13" s="122">
        <v>76453</v>
      </c>
      <c r="C13" s="122">
        <v>696</v>
      </c>
      <c r="D13" s="122">
        <v>1097.9172518606199</v>
      </c>
      <c r="E13" s="122">
        <v>402.35167025071098</v>
      </c>
      <c r="F13" s="122">
        <v>103.9</v>
      </c>
      <c r="G13" s="122">
        <v>28151.724406682599</v>
      </c>
      <c r="H13" s="122">
        <v>9302.6272513718595</v>
      </c>
      <c r="I13" s="122">
        <v>12159.900906336101</v>
      </c>
      <c r="J13" s="122">
        <v>3819.5534098191602</v>
      </c>
      <c r="K13" s="122">
        <v>8273.89247337915</v>
      </c>
      <c r="L13" s="122">
        <v>3994.2772271082099</v>
      </c>
      <c r="M13" s="122"/>
      <c r="N13" s="214">
        <v>0.81</v>
      </c>
      <c r="O13" s="214">
        <v>0.75</v>
      </c>
      <c r="P13" s="214">
        <v>0.68</v>
      </c>
      <c r="Q13" s="214">
        <v>0.81</v>
      </c>
      <c r="R13" s="214">
        <v>0.55016747868453098</v>
      </c>
      <c r="S13" s="122"/>
    </row>
    <row r="14" spans="1:19" ht="12.75" x14ac:dyDescent="0.2">
      <c r="A14" s="122" t="s">
        <v>365</v>
      </c>
      <c r="B14" s="122">
        <v>47185</v>
      </c>
      <c r="C14" s="122">
        <v>1289</v>
      </c>
      <c r="D14" s="122">
        <v>1691.40699637951</v>
      </c>
      <c r="E14" s="122">
        <v>402.35167025071098</v>
      </c>
      <c r="F14" s="122">
        <v>105.5</v>
      </c>
      <c r="G14" s="122">
        <v>30752.8544796274</v>
      </c>
      <c r="H14" s="122">
        <v>8755.2572541820191</v>
      </c>
      <c r="I14" s="122">
        <v>13522.1046138811</v>
      </c>
      <c r="J14" s="122">
        <v>3739.9139168193701</v>
      </c>
      <c r="K14" s="122">
        <v>11704.804706593301</v>
      </c>
      <c r="L14" s="122">
        <v>2718.2347657610098</v>
      </c>
      <c r="M14" s="122"/>
      <c r="N14" s="214">
        <v>0.81</v>
      </c>
      <c r="O14" s="214">
        <v>0.75</v>
      </c>
      <c r="P14" s="214">
        <v>0.68</v>
      </c>
      <c r="Q14" s="214">
        <v>0.81</v>
      </c>
      <c r="R14" s="214">
        <v>0.55016747868453098</v>
      </c>
      <c r="S14" s="122"/>
    </row>
    <row r="15" spans="1:19" ht="12.75" x14ac:dyDescent="0.2">
      <c r="A15" s="122" t="s">
        <v>366</v>
      </c>
      <c r="B15" s="122">
        <v>101231</v>
      </c>
      <c r="C15" s="122">
        <v>1232</v>
      </c>
      <c r="D15" s="122">
        <v>1634.0947335539799</v>
      </c>
      <c r="E15" s="122">
        <v>402.35167025071098</v>
      </c>
      <c r="F15" s="122">
        <v>105.6</v>
      </c>
      <c r="G15" s="122">
        <v>29180.263099178199</v>
      </c>
      <c r="H15" s="122">
        <v>9778.3256261642091</v>
      </c>
      <c r="I15" s="122">
        <v>13842.849659454499</v>
      </c>
      <c r="J15" s="122">
        <v>3779.9000526437699</v>
      </c>
      <c r="K15" s="122">
        <v>7864.4125582861097</v>
      </c>
      <c r="L15" s="122">
        <v>3521.06579257765</v>
      </c>
      <c r="M15" s="122"/>
      <c r="N15" s="214">
        <v>0.81</v>
      </c>
      <c r="O15" s="214">
        <v>0.75</v>
      </c>
      <c r="P15" s="214">
        <v>0.68</v>
      </c>
      <c r="Q15" s="214">
        <v>0.81</v>
      </c>
      <c r="R15" s="214">
        <v>0.55016747868453098</v>
      </c>
      <c r="S15" s="122"/>
    </row>
    <row r="16" spans="1:19" ht="12.75" x14ac:dyDescent="0.2">
      <c r="A16" s="122" t="s">
        <v>367</v>
      </c>
      <c r="B16" s="122">
        <v>60808</v>
      </c>
      <c r="C16" s="122">
        <v>427</v>
      </c>
      <c r="D16" s="122">
        <v>829.57965205655898</v>
      </c>
      <c r="E16" s="122">
        <v>402.35167025071098</v>
      </c>
      <c r="F16" s="122">
        <v>103</v>
      </c>
      <c r="G16" s="122">
        <v>27652.655068552001</v>
      </c>
      <c r="H16" s="122">
        <v>6524.6768379859604</v>
      </c>
      <c r="I16" s="122">
        <v>9820.3144278439395</v>
      </c>
      <c r="J16" s="122">
        <v>3753.35687728424</v>
      </c>
      <c r="K16" s="122">
        <v>13046.0678690854</v>
      </c>
      <c r="L16" s="122">
        <v>3422.2912682695801</v>
      </c>
      <c r="M16" s="122"/>
      <c r="N16" s="214">
        <v>0.81</v>
      </c>
      <c r="O16" s="214">
        <v>0.75</v>
      </c>
      <c r="P16" s="214">
        <v>0.68</v>
      </c>
      <c r="Q16" s="214">
        <v>0.81</v>
      </c>
      <c r="R16" s="214">
        <v>0.55016747868453098</v>
      </c>
      <c r="S16" s="122"/>
    </row>
    <row r="17" spans="1:19" ht="12.75" x14ac:dyDescent="0.2">
      <c r="A17" s="122" t="s">
        <v>368</v>
      </c>
      <c r="B17" s="122">
        <v>10660</v>
      </c>
      <c r="C17" s="122">
        <v>427</v>
      </c>
      <c r="D17" s="122">
        <v>828.91254842573403</v>
      </c>
      <c r="E17" s="122">
        <v>402.35167025071098</v>
      </c>
      <c r="F17" s="122">
        <v>102.9</v>
      </c>
      <c r="G17" s="122">
        <v>28583.191325025298</v>
      </c>
      <c r="H17" s="122">
        <v>8978.5946240224202</v>
      </c>
      <c r="I17" s="122">
        <v>14927.993376292699</v>
      </c>
      <c r="J17" s="122">
        <v>4993.9008904672301</v>
      </c>
      <c r="K17" s="122">
        <v>6180.6904594397802</v>
      </c>
      <c r="L17" s="122">
        <v>3112.3663902814601</v>
      </c>
      <c r="M17" s="122"/>
      <c r="N17" s="214">
        <v>0.81</v>
      </c>
      <c r="O17" s="214">
        <v>0.75</v>
      </c>
      <c r="P17" s="214">
        <v>0.68</v>
      </c>
      <c r="Q17" s="214">
        <v>0.81</v>
      </c>
      <c r="R17" s="214">
        <v>0.55016747868453098</v>
      </c>
      <c r="S17" s="122"/>
    </row>
    <row r="18" spans="1:19" ht="12.75" x14ac:dyDescent="0.2">
      <c r="A18" s="122" t="s">
        <v>369</v>
      </c>
      <c r="B18" s="122">
        <v>28109</v>
      </c>
      <c r="C18" s="122">
        <v>284</v>
      </c>
      <c r="D18" s="122">
        <v>686.02247225322503</v>
      </c>
      <c r="E18" s="122">
        <v>402.35167025071098</v>
      </c>
      <c r="F18" s="122">
        <v>102.5</v>
      </c>
      <c r="G18" s="122">
        <v>27440.898890128999</v>
      </c>
      <c r="H18" s="122">
        <v>8049.8145512300698</v>
      </c>
      <c r="I18" s="122">
        <v>10800.684335190899</v>
      </c>
      <c r="J18" s="122">
        <v>3804.6792349959101</v>
      </c>
      <c r="K18" s="122">
        <v>10100.806693152301</v>
      </c>
      <c r="L18" s="122">
        <v>3728.3202487602298</v>
      </c>
      <c r="M18" s="122"/>
      <c r="N18" s="214">
        <v>0.81</v>
      </c>
      <c r="O18" s="214">
        <v>0.75</v>
      </c>
      <c r="P18" s="214">
        <v>0.68</v>
      </c>
      <c r="Q18" s="214">
        <v>0.81</v>
      </c>
      <c r="R18" s="214">
        <v>0.55016747868453098</v>
      </c>
      <c r="S18" s="122"/>
    </row>
    <row r="19" spans="1:19" ht="12.75" x14ac:dyDescent="0.2">
      <c r="A19" s="122" t="s">
        <v>370</v>
      </c>
      <c r="B19" s="122">
        <v>16665</v>
      </c>
      <c r="C19" s="122">
        <v>449</v>
      </c>
      <c r="D19" s="122">
        <v>851.12526055102205</v>
      </c>
      <c r="E19" s="122">
        <v>402.35167025071098</v>
      </c>
      <c r="F19" s="122">
        <v>102.8</v>
      </c>
      <c r="G19" s="122">
        <v>30397.3307339651</v>
      </c>
      <c r="H19" s="122">
        <v>9449.2479624490006</v>
      </c>
      <c r="I19" s="122">
        <v>14817.030774720501</v>
      </c>
      <c r="J19" s="122">
        <v>4897.1712977258403</v>
      </c>
      <c r="K19" s="122">
        <v>8048.2261666407403</v>
      </c>
      <c r="L19" s="122">
        <v>3238.1541892810601</v>
      </c>
      <c r="M19" s="122"/>
      <c r="N19" s="214">
        <v>0.81</v>
      </c>
      <c r="O19" s="214">
        <v>0.75</v>
      </c>
      <c r="P19" s="214">
        <v>0.68</v>
      </c>
      <c r="Q19" s="214">
        <v>0.81</v>
      </c>
      <c r="R19" s="214">
        <v>0.55016747868453098</v>
      </c>
      <c r="S19" s="122"/>
    </row>
    <row r="20" spans="1:19" ht="12.75" x14ac:dyDescent="0.2">
      <c r="A20" s="122" t="s">
        <v>371</v>
      </c>
      <c r="B20" s="122">
        <v>47146</v>
      </c>
      <c r="C20" s="122">
        <v>668</v>
      </c>
      <c r="D20" s="122">
        <v>1070.43531007207</v>
      </c>
      <c r="E20" s="122">
        <v>402.35167025071098</v>
      </c>
      <c r="F20" s="122">
        <v>103.9</v>
      </c>
      <c r="G20" s="122">
        <v>27447.059232617099</v>
      </c>
      <c r="H20" s="122">
        <v>9332.1919022938891</v>
      </c>
      <c r="I20" s="122">
        <v>12370.3056478259</v>
      </c>
      <c r="J20" s="122">
        <v>4031.80920790249</v>
      </c>
      <c r="K20" s="122">
        <v>7045.7878972730896</v>
      </c>
      <c r="L20" s="122">
        <v>3928.86926521542</v>
      </c>
      <c r="M20" s="122"/>
      <c r="N20" s="214">
        <v>0.81</v>
      </c>
      <c r="O20" s="214">
        <v>0.75</v>
      </c>
      <c r="P20" s="214">
        <v>0.68</v>
      </c>
      <c r="Q20" s="214">
        <v>0.81</v>
      </c>
      <c r="R20" s="214">
        <v>0.55016747868453098</v>
      </c>
      <c r="S20" s="122"/>
    </row>
    <row r="21" spans="1:19" ht="12.75" x14ac:dyDescent="0.2">
      <c r="A21" s="122" t="s">
        <v>372</v>
      </c>
      <c r="B21" s="122">
        <v>71848</v>
      </c>
      <c r="C21" s="122">
        <v>1212</v>
      </c>
      <c r="D21" s="122">
        <v>1614.47826933593</v>
      </c>
      <c r="E21" s="122">
        <v>402.35167025071098</v>
      </c>
      <c r="F21" s="122">
        <v>105.6</v>
      </c>
      <c r="G21" s="122">
        <v>28829.969095284501</v>
      </c>
      <c r="H21" s="122">
        <v>9108.9264725977991</v>
      </c>
      <c r="I21" s="122">
        <v>14059.884630266501</v>
      </c>
      <c r="J21" s="122">
        <v>4076.6069447710101</v>
      </c>
      <c r="K21" s="122">
        <v>7739.8793167742597</v>
      </c>
      <c r="L21" s="122">
        <v>3390.6588139475498</v>
      </c>
      <c r="M21" s="122"/>
      <c r="N21" s="214">
        <v>0.81</v>
      </c>
      <c r="O21" s="214">
        <v>0.75</v>
      </c>
      <c r="P21" s="214">
        <v>0.68</v>
      </c>
      <c r="Q21" s="214">
        <v>0.81</v>
      </c>
      <c r="R21" s="214">
        <v>0.55016747868453098</v>
      </c>
      <c r="S21" s="122"/>
    </row>
    <row r="22" spans="1:19" ht="12.75" x14ac:dyDescent="0.2">
      <c r="A22" s="122" t="s">
        <v>373</v>
      </c>
      <c r="B22" s="122">
        <v>79707</v>
      </c>
      <c r="C22" s="122">
        <v>871</v>
      </c>
      <c r="D22" s="122">
        <v>1273.1567669727599</v>
      </c>
      <c r="E22" s="122">
        <v>402.35167025071098</v>
      </c>
      <c r="F22" s="122">
        <v>105.6</v>
      </c>
      <c r="G22" s="122">
        <v>22734.942267370701</v>
      </c>
      <c r="H22" s="122">
        <v>8324.3440551328895</v>
      </c>
      <c r="I22" s="122">
        <v>7415.5869530618202</v>
      </c>
      <c r="J22" s="122">
        <v>1987.1955697313199</v>
      </c>
      <c r="K22" s="122">
        <v>8997.2025696387609</v>
      </c>
      <c r="L22" s="122">
        <v>3256.2926172509301</v>
      </c>
      <c r="M22" s="122"/>
      <c r="N22" s="214">
        <v>0.81</v>
      </c>
      <c r="O22" s="214">
        <v>0.75</v>
      </c>
      <c r="P22" s="214">
        <v>0.68</v>
      </c>
      <c r="Q22" s="214">
        <v>0.81</v>
      </c>
      <c r="R22" s="214">
        <v>0.55016747868453098</v>
      </c>
      <c r="S22" s="122"/>
    </row>
    <row r="23" spans="1:19" ht="12.75" x14ac:dyDescent="0.2">
      <c r="A23" s="122" t="s">
        <v>374</v>
      </c>
      <c r="B23" s="122">
        <v>949761</v>
      </c>
      <c r="C23" s="122">
        <v>1009</v>
      </c>
      <c r="D23" s="122">
        <v>1411.0518394968101</v>
      </c>
      <c r="E23" s="122">
        <v>402.35167025071098</v>
      </c>
      <c r="F23" s="122">
        <v>105.5</v>
      </c>
      <c r="G23" s="122">
        <v>25655.487990851099</v>
      </c>
      <c r="H23" s="122">
        <v>8526.9229092928708</v>
      </c>
      <c r="I23" s="122">
        <v>9635.5189557948797</v>
      </c>
      <c r="J23" s="122">
        <v>2831.31271582112</v>
      </c>
      <c r="K23" s="122">
        <v>8328.7181269942903</v>
      </c>
      <c r="L23" s="122">
        <v>5181.1257449633104</v>
      </c>
      <c r="M23" s="122"/>
      <c r="N23" s="214">
        <v>0.81</v>
      </c>
      <c r="O23" s="214">
        <v>0.75</v>
      </c>
      <c r="P23" s="214">
        <v>0.68</v>
      </c>
      <c r="Q23" s="214">
        <v>0.81</v>
      </c>
      <c r="R23" s="214">
        <v>0.55016747868453098</v>
      </c>
      <c r="S23" s="122"/>
    </row>
    <row r="24" spans="1:19" ht="12.75" x14ac:dyDescent="0.2">
      <c r="A24" s="122" t="s">
        <v>375</v>
      </c>
      <c r="B24" s="122">
        <v>49424</v>
      </c>
      <c r="C24" s="122">
        <v>870</v>
      </c>
      <c r="D24" s="122">
        <v>1271.92672893695</v>
      </c>
      <c r="E24" s="122">
        <v>402.35167025071098</v>
      </c>
      <c r="F24" s="122">
        <v>105.4</v>
      </c>
      <c r="G24" s="122">
        <v>23554.1986840176</v>
      </c>
      <c r="H24" s="122">
        <v>9187.5063944663198</v>
      </c>
      <c r="I24" s="122">
        <v>9134.6513903573104</v>
      </c>
      <c r="J24" s="122">
        <v>2435.4634703377701</v>
      </c>
      <c r="K24" s="122">
        <v>6811.1845505438196</v>
      </c>
      <c r="L24" s="122">
        <v>3795.4902768055399</v>
      </c>
      <c r="M24" s="122"/>
      <c r="N24" s="214">
        <v>0.81</v>
      </c>
      <c r="O24" s="214">
        <v>0.75</v>
      </c>
      <c r="P24" s="214">
        <v>0.68</v>
      </c>
      <c r="Q24" s="214">
        <v>0.81</v>
      </c>
      <c r="R24" s="214">
        <v>0.55016747868453098</v>
      </c>
      <c r="S24" s="122"/>
    </row>
    <row r="25" spans="1:19" ht="12.75" x14ac:dyDescent="0.2">
      <c r="A25" s="122" t="s">
        <v>376</v>
      </c>
      <c r="B25" s="122">
        <v>96032</v>
      </c>
      <c r="C25" s="122">
        <v>425</v>
      </c>
      <c r="D25" s="122">
        <v>827.83186062710797</v>
      </c>
      <c r="E25" s="122">
        <v>402.35167025071098</v>
      </c>
      <c r="F25" s="122">
        <v>102.9</v>
      </c>
      <c r="G25" s="122">
        <v>28545.926228520901</v>
      </c>
      <c r="H25" s="122">
        <v>8280.4423217078202</v>
      </c>
      <c r="I25" s="122">
        <v>11783.6560479854</v>
      </c>
      <c r="J25" s="122">
        <v>4211.1460071610099</v>
      </c>
      <c r="K25" s="122">
        <v>8340.3225612137103</v>
      </c>
      <c r="L25" s="122">
        <v>6146.82889032601</v>
      </c>
      <c r="M25" s="122"/>
      <c r="N25" s="214">
        <v>0.81</v>
      </c>
      <c r="O25" s="214">
        <v>0.75</v>
      </c>
      <c r="P25" s="214">
        <v>0.68</v>
      </c>
      <c r="Q25" s="214">
        <v>0.81</v>
      </c>
      <c r="R25" s="214">
        <v>0.55016747868453098</v>
      </c>
      <c r="S25" s="122"/>
    </row>
    <row r="26" spans="1:19" ht="12.75" x14ac:dyDescent="0.2">
      <c r="A26" s="122" t="s">
        <v>377</v>
      </c>
      <c r="B26" s="122">
        <v>47304</v>
      </c>
      <c r="C26" s="122">
        <v>913</v>
      </c>
      <c r="D26" s="122">
        <v>1315.7049052340201</v>
      </c>
      <c r="E26" s="122">
        <v>402.35167025071098</v>
      </c>
      <c r="F26" s="122">
        <v>104.6</v>
      </c>
      <c r="G26" s="122">
        <v>28602.280548565799</v>
      </c>
      <c r="H26" s="122">
        <v>9067.1265604328091</v>
      </c>
      <c r="I26" s="122">
        <v>13453.598516100499</v>
      </c>
      <c r="J26" s="122">
        <v>4625.1685701402803</v>
      </c>
      <c r="K26" s="122">
        <v>7696.1724634290704</v>
      </c>
      <c r="L26" s="122">
        <v>3251.1824013002501</v>
      </c>
      <c r="M26" s="122"/>
      <c r="N26" s="214">
        <v>0.81</v>
      </c>
      <c r="O26" s="214">
        <v>0.75</v>
      </c>
      <c r="P26" s="214">
        <v>0.68</v>
      </c>
      <c r="Q26" s="214">
        <v>0.81</v>
      </c>
      <c r="R26" s="214">
        <v>0.55016747868453098</v>
      </c>
      <c r="S26" s="122"/>
    </row>
    <row r="27" spans="1:19" ht="12.75" x14ac:dyDescent="0.2">
      <c r="A27" s="122" t="s">
        <v>378</v>
      </c>
      <c r="B27" s="122">
        <v>70405</v>
      </c>
      <c r="C27" s="122">
        <v>1297</v>
      </c>
      <c r="D27" s="122">
        <v>1698.9484814893499</v>
      </c>
      <c r="E27" s="122">
        <v>402.35167025071098</v>
      </c>
      <c r="F27" s="122">
        <v>105.8</v>
      </c>
      <c r="G27" s="122">
        <v>29292.215198092199</v>
      </c>
      <c r="H27" s="122">
        <v>8967.0186041597608</v>
      </c>
      <c r="I27" s="122">
        <v>13833.8319330173</v>
      </c>
      <c r="J27" s="122">
        <v>3912.82156622403</v>
      </c>
      <c r="K27" s="122">
        <v>9398.1368979124109</v>
      </c>
      <c r="L27" s="122">
        <v>2508.9571450478402</v>
      </c>
      <c r="M27" s="122"/>
      <c r="N27" s="214">
        <v>0.81</v>
      </c>
      <c r="O27" s="214">
        <v>0.75</v>
      </c>
      <c r="P27" s="214">
        <v>0.68</v>
      </c>
      <c r="Q27" s="214">
        <v>0.81</v>
      </c>
      <c r="R27" s="214">
        <v>0.55016747868453098</v>
      </c>
      <c r="S27" s="122"/>
    </row>
    <row r="28" spans="1:19" ht="12.75" x14ac:dyDescent="0.2">
      <c r="A28" s="122" t="s">
        <v>379</v>
      </c>
      <c r="B28" s="122">
        <v>44605</v>
      </c>
      <c r="C28" s="122">
        <v>675</v>
      </c>
      <c r="D28" s="122">
        <v>1077.4492443091499</v>
      </c>
      <c r="E28" s="122">
        <v>402.35167025071098</v>
      </c>
      <c r="F28" s="122">
        <v>104</v>
      </c>
      <c r="G28" s="122">
        <v>26936.2311077288</v>
      </c>
      <c r="H28" s="122">
        <v>9226.6146786123209</v>
      </c>
      <c r="I28" s="122">
        <v>11643.016371030901</v>
      </c>
      <c r="J28" s="122">
        <v>3765.1217296611799</v>
      </c>
      <c r="K28" s="122">
        <v>7591.3769780528501</v>
      </c>
      <c r="L28" s="122">
        <v>3673.6319206285698</v>
      </c>
      <c r="M28" s="122"/>
      <c r="N28" s="214">
        <v>0.81</v>
      </c>
      <c r="O28" s="214">
        <v>0.75</v>
      </c>
      <c r="P28" s="214">
        <v>0.68</v>
      </c>
      <c r="Q28" s="214">
        <v>0.81</v>
      </c>
      <c r="R28" s="214">
        <v>0.55016747868453098</v>
      </c>
      <c r="S28" s="122"/>
    </row>
    <row r="29" spans="1:19" ht="12.75" x14ac:dyDescent="0.2">
      <c r="A29" s="122" t="s">
        <v>380</v>
      </c>
      <c r="B29" s="122">
        <v>27614</v>
      </c>
      <c r="C29" s="122">
        <v>477</v>
      </c>
      <c r="D29" s="122">
        <v>879.382207366138</v>
      </c>
      <c r="E29" s="122">
        <v>402.35167025071098</v>
      </c>
      <c r="F29" s="122">
        <v>103.1</v>
      </c>
      <c r="G29" s="122">
        <v>28367.167979552902</v>
      </c>
      <c r="H29" s="122">
        <v>10107.352243286399</v>
      </c>
      <c r="I29" s="122">
        <v>12749.750520957101</v>
      </c>
      <c r="J29" s="122">
        <v>4287.2715949943604</v>
      </c>
      <c r="K29" s="122">
        <v>6725.9491230662697</v>
      </c>
      <c r="L29" s="122">
        <v>4097.9090637708196</v>
      </c>
      <c r="M29" s="122"/>
      <c r="N29" s="214">
        <v>0.81</v>
      </c>
      <c r="O29" s="214">
        <v>0.75</v>
      </c>
      <c r="P29" s="214">
        <v>0.68</v>
      </c>
      <c r="Q29" s="214">
        <v>0.81</v>
      </c>
      <c r="R29" s="214">
        <v>0.55016747868453098</v>
      </c>
      <c r="S29" s="122"/>
    </row>
    <row r="30" spans="1:19" ht="12.75" x14ac:dyDescent="0.2">
      <c r="A30" s="122" t="s">
        <v>381</v>
      </c>
      <c r="B30" s="122">
        <v>33175</v>
      </c>
      <c r="C30" s="122">
        <v>757</v>
      </c>
      <c r="D30" s="122">
        <v>1159.55730256386</v>
      </c>
      <c r="E30" s="122">
        <v>402.35167025071098</v>
      </c>
      <c r="F30" s="122">
        <v>104</v>
      </c>
      <c r="G30" s="122">
        <v>28988.932564096402</v>
      </c>
      <c r="H30" s="122">
        <v>10059.889023227601</v>
      </c>
      <c r="I30" s="122">
        <v>14198.351472318</v>
      </c>
      <c r="J30" s="122">
        <v>4357.5013399342897</v>
      </c>
      <c r="K30" s="122">
        <v>7066.9527876148204</v>
      </c>
      <c r="L30" s="122">
        <v>2734.30589811867</v>
      </c>
      <c r="M30" s="122"/>
      <c r="N30" s="214">
        <v>0.81</v>
      </c>
      <c r="O30" s="214">
        <v>0.75</v>
      </c>
      <c r="P30" s="214">
        <v>0.68</v>
      </c>
      <c r="Q30" s="214">
        <v>0.81</v>
      </c>
      <c r="R30" s="214">
        <v>0.55016747868453098</v>
      </c>
      <c r="S30" s="122"/>
    </row>
    <row r="31" spans="1:19" ht="12.75" x14ac:dyDescent="0.2">
      <c r="A31" s="122" t="s">
        <v>382</v>
      </c>
      <c r="B31" s="122">
        <v>11831</v>
      </c>
      <c r="C31" s="122">
        <v>1128</v>
      </c>
      <c r="D31" s="122">
        <v>1529.8603582109399</v>
      </c>
      <c r="E31" s="122">
        <v>402.35167025071098</v>
      </c>
      <c r="F31" s="122">
        <v>105.2</v>
      </c>
      <c r="G31" s="122">
        <v>29420.391504056501</v>
      </c>
      <c r="H31" s="122">
        <v>8468.4073162366203</v>
      </c>
      <c r="I31" s="122">
        <v>15086.6610704614</v>
      </c>
      <c r="J31" s="122">
        <v>4630.6751917506699</v>
      </c>
      <c r="K31" s="122">
        <v>8419.5430367785393</v>
      </c>
      <c r="L31" s="122">
        <v>2321.6508324551201</v>
      </c>
      <c r="M31" s="122"/>
      <c r="N31" s="214">
        <v>0.81</v>
      </c>
      <c r="O31" s="214">
        <v>0.75</v>
      </c>
      <c r="P31" s="214">
        <v>0.68</v>
      </c>
      <c r="Q31" s="214">
        <v>0.81</v>
      </c>
      <c r="R31" s="214">
        <v>0.55016747868453098</v>
      </c>
      <c r="S31" s="122"/>
    </row>
    <row r="32" spans="1:19" ht="12.75" x14ac:dyDescent="0.2">
      <c r="A32" s="122" t="s">
        <v>383</v>
      </c>
      <c r="B32" s="122">
        <v>43444</v>
      </c>
      <c r="C32" s="122">
        <v>903</v>
      </c>
      <c r="D32" s="122">
        <v>1305.7717971452901</v>
      </c>
      <c r="E32" s="122">
        <v>402.35167025071098</v>
      </c>
      <c r="F32" s="122">
        <v>104.6</v>
      </c>
      <c r="G32" s="122">
        <v>28386.3434162019</v>
      </c>
      <c r="H32" s="122">
        <v>9480.6297841949508</v>
      </c>
      <c r="I32" s="122">
        <v>14121.568487517799</v>
      </c>
      <c r="J32" s="122">
        <v>4366.7237104207697</v>
      </c>
      <c r="K32" s="122">
        <v>6849.44298113483</v>
      </c>
      <c r="L32" s="122">
        <v>2905.3625477503801</v>
      </c>
      <c r="M32" s="122"/>
      <c r="N32" s="214">
        <v>0.81</v>
      </c>
      <c r="O32" s="214">
        <v>0.75</v>
      </c>
      <c r="P32" s="214">
        <v>0.68</v>
      </c>
      <c r="Q32" s="214">
        <v>0.81</v>
      </c>
      <c r="R32" s="214">
        <v>0.55016747868453098</v>
      </c>
      <c r="S32" s="122"/>
    </row>
    <row r="33" spans="1:19" ht="12.75" x14ac:dyDescent="0.2">
      <c r="A33" s="122" t="s">
        <v>384</v>
      </c>
      <c r="B33" s="122">
        <v>44130</v>
      </c>
      <c r="C33" s="122">
        <v>662</v>
      </c>
      <c r="D33" s="122">
        <v>1064.79103394808</v>
      </c>
      <c r="E33" s="122">
        <v>402.35167025071098</v>
      </c>
      <c r="F33" s="122">
        <v>103.8</v>
      </c>
      <c r="G33" s="122">
        <v>28020.816682844099</v>
      </c>
      <c r="H33" s="122">
        <v>9088.7626640301405</v>
      </c>
      <c r="I33" s="122">
        <v>13698.5575710291</v>
      </c>
      <c r="J33" s="122">
        <v>4116.8191324355003</v>
      </c>
      <c r="K33" s="122">
        <v>7481.0068191045802</v>
      </c>
      <c r="L33" s="122">
        <v>2773.60671486006</v>
      </c>
      <c r="M33" s="122"/>
      <c r="N33" s="214">
        <v>0.81</v>
      </c>
      <c r="O33" s="214">
        <v>0.75</v>
      </c>
      <c r="P33" s="214">
        <v>0.68</v>
      </c>
      <c r="Q33" s="214">
        <v>0.81</v>
      </c>
      <c r="R33" s="214">
        <v>0.55016747868453098</v>
      </c>
      <c r="S33" s="122"/>
    </row>
    <row r="34" spans="1:19" ht="12.75" x14ac:dyDescent="0.2">
      <c r="A34" s="19" t="s">
        <v>385</v>
      </c>
      <c r="B34" s="122"/>
      <c r="C34" s="122"/>
      <c r="D34" s="122"/>
      <c r="E34" s="122"/>
      <c r="F34" s="19"/>
      <c r="G34" s="122"/>
      <c r="H34" s="122"/>
      <c r="I34" s="122"/>
      <c r="J34" s="122"/>
      <c r="K34" s="122"/>
      <c r="L34" s="122"/>
      <c r="M34" s="122"/>
      <c r="N34" s="214"/>
      <c r="O34" s="214"/>
      <c r="P34" s="214"/>
      <c r="Q34" s="214"/>
      <c r="R34" s="214"/>
      <c r="S34" s="122"/>
    </row>
    <row r="35" spans="1:19" ht="12.75" x14ac:dyDescent="0.2">
      <c r="A35" s="122" t="s">
        <v>386</v>
      </c>
      <c r="B35" s="122">
        <v>43797</v>
      </c>
      <c r="C35" s="122">
        <v>-262</v>
      </c>
      <c r="D35" s="122">
        <v>140.80335447213801</v>
      </c>
      <c r="E35" s="122">
        <v>402.35167025071098</v>
      </c>
      <c r="F35" s="122">
        <v>100.5</v>
      </c>
      <c r="G35" s="122">
        <v>28160.6708944276</v>
      </c>
      <c r="H35" s="122">
        <v>7898.0960075503299</v>
      </c>
      <c r="I35" s="122">
        <v>11344.026322883899</v>
      </c>
      <c r="J35" s="122">
        <v>4136.0309508394603</v>
      </c>
      <c r="K35" s="122">
        <v>10398.019149391301</v>
      </c>
      <c r="L35" s="122">
        <v>3672.1487671385298</v>
      </c>
      <c r="M35" s="122"/>
      <c r="N35" s="214">
        <v>0.81</v>
      </c>
      <c r="O35" s="214">
        <v>0.75</v>
      </c>
      <c r="P35" s="214">
        <v>0.68</v>
      </c>
      <c r="Q35" s="214">
        <v>0.81</v>
      </c>
      <c r="R35" s="214">
        <v>0.55016747868453098</v>
      </c>
      <c r="S35" s="122"/>
    </row>
    <row r="36" spans="1:19" ht="12.75" x14ac:dyDescent="0.2">
      <c r="A36" s="122" t="s">
        <v>387</v>
      </c>
      <c r="B36" s="122">
        <v>13854</v>
      </c>
      <c r="C36" s="122">
        <v>-402</v>
      </c>
      <c r="D36" s="122">
        <v>0</v>
      </c>
      <c r="E36" s="122">
        <v>402.35167025071098</v>
      </c>
      <c r="F36" s="122">
        <v>99.2</v>
      </c>
      <c r="G36" s="122">
        <v>28881.756769567201</v>
      </c>
      <c r="H36" s="122">
        <v>7162.6967266110596</v>
      </c>
      <c r="I36" s="122">
        <v>10263.1462664718</v>
      </c>
      <c r="J36" s="122">
        <v>4680.5099298102195</v>
      </c>
      <c r="K36" s="122">
        <v>12782.199177817</v>
      </c>
      <c r="L36" s="122">
        <v>3355.8592726531201</v>
      </c>
      <c r="M36" s="122"/>
      <c r="N36" s="214">
        <v>0.81</v>
      </c>
      <c r="O36" s="214">
        <v>0.75</v>
      </c>
      <c r="P36" s="214">
        <v>0.68</v>
      </c>
      <c r="Q36" s="214">
        <v>0.81</v>
      </c>
      <c r="R36" s="214">
        <v>0.55016747868453098</v>
      </c>
      <c r="S36" s="122"/>
    </row>
    <row r="37" spans="1:19" ht="12.75" x14ac:dyDescent="0.2">
      <c r="A37" s="122" t="s">
        <v>388</v>
      </c>
      <c r="B37" s="122">
        <v>21083</v>
      </c>
      <c r="C37" s="122">
        <v>42</v>
      </c>
      <c r="D37" s="122">
        <v>444.15754687168902</v>
      </c>
      <c r="E37" s="122">
        <v>402.35167025071098</v>
      </c>
      <c r="F37" s="122">
        <v>101.6</v>
      </c>
      <c r="G37" s="122">
        <v>27759.846679480699</v>
      </c>
      <c r="H37" s="122">
        <v>9180.1378807891997</v>
      </c>
      <c r="I37" s="122">
        <v>13424.1565770291</v>
      </c>
      <c r="J37" s="122">
        <v>4619.85116859961</v>
      </c>
      <c r="K37" s="122">
        <v>6660.30086700628</v>
      </c>
      <c r="L37" s="122">
        <v>3125.3666073793602</v>
      </c>
      <c r="M37" s="122"/>
      <c r="N37" s="214">
        <v>0.81</v>
      </c>
      <c r="O37" s="214">
        <v>0.75</v>
      </c>
      <c r="P37" s="214">
        <v>0.68</v>
      </c>
      <c r="Q37" s="214">
        <v>0.81</v>
      </c>
      <c r="R37" s="214">
        <v>0.55016747868453098</v>
      </c>
      <c r="S37" s="122"/>
    </row>
    <row r="38" spans="1:19" ht="12.75" x14ac:dyDescent="0.2">
      <c r="A38" s="122" t="s">
        <v>389</v>
      </c>
      <c r="B38" s="122">
        <v>18064</v>
      </c>
      <c r="C38" s="122">
        <v>164</v>
      </c>
      <c r="D38" s="122">
        <v>566.49359932934794</v>
      </c>
      <c r="E38" s="122">
        <v>402.35167025071098</v>
      </c>
      <c r="F38" s="122">
        <v>101.9</v>
      </c>
      <c r="G38" s="122">
        <v>29815.4525962814</v>
      </c>
      <c r="H38" s="122">
        <v>10948.4417120493</v>
      </c>
      <c r="I38" s="122">
        <v>15948.057192861501</v>
      </c>
      <c r="J38" s="122">
        <v>4280.2174621556596</v>
      </c>
      <c r="K38" s="122">
        <v>5724.7438151301503</v>
      </c>
      <c r="L38" s="122">
        <v>2614.8065927011398</v>
      </c>
      <c r="M38" s="122"/>
      <c r="N38" s="214">
        <v>0.81</v>
      </c>
      <c r="O38" s="214">
        <v>0.75</v>
      </c>
      <c r="P38" s="214">
        <v>0.68</v>
      </c>
      <c r="Q38" s="214">
        <v>0.81</v>
      </c>
      <c r="R38" s="214">
        <v>0.55016747868453098</v>
      </c>
      <c r="S38" s="122"/>
    </row>
    <row r="39" spans="1:19" ht="12.75" x14ac:dyDescent="0.2">
      <c r="A39" s="122" t="s">
        <v>390</v>
      </c>
      <c r="B39" s="122">
        <v>20930</v>
      </c>
      <c r="C39" s="122">
        <v>-402</v>
      </c>
      <c r="D39" s="122">
        <v>0</v>
      </c>
      <c r="E39" s="122">
        <v>402.35167025071098</v>
      </c>
      <c r="F39" s="122">
        <v>99.2</v>
      </c>
      <c r="G39" s="122">
        <v>29523.6052151125</v>
      </c>
      <c r="H39" s="122">
        <v>7489.8770672226701</v>
      </c>
      <c r="I39" s="122">
        <v>10679.7967548098</v>
      </c>
      <c r="J39" s="122">
        <v>3884.7182271706502</v>
      </c>
      <c r="K39" s="122">
        <v>12959.1874500294</v>
      </c>
      <c r="L39" s="122">
        <v>4195.8259711651799</v>
      </c>
      <c r="M39" s="122"/>
      <c r="N39" s="214">
        <v>0.81</v>
      </c>
      <c r="O39" s="214">
        <v>0.75</v>
      </c>
      <c r="P39" s="214">
        <v>0.68</v>
      </c>
      <c r="Q39" s="214">
        <v>0.81</v>
      </c>
      <c r="R39" s="214">
        <v>0.55016747868453098</v>
      </c>
      <c r="S39" s="122"/>
    </row>
    <row r="40" spans="1:19" ht="12.75" x14ac:dyDescent="0.2">
      <c r="A40" s="122" t="s">
        <v>385</v>
      </c>
      <c r="B40" s="122">
        <v>219914</v>
      </c>
      <c r="C40" s="122">
        <v>-65</v>
      </c>
      <c r="D40" s="122">
        <v>337.09515554410399</v>
      </c>
      <c r="E40" s="122">
        <v>402.35167025071098</v>
      </c>
      <c r="F40" s="122">
        <v>101.3</v>
      </c>
      <c r="G40" s="122">
        <v>25930.396580315701</v>
      </c>
      <c r="H40" s="122">
        <v>7923.5344362063797</v>
      </c>
      <c r="I40" s="122">
        <v>10507.1558280104</v>
      </c>
      <c r="J40" s="122">
        <v>3313.8221997322999</v>
      </c>
      <c r="K40" s="122">
        <v>8310.3553346765493</v>
      </c>
      <c r="L40" s="122">
        <v>4811.5892008089304</v>
      </c>
      <c r="M40" s="122"/>
      <c r="N40" s="214">
        <v>0.81</v>
      </c>
      <c r="O40" s="214">
        <v>0.75</v>
      </c>
      <c r="P40" s="214">
        <v>0.68</v>
      </c>
      <c r="Q40" s="214">
        <v>0.81</v>
      </c>
      <c r="R40" s="214">
        <v>0.55016747868453098</v>
      </c>
      <c r="S40" s="122"/>
    </row>
    <row r="41" spans="1:19" ht="12.75" x14ac:dyDescent="0.2">
      <c r="A41" s="122" t="s">
        <v>391</v>
      </c>
      <c r="B41" s="122">
        <v>9402</v>
      </c>
      <c r="C41" s="122">
        <v>-402</v>
      </c>
      <c r="D41" s="122">
        <v>0</v>
      </c>
      <c r="E41" s="122">
        <v>402.35167025071098</v>
      </c>
      <c r="F41" s="122">
        <v>99.3</v>
      </c>
      <c r="G41" s="122">
        <v>29549.441813099002</v>
      </c>
      <c r="H41" s="122">
        <v>7388.06461245422</v>
      </c>
      <c r="I41" s="122">
        <v>11066.466800513601</v>
      </c>
      <c r="J41" s="122">
        <v>4067.6083709565801</v>
      </c>
      <c r="K41" s="122">
        <v>12764.852577273101</v>
      </c>
      <c r="L41" s="122">
        <v>3925.6320674355402</v>
      </c>
      <c r="M41" s="122"/>
      <c r="N41" s="214">
        <v>0.81</v>
      </c>
      <c r="O41" s="214">
        <v>0.75</v>
      </c>
      <c r="P41" s="214">
        <v>0.68</v>
      </c>
      <c r="Q41" s="214">
        <v>0.81</v>
      </c>
      <c r="R41" s="214">
        <v>0.55016747868453098</v>
      </c>
      <c r="S41" s="122"/>
    </row>
    <row r="42" spans="1:19" ht="12.75" x14ac:dyDescent="0.2">
      <c r="A42" s="122" t="s">
        <v>392</v>
      </c>
      <c r="B42" s="122">
        <v>21927</v>
      </c>
      <c r="C42" s="122">
        <v>-402</v>
      </c>
      <c r="D42" s="122">
        <v>0</v>
      </c>
      <c r="E42" s="122">
        <v>402.35167025071098</v>
      </c>
      <c r="F42" s="122">
        <v>99.8</v>
      </c>
      <c r="G42" s="122">
        <v>28582.654009898</v>
      </c>
      <c r="H42" s="122">
        <v>7107.3804166233003</v>
      </c>
      <c r="I42" s="122">
        <v>10136.4688351165</v>
      </c>
      <c r="J42" s="122">
        <v>3932.23071969177</v>
      </c>
      <c r="K42" s="122">
        <v>13725.4585671205</v>
      </c>
      <c r="L42" s="122">
        <v>2602.4546575547702</v>
      </c>
      <c r="M42" s="122"/>
      <c r="N42" s="214">
        <v>0.81</v>
      </c>
      <c r="O42" s="214">
        <v>0.75</v>
      </c>
      <c r="P42" s="214">
        <v>0.68</v>
      </c>
      <c r="Q42" s="214">
        <v>0.81</v>
      </c>
      <c r="R42" s="214">
        <v>0.55016747868453098</v>
      </c>
      <c r="S42" s="122"/>
    </row>
    <row r="43" spans="1:19" ht="12.75" x14ac:dyDescent="0.2">
      <c r="A43" s="19" t="s">
        <v>393</v>
      </c>
      <c r="B43" s="122"/>
      <c r="C43" s="122"/>
      <c r="D43" s="122"/>
      <c r="E43" s="122"/>
      <c r="F43" s="19"/>
      <c r="G43" s="122"/>
      <c r="H43" s="122"/>
      <c r="I43" s="122"/>
      <c r="J43" s="122"/>
      <c r="K43" s="122"/>
      <c r="L43" s="122"/>
      <c r="M43" s="122"/>
      <c r="N43" s="214"/>
      <c r="O43" s="214"/>
      <c r="P43" s="214"/>
      <c r="Q43" s="214"/>
      <c r="R43" s="214"/>
      <c r="S43" s="122"/>
    </row>
    <row r="44" spans="1:19" ht="12.75" x14ac:dyDescent="0.2">
      <c r="A44" s="122" t="s">
        <v>394</v>
      </c>
      <c r="B44" s="122">
        <v>104709</v>
      </c>
      <c r="C44" s="122">
        <v>-402</v>
      </c>
      <c r="D44" s="122">
        <v>0</v>
      </c>
      <c r="E44" s="122">
        <v>402.35167025071098</v>
      </c>
      <c r="F44" s="122">
        <v>99.1</v>
      </c>
      <c r="G44" s="122">
        <v>29854.1142045491</v>
      </c>
      <c r="H44" s="122">
        <v>8402.6074049430008</v>
      </c>
      <c r="I44" s="122">
        <v>11569.142155286099</v>
      </c>
      <c r="J44" s="122">
        <v>4285.2458293775699</v>
      </c>
      <c r="K44" s="122">
        <v>10370.8457596813</v>
      </c>
      <c r="L44" s="122">
        <v>5556.1142364703301</v>
      </c>
      <c r="M44" s="122"/>
      <c r="N44" s="214">
        <v>0.81</v>
      </c>
      <c r="O44" s="214">
        <v>0.75</v>
      </c>
      <c r="P44" s="214">
        <v>0.68</v>
      </c>
      <c r="Q44" s="214">
        <v>0.81</v>
      </c>
      <c r="R44" s="214">
        <v>0.55016747868453098</v>
      </c>
      <c r="S44" s="122"/>
    </row>
    <row r="45" spans="1:19" ht="12.75" x14ac:dyDescent="0.2">
      <c r="A45" s="122" t="s">
        <v>395</v>
      </c>
      <c r="B45" s="122">
        <v>16864</v>
      </c>
      <c r="C45" s="122">
        <v>-402</v>
      </c>
      <c r="D45" s="122">
        <v>0</v>
      </c>
      <c r="E45" s="122">
        <v>402.35167025071098</v>
      </c>
      <c r="F45" s="122">
        <v>98.6</v>
      </c>
      <c r="G45" s="122">
        <v>30786.1254795815</v>
      </c>
      <c r="H45" s="122">
        <v>6941.9795669001096</v>
      </c>
      <c r="I45" s="122">
        <v>11220.4513615831</v>
      </c>
      <c r="J45" s="122">
        <v>4669.0650399593196</v>
      </c>
      <c r="K45" s="122">
        <v>13710.532143271301</v>
      </c>
      <c r="L45" s="122">
        <v>4484.6130343479899</v>
      </c>
      <c r="M45" s="122"/>
      <c r="N45" s="214">
        <v>0.81</v>
      </c>
      <c r="O45" s="214">
        <v>0.75</v>
      </c>
      <c r="P45" s="214">
        <v>0.68</v>
      </c>
      <c r="Q45" s="214">
        <v>0.81</v>
      </c>
      <c r="R45" s="214">
        <v>0.55016747868453098</v>
      </c>
      <c r="S45" s="122"/>
    </row>
    <row r="46" spans="1:19" ht="12.75" x14ac:dyDescent="0.2">
      <c r="A46" s="122" t="s">
        <v>396</v>
      </c>
      <c r="B46" s="122">
        <v>11019</v>
      </c>
      <c r="C46" s="122">
        <v>-402</v>
      </c>
      <c r="D46" s="122">
        <v>0</v>
      </c>
      <c r="E46" s="122">
        <v>402.35167025071098</v>
      </c>
      <c r="F46" s="122">
        <v>99.9</v>
      </c>
      <c r="G46" s="122">
        <v>28802.5904979283</v>
      </c>
      <c r="H46" s="122">
        <v>8366.6555536536507</v>
      </c>
      <c r="I46" s="122">
        <v>12375.437689674</v>
      </c>
      <c r="J46" s="122">
        <v>3782.5853204324699</v>
      </c>
      <c r="K46" s="122">
        <v>10486.3112484822</v>
      </c>
      <c r="L46" s="122">
        <v>3049.8914749752998</v>
      </c>
      <c r="M46" s="122"/>
      <c r="N46" s="214">
        <v>0.81</v>
      </c>
      <c r="O46" s="214">
        <v>0.75</v>
      </c>
      <c r="P46" s="214">
        <v>0.68</v>
      </c>
      <c r="Q46" s="214">
        <v>0.81</v>
      </c>
      <c r="R46" s="214">
        <v>0.55016747868453098</v>
      </c>
      <c r="S46" s="122"/>
    </row>
    <row r="47" spans="1:19" ht="12.75" x14ac:dyDescent="0.2">
      <c r="A47" s="122" t="s">
        <v>397</v>
      </c>
      <c r="B47" s="122">
        <v>34133</v>
      </c>
      <c r="C47" s="122">
        <v>-402</v>
      </c>
      <c r="D47" s="122">
        <v>0</v>
      </c>
      <c r="E47" s="122">
        <v>402.35167025071098</v>
      </c>
      <c r="F47" s="122">
        <v>98.3</v>
      </c>
      <c r="G47" s="122">
        <v>30542.7260058459</v>
      </c>
      <c r="H47" s="122">
        <v>7995.4959753302201</v>
      </c>
      <c r="I47" s="122">
        <v>11264.7997426121</v>
      </c>
      <c r="J47" s="122">
        <v>4199.7626869305104</v>
      </c>
      <c r="K47" s="122">
        <v>12460.3977085648</v>
      </c>
      <c r="L47" s="122">
        <v>4851.2749139604703</v>
      </c>
      <c r="M47" s="122"/>
      <c r="N47" s="214">
        <v>0.81</v>
      </c>
      <c r="O47" s="214">
        <v>0.75</v>
      </c>
      <c r="P47" s="214">
        <v>0.68</v>
      </c>
      <c r="Q47" s="214">
        <v>0.81</v>
      </c>
      <c r="R47" s="214">
        <v>0.55016747868453098</v>
      </c>
      <c r="S47" s="122"/>
    </row>
    <row r="48" spans="1:19" ht="12.75" x14ac:dyDescent="0.2">
      <c r="A48" s="122" t="s">
        <v>398</v>
      </c>
      <c r="B48" s="122">
        <v>55467</v>
      </c>
      <c r="C48" s="122">
        <v>-402</v>
      </c>
      <c r="D48" s="122">
        <v>0</v>
      </c>
      <c r="E48" s="122">
        <v>402.35167025071098</v>
      </c>
      <c r="F48" s="122">
        <v>99.4</v>
      </c>
      <c r="G48" s="122">
        <v>29533.096129302001</v>
      </c>
      <c r="H48" s="122">
        <v>7732.9071991201499</v>
      </c>
      <c r="I48" s="122">
        <v>11236.3673773273</v>
      </c>
      <c r="J48" s="122">
        <v>3930.55954044902</v>
      </c>
      <c r="K48" s="122">
        <v>12320.224549475901</v>
      </c>
      <c r="L48" s="122">
        <v>3980.6122267981</v>
      </c>
      <c r="M48" s="122"/>
      <c r="N48" s="214">
        <v>0.81</v>
      </c>
      <c r="O48" s="214">
        <v>0.75</v>
      </c>
      <c r="P48" s="214">
        <v>0.68</v>
      </c>
      <c r="Q48" s="214">
        <v>0.81</v>
      </c>
      <c r="R48" s="214">
        <v>0.55016747868453098</v>
      </c>
      <c r="S48" s="122"/>
    </row>
    <row r="49" spans="1:19" ht="12.75" x14ac:dyDescent="0.2">
      <c r="A49" s="122" t="s">
        <v>399</v>
      </c>
      <c r="B49" s="122">
        <v>12008</v>
      </c>
      <c r="C49" s="122">
        <v>-402</v>
      </c>
      <c r="D49" s="122">
        <v>0</v>
      </c>
      <c r="E49" s="122">
        <v>402.35167025071098</v>
      </c>
      <c r="F49" s="122">
        <v>99.3</v>
      </c>
      <c r="G49" s="122">
        <v>28892.884984751799</v>
      </c>
      <c r="H49" s="122">
        <v>7020.2852630318403</v>
      </c>
      <c r="I49" s="122">
        <v>9673.9632520843606</v>
      </c>
      <c r="J49" s="122">
        <v>3277.25067221687</v>
      </c>
      <c r="K49" s="122">
        <v>14433.9271988934</v>
      </c>
      <c r="L49" s="122">
        <v>3691.5486158465001</v>
      </c>
      <c r="M49" s="122"/>
      <c r="N49" s="214">
        <v>0.81</v>
      </c>
      <c r="O49" s="214">
        <v>0.75</v>
      </c>
      <c r="P49" s="214">
        <v>0.68</v>
      </c>
      <c r="Q49" s="214">
        <v>0.81</v>
      </c>
      <c r="R49" s="214">
        <v>0.55016747868453098</v>
      </c>
      <c r="S49" s="122"/>
    </row>
    <row r="50" spans="1:19" ht="12.75" x14ac:dyDescent="0.2">
      <c r="A50" s="122" t="s">
        <v>400</v>
      </c>
      <c r="B50" s="122">
        <v>35045</v>
      </c>
      <c r="C50" s="122">
        <v>-317</v>
      </c>
      <c r="D50" s="122">
        <v>85.335310682130597</v>
      </c>
      <c r="E50" s="122">
        <v>402.35167025071098</v>
      </c>
      <c r="F50" s="122">
        <v>100.3</v>
      </c>
      <c r="G50" s="122">
        <v>28445.1035607105</v>
      </c>
      <c r="H50" s="122">
        <v>7467.7789382319297</v>
      </c>
      <c r="I50" s="122">
        <v>12398.058886659799</v>
      </c>
      <c r="J50" s="122">
        <v>4103.8834638132503</v>
      </c>
      <c r="K50" s="122">
        <v>10385.590312504901</v>
      </c>
      <c r="L50" s="122">
        <v>3443.8414130839301</v>
      </c>
      <c r="M50" s="122"/>
      <c r="N50" s="214">
        <v>0.81</v>
      </c>
      <c r="O50" s="214">
        <v>0.75</v>
      </c>
      <c r="P50" s="214">
        <v>0.68</v>
      </c>
      <c r="Q50" s="214">
        <v>0.81</v>
      </c>
      <c r="R50" s="214">
        <v>0.55016747868453098</v>
      </c>
      <c r="S50" s="122"/>
    </row>
    <row r="51" spans="1:19" ht="12.75" x14ac:dyDescent="0.2">
      <c r="A51" s="122" t="s">
        <v>401</v>
      </c>
      <c r="B51" s="122">
        <v>12916</v>
      </c>
      <c r="C51" s="122">
        <v>-130</v>
      </c>
      <c r="D51" s="122">
        <v>272.12809488142</v>
      </c>
      <c r="E51" s="122">
        <v>402.35167025071098</v>
      </c>
      <c r="F51" s="122">
        <v>101</v>
      </c>
      <c r="G51" s="122">
        <v>27212.809488142</v>
      </c>
      <c r="H51" s="122">
        <v>7685.9183695977699</v>
      </c>
      <c r="I51" s="122">
        <v>11830.6061447556</v>
      </c>
      <c r="J51" s="122">
        <v>4100.1501632416903</v>
      </c>
      <c r="K51" s="122">
        <v>9738.1200535913395</v>
      </c>
      <c r="L51" s="122">
        <v>2614.2614776627602</v>
      </c>
      <c r="M51" s="122"/>
      <c r="N51" s="214">
        <v>0.81</v>
      </c>
      <c r="O51" s="214">
        <v>0.75</v>
      </c>
      <c r="P51" s="214">
        <v>0.68</v>
      </c>
      <c r="Q51" s="214">
        <v>0.81</v>
      </c>
      <c r="R51" s="214">
        <v>0.55016747868453098</v>
      </c>
      <c r="S51" s="122"/>
    </row>
    <row r="52" spans="1:19" ht="12.75" x14ac:dyDescent="0.2">
      <c r="A52" s="122" t="s">
        <v>402</v>
      </c>
      <c r="B52" s="122">
        <v>9180</v>
      </c>
      <c r="C52" s="122">
        <v>-402</v>
      </c>
      <c r="D52" s="122">
        <v>0</v>
      </c>
      <c r="E52" s="122">
        <v>402.35167025071098</v>
      </c>
      <c r="F52" s="122">
        <v>97.9</v>
      </c>
      <c r="G52" s="122">
        <v>30051.280915671501</v>
      </c>
      <c r="H52" s="122">
        <v>6781.0877317137201</v>
      </c>
      <c r="I52" s="122">
        <v>12087.049967787099</v>
      </c>
      <c r="J52" s="122">
        <v>4433.5109740615899</v>
      </c>
      <c r="K52" s="122">
        <v>12491.053483678301</v>
      </c>
      <c r="L52" s="122">
        <v>4291.0053474014903</v>
      </c>
      <c r="M52" s="122"/>
      <c r="N52" s="214">
        <v>0.81</v>
      </c>
      <c r="O52" s="214">
        <v>0.75</v>
      </c>
      <c r="P52" s="214">
        <v>0.68</v>
      </c>
      <c r="Q52" s="214">
        <v>0.81</v>
      </c>
      <c r="R52" s="214">
        <v>0.55016747868453098</v>
      </c>
      <c r="S52" s="122"/>
    </row>
    <row r="53" spans="1:19" ht="12.75" x14ac:dyDescent="0.2">
      <c r="A53" s="19" t="s">
        <v>403</v>
      </c>
      <c r="B53" s="122"/>
      <c r="C53" s="122"/>
      <c r="D53" s="122"/>
      <c r="E53" s="122"/>
      <c r="F53" s="19"/>
      <c r="G53" s="122"/>
      <c r="H53" s="122"/>
      <c r="I53" s="122"/>
      <c r="J53" s="122"/>
      <c r="K53" s="122"/>
      <c r="L53" s="122"/>
      <c r="M53" s="122"/>
      <c r="N53" s="214"/>
      <c r="O53" s="214"/>
      <c r="P53" s="214"/>
      <c r="Q53" s="214"/>
      <c r="R53" s="214"/>
      <c r="S53" s="122"/>
    </row>
    <row r="54" spans="1:19" ht="12.75" x14ac:dyDescent="0.2">
      <c r="A54" s="122" t="s">
        <v>404</v>
      </c>
      <c r="B54" s="122">
        <v>5453</v>
      </c>
      <c r="C54" s="122">
        <v>-402</v>
      </c>
      <c r="D54" s="122">
        <v>0</v>
      </c>
      <c r="E54" s="122">
        <v>402.35167025071098</v>
      </c>
      <c r="F54" s="122">
        <v>98.5</v>
      </c>
      <c r="G54" s="122">
        <v>28891.847252116699</v>
      </c>
      <c r="H54" s="122">
        <v>7493.4657496588998</v>
      </c>
      <c r="I54" s="122">
        <v>9760.9379646842699</v>
      </c>
      <c r="J54" s="122">
        <v>4569.9879493416502</v>
      </c>
      <c r="K54" s="122">
        <v>13293.1223772136</v>
      </c>
      <c r="L54" s="122">
        <v>2956.21906655271</v>
      </c>
      <c r="M54" s="122"/>
      <c r="N54" s="214">
        <v>0.81</v>
      </c>
      <c r="O54" s="214">
        <v>0.75</v>
      </c>
      <c r="P54" s="214">
        <v>0.68</v>
      </c>
      <c r="Q54" s="214">
        <v>0.81</v>
      </c>
      <c r="R54" s="214">
        <v>0.55016747868453098</v>
      </c>
      <c r="S54" s="122"/>
    </row>
    <row r="55" spans="1:19" ht="12.75" x14ac:dyDescent="0.2">
      <c r="A55" s="122" t="s">
        <v>405</v>
      </c>
      <c r="B55" s="122">
        <v>21577</v>
      </c>
      <c r="C55" s="122">
        <v>-402</v>
      </c>
      <c r="D55" s="122">
        <v>0</v>
      </c>
      <c r="E55" s="122">
        <v>402.35167025071098</v>
      </c>
      <c r="F55" s="122">
        <v>98.7</v>
      </c>
      <c r="G55" s="122">
        <v>29260.844661932199</v>
      </c>
      <c r="H55" s="122">
        <v>7342.4679146435201</v>
      </c>
      <c r="I55" s="122">
        <v>10446.194437111</v>
      </c>
      <c r="J55" s="122">
        <v>4053.0317754411099</v>
      </c>
      <c r="K55" s="122">
        <v>12856.508141223399</v>
      </c>
      <c r="L55" s="122">
        <v>4196.8431632265201</v>
      </c>
      <c r="M55" s="122"/>
      <c r="N55" s="214">
        <v>0.81</v>
      </c>
      <c r="O55" s="214">
        <v>0.75</v>
      </c>
      <c r="P55" s="214">
        <v>0.68</v>
      </c>
      <c r="Q55" s="214">
        <v>0.81</v>
      </c>
      <c r="R55" s="214">
        <v>0.55016747868453098</v>
      </c>
      <c r="S55" s="122"/>
    </row>
    <row r="56" spans="1:19" ht="12.75" x14ac:dyDescent="0.2">
      <c r="A56" s="122" t="s">
        <v>406</v>
      </c>
      <c r="B56" s="122">
        <v>9882</v>
      </c>
      <c r="C56" s="122">
        <v>-402</v>
      </c>
      <c r="D56" s="122">
        <v>0</v>
      </c>
      <c r="E56" s="122">
        <v>402.35167025071098</v>
      </c>
      <c r="F56" s="122">
        <v>98.7</v>
      </c>
      <c r="G56" s="122">
        <v>29759.671774061098</v>
      </c>
      <c r="H56" s="122">
        <v>6928.7629574861203</v>
      </c>
      <c r="I56" s="122">
        <v>11828.218930489</v>
      </c>
      <c r="J56" s="122">
        <v>4140.6170116017001</v>
      </c>
      <c r="K56" s="122">
        <v>13336.714667501201</v>
      </c>
      <c r="L56" s="122">
        <v>3013.3571981198602</v>
      </c>
      <c r="M56" s="122"/>
      <c r="N56" s="214">
        <v>0.81</v>
      </c>
      <c r="O56" s="214">
        <v>0.75</v>
      </c>
      <c r="P56" s="214">
        <v>0.68</v>
      </c>
      <c r="Q56" s="214">
        <v>0.81</v>
      </c>
      <c r="R56" s="214">
        <v>0.55016747868453098</v>
      </c>
      <c r="S56" s="122"/>
    </row>
    <row r="57" spans="1:19" ht="12.75" x14ac:dyDescent="0.2">
      <c r="A57" s="122" t="s">
        <v>407</v>
      </c>
      <c r="B57" s="122">
        <v>158520</v>
      </c>
      <c r="C57" s="122">
        <v>-240</v>
      </c>
      <c r="D57" s="122">
        <v>161.97567994388501</v>
      </c>
      <c r="E57" s="122">
        <v>402.35167025071098</v>
      </c>
      <c r="F57" s="122">
        <v>100.6</v>
      </c>
      <c r="G57" s="122">
        <v>26995.946657314402</v>
      </c>
      <c r="H57" s="122">
        <v>7995.08385366528</v>
      </c>
      <c r="I57" s="122">
        <v>10625.701217690301</v>
      </c>
      <c r="J57" s="122">
        <v>3551.2520913099602</v>
      </c>
      <c r="K57" s="122">
        <v>9365.5053522465205</v>
      </c>
      <c r="L57" s="122">
        <v>4634.4834326882301</v>
      </c>
      <c r="M57" s="122"/>
      <c r="N57" s="214">
        <v>0.81</v>
      </c>
      <c r="O57" s="214">
        <v>0.75</v>
      </c>
      <c r="P57" s="214">
        <v>0.68</v>
      </c>
      <c r="Q57" s="214">
        <v>0.81</v>
      </c>
      <c r="R57" s="214">
        <v>0.55016747868453098</v>
      </c>
      <c r="S57" s="122"/>
    </row>
    <row r="58" spans="1:19" ht="12.75" x14ac:dyDescent="0.2">
      <c r="A58" s="122" t="s">
        <v>408</v>
      </c>
      <c r="B58" s="122">
        <v>27019</v>
      </c>
      <c r="C58" s="122">
        <v>-402</v>
      </c>
      <c r="D58" s="122">
        <v>0</v>
      </c>
      <c r="E58" s="122">
        <v>402.35167025071098</v>
      </c>
      <c r="F58" s="122">
        <v>99.1</v>
      </c>
      <c r="G58" s="122">
        <v>28760.783421532498</v>
      </c>
      <c r="H58" s="122">
        <v>7832.8048747405501</v>
      </c>
      <c r="I58" s="122">
        <v>11358.3364354897</v>
      </c>
      <c r="J58" s="122">
        <v>4047.3984560397798</v>
      </c>
      <c r="K58" s="122">
        <v>11359.918741682</v>
      </c>
      <c r="L58" s="122">
        <v>3532.91332332718</v>
      </c>
      <c r="M58" s="122"/>
      <c r="N58" s="214">
        <v>0.81</v>
      </c>
      <c r="O58" s="214">
        <v>0.75</v>
      </c>
      <c r="P58" s="214">
        <v>0.68</v>
      </c>
      <c r="Q58" s="214">
        <v>0.81</v>
      </c>
      <c r="R58" s="214">
        <v>0.55016747868453098</v>
      </c>
      <c r="S58" s="122"/>
    </row>
    <row r="59" spans="1:19" ht="12.75" x14ac:dyDescent="0.2">
      <c r="A59" s="122" t="s">
        <v>409</v>
      </c>
      <c r="B59" s="122">
        <v>43549</v>
      </c>
      <c r="C59" s="122">
        <v>-402</v>
      </c>
      <c r="D59" s="122">
        <v>0</v>
      </c>
      <c r="E59" s="122">
        <v>402.35167025071098</v>
      </c>
      <c r="F59" s="122">
        <v>98.6</v>
      </c>
      <c r="G59" s="122">
        <v>28612.758500406198</v>
      </c>
      <c r="H59" s="122">
        <v>7249.0157799434201</v>
      </c>
      <c r="I59" s="122">
        <v>11132.9937329493</v>
      </c>
      <c r="J59" s="122">
        <v>3976.1425404914698</v>
      </c>
      <c r="K59" s="122">
        <v>11777.3363803473</v>
      </c>
      <c r="L59" s="122">
        <v>3904.06759130924</v>
      </c>
      <c r="M59" s="122"/>
      <c r="N59" s="214">
        <v>0.81</v>
      </c>
      <c r="O59" s="214">
        <v>0.75</v>
      </c>
      <c r="P59" s="214">
        <v>0.68</v>
      </c>
      <c r="Q59" s="214">
        <v>0.81</v>
      </c>
      <c r="R59" s="214">
        <v>0.55016747868453098</v>
      </c>
      <c r="S59" s="122"/>
    </row>
    <row r="60" spans="1:19" ht="12.75" x14ac:dyDescent="0.2">
      <c r="A60" s="122" t="s">
        <v>410</v>
      </c>
      <c r="B60" s="122">
        <v>140927</v>
      </c>
      <c r="C60" s="122">
        <v>-402</v>
      </c>
      <c r="D60" s="122">
        <v>0</v>
      </c>
      <c r="E60" s="122">
        <v>402.35167025071098</v>
      </c>
      <c r="F60" s="122">
        <v>100</v>
      </c>
      <c r="G60" s="122">
        <v>28819.883180002202</v>
      </c>
      <c r="H60" s="122">
        <v>8265.45027368499</v>
      </c>
      <c r="I60" s="122">
        <v>11111.1143880212</v>
      </c>
      <c r="J60" s="122">
        <v>3958.4345821981001</v>
      </c>
      <c r="K60" s="122">
        <v>9965.3082870609996</v>
      </c>
      <c r="L60" s="122">
        <v>5503.5921900130397</v>
      </c>
      <c r="M60" s="122"/>
      <c r="N60" s="214">
        <v>0.81</v>
      </c>
      <c r="O60" s="214">
        <v>0.75</v>
      </c>
      <c r="P60" s="214">
        <v>0.68</v>
      </c>
      <c r="Q60" s="214">
        <v>0.81</v>
      </c>
      <c r="R60" s="214">
        <v>0.55016747868453098</v>
      </c>
      <c r="S60" s="122"/>
    </row>
    <row r="61" spans="1:19" ht="12.75" x14ac:dyDescent="0.2">
      <c r="A61" s="122" t="s">
        <v>411</v>
      </c>
      <c r="B61" s="122">
        <v>14521</v>
      </c>
      <c r="C61" s="122">
        <v>-402</v>
      </c>
      <c r="D61" s="122">
        <v>0</v>
      </c>
      <c r="E61" s="122">
        <v>402.35167025071098</v>
      </c>
      <c r="F61" s="122">
        <v>99.4</v>
      </c>
      <c r="G61" s="122">
        <v>28698.2327512554</v>
      </c>
      <c r="H61" s="122">
        <v>8051.3436732701202</v>
      </c>
      <c r="I61" s="122">
        <v>11582.001353736199</v>
      </c>
      <c r="J61" s="122">
        <v>3923.1562730738501</v>
      </c>
      <c r="K61" s="122">
        <v>11392.1009616846</v>
      </c>
      <c r="L61" s="122">
        <v>2898.7451598610101</v>
      </c>
      <c r="M61" s="122"/>
      <c r="N61" s="214">
        <v>0.81</v>
      </c>
      <c r="O61" s="214">
        <v>0.75</v>
      </c>
      <c r="P61" s="214">
        <v>0.68</v>
      </c>
      <c r="Q61" s="214">
        <v>0.81</v>
      </c>
      <c r="R61" s="214">
        <v>0.55016747868453098</v>
      </c>
      <c r="S61" s="122"/>
    </row>
    <row r="62" spans="1:19" ht="12.75" x14ac:dyDescent="0.2">
      <c r="A62" s="122" t="s">
        <v>412</v>
      </c>
      <c r="B62" s="122">
        <v>7421</v>
      </c>
      <c r="C62" s="122">
        <v>-402</v>
      </c>
      <c r="D62" s="122">
        <v>0</v>
      </c>
      <c r="E62" s="122">
        <v>402.35167025071098</v>
      </c>
      <c r="F62" s="122">
        <v>98.3</v>
      </c>
      <c r="G62" s="122">
        <v>29182.4944584492</v>
      </c>
      <c r="H62" s="122">
        <v>5542.0492826338204</v>
      </c>
      <c r="I62" s="122">
        <v>8874.7692059081801</v>
      </c>
      <c r="J62" s="122">
        <v>3920.5142958230799</v>
      </c>
      <c r="K62" s="122">
        <v>16948.877331073101</v>
      </c>
      <c r="L62" s="122">
        <v>2986.0312348592802</v>
      </c>
      <c r="M62" s="122"/>
      <c r="N62" s="214">
        <v>0.81</v>
      </c>
      <c r="O62" s="214">
        <v>0.75</v>
      </c>
      <c r="P62" s="214">
        <v>0.68</v>
      </c>
      <c r="Q62" s="214">
        <v>0.81</v>
      </c>
      <c r="R62" s="214">
        <v>0.55016747868453098</v>
      </c>
      <c r="S62" s="122"/>
    </row>
    <row r="63" spans="1:19" ht="12.75" x14ac:dyDescent="0.2">
      <c r="A63" s="122" t="s">
        <v>413</v>
      </c>
      <c r="B63" s="122">
        <v>7920</v>
      </c>
      <c r="C63" s="122">
        <v>-402</v>
      </c>
      <c r="D63" s="122">
        <v>0</v>
      </c>
      <c r="E63" s="122">
        <v>402.35167025071098</v>
      </c>
      <c r="F63" s="122">
        <v>98.8</v>
      </c>
      <c r="G63" s="122">
        <v>28553.086135447102</v>
      </c>
      <c r="H63" s="122">
        <v>5745.21626844406</v>
      </c>
      <c r="I63" s="122">
        <v>9784.7304921961495</v>
      </c>
      <c r="J63" s="122">
        <v>4118.7097447800097</v>
      </c>
      <c r="K63" s="122">
        <v>15138.567734878299</v>
      </c>
      <c r="L63" s="122">
        <v>2722.71745458331</v>
      </c>
      <c r="M63" s="122"/>
      <c r="N63" s="214">
        <v>0.81</v>
      </c>
      <c r="O63" s="214">
        <v>0.75</v>
      </c>
      <c r="P63" s="214">
        <v>0.68</v>
      </c>
      <c r="Q63" s="214">
        <v>0.81</v>
      </c>
      <c r="R63" s="214">
        <v>0.55016747868453098</v>
      </c>
      <c r="S63" s="122"/>
    </row>
    <row r="64" spans="1:19" ht="12.75" x14ac:dyDescent="0.2">
      <c r="A64" s="122" t="s">
        <v>414</v>
      </c>
      <c r="B64" s="122">
        <v>3733</v>
      </c>
      <c r="C64" s="122">
        <v>-402</v>
      </c>
      <c r="D64" s="122">
        <v>0</v>
      </c>
      <c r="E64" s="122">
        <v>402.35167025071098</v>
      </c>
      <c r="F64" s="122">
        <v>97.8</v>
      </c>
      <c r="G64" s="122">
        <v>30512.294210459801</v>
      </c>
      <c r="H64" s="122">
        <v>6760.40752268088</v>
      </c>
      <c r="I64" s="122">
        <v>11383.296117806</v>
      </c>
      <c r="J64" s="122">
        <v>4498.3477562376302</v>
      </c>
      <c r="K64" s="122">
        <v>14974.127850728901</v>
      </c>
      <c r="L64" s="122">
        <v>2382.8598493978602</v>
      </c>
      <c r="M64" s="122"/>
      <c r="N64" s="214">
        <v>0.81</v>
      </c>
      <c r="O64" s="214">
        <v>0.75</v>
      </c>
      <c r="P64" s="214">
        <v>0.68</v>
      </c>
      <c r="Q64" s="214">
        <v>0.81</v>
      </c>
      <c r="R64" s="214">
        <v>0.55016747868453098</v>
      </c>
      <c r="S64" s="122"/>
    </row>
    <row r="65" spans="1:19" ht="12.75" x14ac:dyDescent="0.2">
      <c r="A65" s="122" t="s">
        <v>415</v>
      </c>
      <c r="B65" s="122">
        <v>11631</v>
      </c>
      <c r="C65" s="122">
        <v>-402</v>
      </c>
      <c r="D65" s="122">
        <v>0</v>
      </c>
      <c r="E65" s="122">
        <v>402.35167025071098</v>
      </c>
      <c r="F65" s="122">
        <v>99.1</v>
      </c>
      <c r="G65" s="122">
        <v>28661.005059814699</v>
      </c>
      <c r="H65" s="122">
        <v>6741.4594688975103</v>
      </c>
      <c r="I65" s="122">
        <v>10538.582607676301</v>
      </c>
      <c r="J65" s="122">
        <v>4302.1211830811098</v>
      </c>
      <c r="K65" s="122">
        <v>13239.1837931876</v>
      </c>
      <c r="L65" s="122">
        <v>2994.18762666986</v>
      </c>
      <c r="M65" s="122"/>
      <c r="N65" s="214">
        <v>0.81</v>
      </c>
      <c r="O65" s="214">
        <v>0.75</v>
      </c>
      <c r="P65" s="214">
        <v>0.68</v>
      </c>
      <c r="Q65" s="214">
        <v>0.81</v>
      </c>
      <c r="R65" s="214">
        <v>0.55016747868453098</v>
      </c>
      <c r="S65" s="122"/>
    </row>
    <row r="66" spans="1:19" ht="12.75" x14ac:dyDescent="0.2">
      <c r="A66" s="122" t="s">
        <v>416</v>
      </c>
      <c r="B66" s="122">
        <v>5343</v>
      </c>
      <c r="C66" s="122">
        <v>-402</v>
      </c>
      <c r="D66" s="122">
        <v>0</v>
      </c>
      <c r="E66" s="122">
        <v>402.35167025071098</v>
      </c>
      <c r="F66" s="122">
        <v>98.4</v>
      </c>
      <c r="G66" s="122">
        <v>29323.372017376601</v>
      </c>
      <c r="H66" s="122">
        <v>6687.8395719269201</v>
      </c>
      <c r="I66" s="122">
        <v>10819.216934198301</v>
      </c>
      <c r="J66" s="122">
        <v>4234.7930330017098</v>
      </c>
      <c r="K66" s="122">
        <v>13875.2147714614</v>
      </c>
      <c r="L66" s="122">
        <v>3041.3030594665001</v>
      </c>
      <c r="M66" s="122"/>
      <c r="N66" s="214">
        <v>0.81</v>
      </c>
      <c r="O66" s="214">
        <v>0.75</v>
      </c>
      <c r="P66" s="214">
        <v>0.68</v>
      </c>
      <c r="Q66" s="214">
        <v>0.81</v>
      </c>
      <c r="R66" s="214">
        <v>0.55016747868453098</v>
      </c>
      <c r="S66" s="122"/>
    </row>
    <row r="67" spans="1:19" ht="12.75" x14ac:dyDescent="0.2">
      <c r="A67" s="19" t="s">
        <v>417</v>
      </c>
      <c r="B67" s="122"/>
      <c r="C67" s="122"/>
      <c r="D67" s="122"/>
      <c r="E67" s="122"/>
      <c r="F67" s="19"/>
      <c r="G67" s="122"/>
      <c r="H67" s="122"/>
      <c r="I67" s="122"/>
      <c r="J67" s="122"/>
      <c r="K67" s="122"/>
      <c r="L67" s="122"/>
      <c r="M67" s="122"/>
      <c r="N67" s="214"/>
      <c r="O67" s="214"/>
      <c r="P67" s="214"/>
      <c r="Q67" s="214"/>
      <c r="R67" s="214"/>
      <c r="S67" s="122"/>
    </row>
    <row r="68" spans="1:19" ht="12.75" x14ac:dyDescent="0.2">
      <c r="A68" s="122" t="s">
        <v>418</v>
      </c>
      <c r="B68" s="122">
        <v>6776</v>
      </c>
      <c r="C68" s="122">
        <v>-402</v>
      </c>
      <c r="D68" s="122">
        <v>0</v>
      </c>
      <c r="E68" s="122">
        <v>402.35167025071098</v>
      </c>
      <c r="F68" s="122">
        <v>98.3</v>
      </c>
      <c r="G68" s="122">
        <v>28310.5856018048</v>
      </c>
      <c r="H68" s="122">
        <v>8053.2102929337698</v>
      </c>
      <c r="I68" s="122">
        <v>11213.408195944899</v>
      </c>
      <c r="J68" s="122">
        <v>4286.2015811957399</v>
      </c>
      <c r="K68" s="122">
        <v>10994.151752116701</v>
      </c>
      <c r="L68" s="122">
        <v>2831.04542432466</v>
      </c>
      <c r="M68" s="122"/>
      <c r="N68" s="214">
        <v>0.81</v>
      </c>
      <c r="O68" s="214">
        <v>0.75</v>
      </c>
      <c r="P68" s="214">
        <v>0.68</v>
      </c>
      <c r="Q68" s="214">
        <v>0.81</v>
      </c>
      <c r="R68" s="214">
        <v>0.55016747868453098</v>
      </c>
      <c r="S68" s="122"/>
    </row>
    <row r="69" spans="1:19" ht="12.75" x14ac:dyDescent="0.2">
      <c r="A69" s="122" t="s">
        <v>419</v>
      </c>
      <c r="B69" s="122">
        <v>17416</v>
      </c>
      <c r="C69" s="122">
        <v>-402</v>
      </c>
      <c r="D69" s="122">
        <v>0</v>
      </c>
      <c r="E69" s="122">
        <v>402.35167025071098</v>
      </c>
      <c r="F69" s="122">
        <v>97.6</v>
      </c>
      <c r="G69" s="122">
        <v>29166.374340434901</v>
      </c>
      <c r="H69" s="122">
        <v>7324.65200150089</v>
      </c>
      <c r="I69" s="122">
        <v>10711.0028527904</v>
      </c>
      <c r="J69" s="122">
        <v>3820.9612851540801</v>
      </c>
      <c r="K69" s="122">
        <v>13286.5718034034</v>
      </c>
      <c r="L69" s="122">
        <v>3344.0312563800699</v>
      </c>
      <c r="M69" s="122"/>
      <c r="N69" s="214">
        <v>0.81</v>
      </c>
      <c r="O69" s="214">
        <v>0.75</v>
      </c>
      <c r="P69" s="214">
        <v>0.68</v>
      </c>
      <c r="Q69" s="214">
        <v>0.81</v>
      </c>
      <c r="R69" s="214">
        <v>0.55016747868453098</v>
      </c>
      <c r="S69" s="122"/>
    </row>
    <row r="70" spans="1:19" ht="12.75" x14ac:dyDescent="0.2">
      <c r="A70" s="122" t="s">
        <v>420</v>
      </c>
      <c r="B70" s="122">
        <v>29629</v>
      </c>
      <c r="C70" s="122">
        <v>-402</v>
      </c>
      <c r="D70" s="122">
        <v>0</v>
      </c>
      <c r="E70" s="122">
        <v>402.35167025071098</v>
      </c>
      <c r="F70" s="122">
        <v>99.1</v>
      </c>
      <c r="G70" s="122">
        <v>28880.436034520299</v>
      </c>
      <c r="H70" s="122">
        <v>7678.2193612461197</v>
      </c>
      <c r="I70" s="122">
        <v>12206.24701395</v>
      </c>
      <c r="J70" s="122">
        <v>4497.1871437487698</v>
      </c>
      <c r="K70" s="122">
        <v>10510.607505513</v>
      </c>
      <c r="L70" s="122">
        <v>3516.5905459547798</v>
      </c>
      <c r="M70" s="122"/>
      <c r="N70" s="214">
        <v>0.81</v>
      </c>
      <c r="O70" s="214">
        <v>0.75</v>
      </c>
      <c r="P70" s="214">
        <v>0.68</v>
      </c>
      <c r="Q70" s="214">
        <v>0.81</v>
      </c>
      <c r="R70" s="214">
        <v>0.55016747868453098</v>
      </c>
      <c r="S70" s="122"/>
    </row>
    <row r="71" spans="1:19" ht="12.75" x14ac:dyDescent="0.2">
      <c r="A71" s="122" t="s">
        <v>421</v>
      </c>
      <c r="B71" s="122">
        <v>9733</v>
      </c>
      <c r="C71" s="122">
        <v>-402</v>
      </c>
      <c r="D71" s="122">
        <v>0</v>
      </c>
      <c r="E71" s="122">
        <v>402.35167025071098</v>
      </c>
      <c r="F71" s="122">
        <v>99.3</v>
      </c>
      <c r="G71" s="122">
        <v>28543.804211932202</v>
      </c>
      <c r="H71" s="122">
        <v>7565.4288105505802</v>
      </c>
      <c r="I71" s="122">
        <v>12350.2905214934</v>
      </c>
      <c r="J71" s="122">
        <v>4634.2529714641496</v>
      </c>
      <c r="K71" s="122">
        <v>10187.693092088201</v>
      </c>
      <c r="L71" s="122">
        <v>3180.4234653470498</v>
      </c>
      <c r="M71" s="122"/>
      <c r="N71" s="214">
        <v>0.81</v>
      </c>
      <c r="O71" s="214">
        <v>0.75</v>
      </c>
      <c r="P71" s="214">
        <v>0.68</v>
      </c>
      <c r="Q71" s="214">
        <v>0.81</v>
      </c>
      <c r="R71" s="214">
        <v>0.55016747868453098</v>
      </c>
      <c r="S71" s="122"/>
    </row>
    <row r="72" spans="1:19" ht="12.75" x14ac:dyDescent="0.2">
      <c r="A72" s="122" t="s">
        <v>422</v>
      </c>
      <c r="B72" s="122">
        <v>11845</v>
      </c>
      <c r="C72" s="122">
        <v>-402</v>
      </c>
      <c r="D72" s="122">
        <v>0</v>
      </c>
      <c r="E72" s="122">
        <v>402.35167025071098</v>
      </c>
      <c r="F72" s="122">
        <v>99.2</v>
      </c>
      <c r="G72" s="122">
        <v>30157.536415219201</v>
      </c>
      <c r="H72" s="122">
        <v>11403.4975629574</v>
      </c>
      <c r="I72" s="122">
        <v>15050.6684388989</v>
      </c>
      <c r="J72" s="122">
        <v>4043.57728797253</v>
      </c>
      <c r="K72" s="122">
        <v>6995.6232308468598</v>
      </c>
      <c r="L72" s="122">
        <v>2211.3533321730001</v>
      </c>
      <c r="M72" s="122"/>
      <c r="N72" s="214">
        <v>0.81</v>
      </c>
      <c r="O72" s="214">
        <v>0.75</v>
      </c>
      <c r="P72" s="214">
        <v>0.68</v>
      </c>
      <c r="Q72" s="214">
        <v>0.81</v>
      </c>
      <c r="R72" s="214">
        <v>0.55016747868453098</v>
      </c>
      <c r="S72" s="122"/>
    </row>
    <row r="73" spans="1:19" ht="12.75" x14ac:dyDescent="0.2">
      <c r="A73" s="122" t="s">
        <v>423</v>
      </c>
      <c r="B73" s="122">
        <v>137481</v>
      </c>
      <c r="C73" s="122">
        <v>-402</v>
      </c>
      <c r="D73" s="122">
        <v>0</v>
      </c>
      <c r="E73" s="122">
        <v>402.35167025071098</v>
      </c>
      <c r="F73" s="122">
        <v>99.5</v>
      </c>
      <c r="G73" s="122">
        <v>27529.961747389101</v>
      </c>
      <c r="H73" s="122">
        <v>8155.4561089232202</v>
      </c>
      <c r="I73" s="122">
        <v>10950.611132342499</v>
      </c>
      <c r="J73" s="122">
        <v>3590.9336198450301</v>
      </c>
      <c r="K73" s="122">
        <v>10168.016884742399</v>
      </c>
      <c r="L73" s="122">
        <v>3695.5208923468699</v>
      </c>
      <c r="M73" s="122"/>
      <c r="N73" s="214">
        <v>0.81</v>
      </c>
      <c r="O73" s="214">
        <v>0.75</v>
      </c>
      <c r="P73" s="214">
        <v>0.68</v>
      </c>
      <c r="Q73" s="214">
        <v>0.81</v>
      </c>
      <c r="R73" s="214">
        <v>0.55016747868453098</v>
      </c>
      <c r="S73" s="122"/>
    </row>
    <row r="74" spans="1:19" ht="12.75" x14ac:dyDescent="0.2">
      <c r="A74" s="122" t="s">
        <v>424</v>
      </c>
      <c r="B74" s="122">
        <v>7328</v>
      </c>
      <c r="C74" s="122">
        <v>-402</v>
      </c>
      <c r="D74" s="122">
        <v>0</v>
      </c>
      <c r="E74" s="122">
        <v>402.35167025071098</v>
      </c>
      <c r="F74" s="122">
        <v>98.6</v>
      </c>
      <c r="G74" s="122">
        <v>29458.777983951299</v>
      </c>
      <c r="H74" s="122">
        <v>8359.6912408794396</v>
      </c>
      <c r="I74" s="122">
        <v>12481.8939079473</v>
      </c>
      <c r="J74" s="122">
        <v>4662.8965197854604</v>
      </c>
      <c r="K74" s="122">
        <v>10558.3851199823</v>
      </c>
      <c r="L74" s="122">
        <v>2913.5601963813901</v>
      </c>
      <c r="M74" s="122"/>
      <c r="N74" s="214">
        <v>0.81</v>
      </c>
      <c r="O74" s="214">
        <v>0.75</v>
      </c>
      <c r="P74" s="214">
        <v>0.68</v>
      </c>
      <c r="Q74" s="214">
        <v>0.81</v>
      </c>
      <c r="R74" s="214">
        <v>0.55016747868453098</v>
      </c>
      <c r="S74" s="122"/>
    </row>
    <row r="75" spans="1:19" ht="12.75" x14ac:dyDescent="0.2">
      <c r="A75" s="122" t="s">
        <v>425</v>
      </c>
      <c r="B75" s="122">
        <v>31178</v>
      </c>
      <c r="C75" s="122">
        <v>-402</v>
      </c>
      <c r="D75" s="122">
        <v>0</v>
      </c>
      <c r="E75" s="122">
        <v>402.35167025071098</v>
      </c>
      <c r="F75" s="122">
        <v>98.3</v>
      </c>
      <c r="G75" s="122">
        <v>29779.179994416001</v>
      </c>
      <c r="H75" s="122">
        <v>8122.8063665587897</v>
      </c>
      <c r="I75" s="122">
        <v>11544.344410105899</v>
      </c>
      <c r="J75" s="122">
        <v>4194.31325323085</v>
      </c>
      <c r="K75" s="122">
        <v>11749.593486173901</v>
      </c>
      <c r="L75" s="122">
        <v>3948.1519320623302</v>
      </c>
      <c r="M75" s="122"/>
      <c r="N75" s="214">
        <v>0.81</v>
      </c>
      <c r="O75" s="214">
        <v>0.75</v>
      </c>
      <c r="P75" s="214">
        <v>0.68</v>
      </c>
      <c r="Q75" s="214">
        <v>0.81</v>
      </c>
      <c r="R75" s="214">
        <v>0.55016747868453098</v>
      </c>
      <c r="S75" s="122"/>
    </row>
    <row r="76" spans="1:19" ht="12.75" x14ac:dyDescent="0.2">
      <c r="A76" s="122" t="s">
        <v>426</v>
      </c>
      <c r="B76" s="122">
        <v>11496</v>
      </c>
      <c r="C76" s="122">
        <v>-402</v>
      </c>
      <c r="D76" s="122">
        <v>0</v>
      </c>
      <c r="E76" s="122">
        <v>402.35167025071098</v>
      </c>
      <c r="F76" s="122">
        <v>97.8</v>
      </c>
      <c r="G76" s="122">
        <v>30737.213967865398</v>
      </c>
      <c r="H76" s="122">
        <v>7916.26450535612</v>
      </c>
      <c r="I76" s="122">
        <v>12480.850642855001</v>
      </c>
      <c r="J76" s="122">
        <v>4225.1667871427599</v>
      </c>
      <c r="K76" s="122">
        <v>12894.949557977199</v>
      </c>
      <c r="L76" s="122">
        <v>2992.5054514374901</v>
      </c>
      <c r="M76" s="122"/>
      <c r="N76" s="214">
        <v>0.81</v>
      </c>
      <c r="O76" s="214">
        <v>0.75</v>
      </c>
      <c r="P76" s="214">
        <v>0.68</v>
      </c>
      <c r="Q76" s="214">
        <v>0.81</v>
      </c>
      <c r="R76" s="214">
        <v>0.55016747868453098</v>
      </c>
      <c r="S76" s="122"/>
    </row>
    <row r="77" spans="1:19" ht="12.75" x14ac:dyDescent="0.2">
      <c r="A77" s="122" t="s">
        <v>427</v>
      </c>
      <c r="B77" s="122">
        <v>18894</v>
      </c>
      <c r="C77" s="122">
        <v>-402</v>
      </c>
      <c r="D77" s="122">
        <v>0</v>
      </c>
      <c r="E77" s="122">
        <v>402.35167025071098</v>
      </c>
      <c r="F77" s="122">
        <v>98.9</v>
      </c>
      <c r="G77" s="122">
        <v>30228.547616435699</v>
      </c>
      <c r="H77" s="122">
        <v>7067.0002112415496</v>
      </c>
      <c r="I77" s="122">
        <v>11372.4080894818</v>
      </c>
      <c r="J77" s="122">
        <v>4044.17237877664</v>
      </c>
      <c r="K77" s="122">
        <v>13504.8902898204</v>
      </c>
      <c r="L77" s="122">
        <v>4155.0493521751096</v>
      </c>
      <c r="M77" s="122"/>
      <c r="N77" s="214">
        <v>0.81</v>
      </c>
      <c r="O77" s="214">
        <v>0.75</v>
      </c>
      <c r="P77" s="214">
        <v>0.68</v>
      </c>
      <c r="Q77" s="214">
        <v>0.81</v>
      </c>
      <c r="R77" s="214">
        <v>0.55016747868453098</v>
      </c>
      <c r="S77" s="122"/>
    </row>
    <row r="78" spans="1:19" ht="12.75" x14ac:dyDescent="0.2">
      <c r="A78" s="122" t="s">
        <v>428</v>
      </c>
      <c r="B78" s="122">
        <v>13840</v>
      </c>
      <c r="C78" s="122">
        <v>-402</v>
      </c>
      <c r="D78" s="122">
        <v>0</v>
      </c>
      <c r="E78" s="122">
        <v>402.35167025071098</v>
      </c>
      <c r="F78" s="122">
        <v>98.8</v>
      </c>
      <c r="G78" s="122">
        <v>28764.898716666899</v>
      </c>
      <c r="H78" s="122">
        <v>8339.8125009866108</v>
      </c>
      <c r="I78" s="122">
        <v>12605.228258785501</v>
      </c>
      <c r="J78" s="122">
        <v>4206.9513580350003</v>
      </c>
      <c r="K78" s="122">
        <v>10235.058100104099</v>
      </c>
      <c r="L78" s="122">
        <v>2553.0506012259202</v>
      </c>
      <c r="M78" s="122"/>
      <c r="N78" s="214">
        <v>0.81</v>
      </c>
      <c r="O78" s="214">
        <v>0.75</v>
      </c>
      <c r="P78" s="214">
        <v>0.68</v>
      </c>
      <c r="Q78" s="214">
        <v>0.81</v>
      </c>
      <c r="R78" s="214">
        <v>0.55016747868453098</v>
      </c>
      <c r="S78" s="122"/>
    </row>
    <row r="79" spans="1:19" ht="12.75" x14ac:dyDescent="0.2">
      <c r="A79" s="122" t="s">
        <v>429</v>
      </c>
      <c r="B79" s="122">
        <v>27415</v>
      </c>
      <c r="C79" s="122">
        <v>-402</v>
      </c>
      <c r="D79" s="122">
        <v>0</v>
      </c>
      <c r="E79" s="122">
        <v>402.35167025071098</v>
      </c>
      <c r="F79" s="122">
        <v>98.5</v>
      </c>
      <c r="G79" s="122">
        <v>29527.515059662299</v>
      </c>
      <c r="H79" s="122">
        <v>7566.0088717970202</v>
      </c>
      <c r="I79" s="122">
        <v>11587.7914924948</v>
      </c>
      <c r="J79" s="122">
        <v>4302.95286344337</v>
      </c>
      <c r="K79" s="122">
        <v>12417.4624166221</v>
      </c>
      <c r="L79" s="122">
        <v>3133.6853164284398</v>
      </c>
      <c r="M79" s="122"/>
      <c r="N79" s="214">
        <v>0.81</v>
      </c>
      <c r="O79" s="214">
        <v>0.75</v>
      </c>
      <c r="P79" s="214">
        <v>0.68</v>
      </c>
      <c r="Q79" s="214">
        <v>0.81</v>
      </c>
      <c r="R79" s="214">
        <v>0.55016747868453098</v>
      </c>
      <c r="S79" s="122"/>
    </row>
    <row r="80" spans="1:19" ht="12.75" x14ac:dyDescent="0.2">
      <c r="A80" s="122" t="s">
        <v>430</v>
      </c>
      <c r="B80" s="122">
        <v>34206</v>
      </c>
      <c r="C80" s="122">
        <v>-402</v>
      </c>
      <c r="D80" s="122">
        <v>0</v>
      </c>
      <c r="E80" s="122">
        <v>402.35167025071098</v>
      </c>
      <c r="F80" s="122">
        <v>98.9</v>
      </c>
      <c r="G80" s="122">
        <v>27958.111463402001</v>
      </c>
      <c r="H80" s="122">
        <v>7324.6724967336604</v>
      </c>
      <c r="I80" s="122">
        <v>11635.018612783701</v>
      </c>
      <c r="J80" s="122">
        <v>3793.1841217668102</v>
      </c>
      <c r="K80" s="122">
        <v>11107.716155057</v>
      </c>
      <c r="L80" s="122">
        <v>3130.4058487433399</v>
      </c>
      <c r="M80" s="122"/>
      <c r="N80" s="214">
        <v>0.81</v>
      </c>
      <c r="O80" s="214">
        <v>0.75</v>
      </c>
      <c r="P80" s="214">
        <v>0.68</v>
      </c>
      <c r="Q80" s="214">
        <v>0.81</v>
      </c>
      <c r="R80" s="214">
        <v>0.55016747868453098</v>
      </c>
      <c r="S80" s="122"/>
    </row>
    <row r="81" spans="1:19" ht="12.75" x14ac:dyDescent="0.2">
      <c r="A81" s="19" t="s">
        <v>431</v>
      </c>
      <c r="B81" s="122"/>
      <c r="C81" s="122"/>
      <c r="D81" s="122"/>
      <c r="E81" s="122"/>
      <c r="F81" s="19"/>
      <c r="G81" s="122"/>
      <c r="H81" s="122"/>
      <c r="I81" s="122"/>
      <c r="J81" s="122"/>
      <c r="K81" s="122"/>
      <c r="L81" s="122"/>
      <c r="M81" s="122"/>
      <c r="N81" s="214"/>
      <c r="O81" s="214"/>
      <c r="P81" s="214"/>
      <c r="Q81" s="214"/>
      <c r="R81" s="214"/>
      <c r="S81" s="122"/>
    </row>
    <row r="82" spans="1:19" ht="12.75" x14ac:dyDescent="0.2">
      <c r="A82" s="122" t="s">
        <v>432</v>
      </c>
      <c r="B82" s="122">
        <v>20026</v>
      </c>
      <c r="C82" s="122">
        <v>-402</v>
      </c>
      <c r="D82" s="122">
        <v>0</v>
      </c>
      <c r="E82" s="122">
        <v>402.35167025071098</v>
      </c>
      <c r="F82" s="122">
        <v>98.7</v>
      </c>
      <c r="G82" s="122">
        <v>30847.489758049302</v>
      </c>
      <c r="H82" s="122">
        <v>8617.6609324232795</v>
      </c>
      <c r="I82" s="122">
        <v>12499.072042866401</v>
      </c>
      <c r="J82" s="122">
        <v>4147.6110188333896</v>
      </c>
      <c r="K82" s="122">
        <v>11764.6795705484</v>
      </c>
      <c r="L82" s="122">
        <v>3895.3855120808598</v>
      </c>
      <c r="M82" s="122"/>
      <c r="N82" s="214">
        <v>0.81</v>
      </c>
      <c r="O82" s="214">
        <v>0.75</v>
      </c>
      <c r="P82" s="214">
        <v>0.68</v>
      </c>
      <c r="Q82" s="214">
        <v>0.81</v>
      </c>
      <c r="R82" s="214">
        <v>0.55016747868453098</v>
      </c>
      <c r="S82" s="122"/>
    </row>
    <row r="83" spans="1:19" ht="12.75" x14ac:dyDescent="0.2">
      <c r="A83" s="122" t="s">
        <v>433</v>
      </c>
      <c r="B83" s="122">
        <v>8806</v>
      </c>
      <c r="C83" s="122">
        <v>-402</v>
      </c>
      <c r="D83" s="122">
        <v>0</v>
      </c>
      <c r="E83" s="122">
        <v>402.35167025071098</v>
      </c>
      <c r="F83" s="122">
        <v>98.2</v>
      </c>
      <c r="G83" s="122">
        <v>31982.684978411799</v>
      </c>
      <c r="H83" s="122">
        <v>8587.2895808006306</v>
      </c>
      <c r="I83" s="122">
        <v>13464.886021205701</v>
      </c>
      <c r="J83" s="122">
        <v>4874.6433203961496</v>
      </c>
      <c r="K83" s="122">
        <v>12072.3524222387</v>
      </c>
      <c r="L83" s="122">
        <v>3335.2625396247599</v>
      </c>
      <c r="M83" s="122"/>
      <c r="N83" s="214">
        <v>0.81</v>
      </c>
      <c r="O83" s="214">
        <v>0.75</v>
      </c>
      <c r="P83" s="214">
        <v>0.68</v>
      </c>
      <c r="Q83" s="214">
        <v>0.81</v>
      </c>
      <c r="R83" s="214">
        <v>0.55016747868453098</v>
      </c>
      <c r="S83" s="122"/>
    </row>
    <row r="84" spans="1:19" ht="12.75" x14ac:dyDescent="0.2">
      <c r="A84" s="122" t="s">
        <v>434</v>
      </c>
      <c r="B84" s="122">
        <v>28297</v>
      </c>
      <c r="C84" s="122">
        <v>-402</v>
      </c>
      <c r="D84" s="122">
        <v>0</v>
      </c>
      <c r="E84" s="122">
        <v>402.35167025071098</v>
      </c>
      <c r="F84" s="122">
        <v>98.7</v>
      </c>
      <c r="G84" s="122">
        <v>28164.632217390801</v>
      </c>
      <c r="H84" s="122">
        <v>6784.0784442129698</v>
      </c>
      <c r="I84" s="122">
        <v>11058.662425828999</v>
      </c>
      <c r="J84" s="122">
        <v>3823.10784374283</v>
      </c>
      <c r="K84" s="122">
        <v>12506.6905561598</v>
      </c>
      <c r="L84" s="122">
        <v>2990.72416622328</v>
      </c>
      <c r="M84" s="122"/>
      <c r="N84" s="214">
        <v>0.81</v>
      </c>
      <c r="O84" s="214">
        <v>0.75</v>
      </c>
      <c r="P84" s="214">
        <v>0.68</v>
      </c>
      <c r="Q84" s="214">
        <v>0.81</v>
      </c>
      <c r="R84" s="214">
        <v>0.55016747868453098</v>
      </c>
      <c r="S84" s="122"/>
    </row>
    <row r="85" spans="1:19" ht="12.75" x14ac:dyDescent="0.2">
      <c r="A85" s="122" t="s">
        <v>435</v>
      </c>
      <c r="B85" s="122">
        <v>10170</v>
      </c>
      <c r="C85" s="122">
        <v>-402</v>
      </c>
      <c r="D85" s="122">
        <v>0</v>
      </c>
      <c r="E85" s="122">
        <v>402.35167025071098</v>
      </c>
      <c r="F85" s="122">
        <v>98.9</v>
      </c>
      <c r="G85" s="122">
        <v>29903.374507221499</v>
      </c>
      <c r="H85" s="122">
        <v>7154.3506307441503</v>
      </c>
      <c r="I85" s="122">
        <v>11010.894334353899</v>
      </c>
      <c r="J85" s="122">
        <v>4252.3151959617899</v>
      </c>
      <c r="K85" s="122">
        <v>13675.221800044101</v>
      </c>
      <c r="L85" s="122">
        <v>3420.1871742087401</v>
      </c>
      <c r="M85" s="122"/>
      <c r="N85" s="214">
        <v>0.81</v>
      </c>
      <c r="O85" s="214">
        <v>0.75</v>
      </c>
      <c r="P85" s="214">
        <v>0.68</v>
      </c>
      <c r="Q85" s="214">
        <v>0.81</v>
      </c>
      <c r="R85" s="214">
        <v>0.55016747868453098</v>
      </c>
      <c r="S85" s="122"/>
    </row>
    <row r="86" spans="1:19" ht="12.75" x14ac:dyDescent="0.2">
      <c r="A86" s="122" t="s">
        <v>436</v>
      </c>
      <c r="B86" s="122">
        <v>12451</v>
      </c>
      <c r="C86" s="122">
        <v>-402</v>
      </c>
      <c r="D86" s="122">
        <v>0</v>
      </c>
      <c r="E86" s="122">
        <v>402.35167025071098</v>
      </c>
      <c r="F86" s="122">
        <v>98.4</v>
      </c>
      <c r="G86" s="122">
        <v>31524.439926268398</v>
      </c>
      <c r="H86" s="122">
        <v>6377.2605721232003</v>
      </c>
      <c r="I86" s="122">
        <v>10479.427323907899</v>
      </c>
      <c r="J86" s="122">
        <v>4448.8844386002802</v>
      </c>
      <c r="K86" s="122">
        <v>16936.1294329347</v>
      </c>
      <c r="L86" s="122">
        <v>3191.3593206027499</v>
      </c>
      <c r="M86" s="122"/>
      <c r="N86" s="214">
        <v>0.81</v>
      </c>
      <c r="O86" s="214">
        <v>0.75</v>
      </c>
      <c r="P86" s="214">
        <v>0.68</v>
      </c>
      <c r="Q86" s="214">
        <v>0.81</v>
      </c>
      <c r="R86" s="214">
        <v>0.55016747868453098</v>
      </c>
      <c r="S86" s="122"/>
    </row>
    <row r="87" spans="1:19" ht="12.75" x14ac:dyDescent="0.2">
      <c r="A87" s="122" t="s">
        <v>437</v>
      </c>
      <c r="B87" s="122">
        <v>9561</v>
      </c>
      <c r="C87" s="122">
        <v>-402</v>
      </c>
      <c r="D87" s="122">
        <v>0</v>
      </c>
      <c r="E87" s="122">
        <v>402.35167025071098</v>
      </c>
      <c r="F87" s="122">
        <v>98.6</v>
      </c>
      <c r="G87" s="122">
        <v>30681.801493779501</v>
      </c>
      <c r="H87" s="122">
        <v>6899.5253309783202</v>
      </c>
      <c r="I87" s="122">
        <v>11500.1617778489</v>
      </c>
      <c r="J87" s="122">
        <v>4712.53120344945</v>
      </c>
      <c r="K87" s="122">
        <v>14495.338519884301</v>
      </c>
      <c r="L87" s="122">
        <v>2767.0105591999099</v>
      </c>
      <c r="M87" s="122"/>
      <c r="N87" s="214">
        <v>0.81</v>
      </c>
      <c r="O87" s="214">
        <v>0.75</v>
      </c>
      <c r="P87" s="214">
        <v>0.68</v>
      </c>
      <c r="Q87" s="214">
        <v>0.81</v>
      </c>
      <c r="R87" s="214">
        <v>0.55016747868453098</v>
      </c>
      <c r="S87" s="122"/>
    </row>
    <row r="88" spans="1:19" ht="12.75" x14ac:dyDescent="0.2">
      <c r="A88" s="122" t="s">
        <v>438</v>
      </c>
      <c r="B88" s="122">
        <v>91060</v>
      </c>
      <c r="C88" s="122">
        <v>-402</v>
      </c>
      <c r="D88" s="122">
        <v>0</v>
      </c>
      <c r="E88" s="122">
        <v>402.35167025071098</v>
      </c>
      <c r="F88" s="122">
        <v>99.3</v>
      </c>
      <c r="G88" s="122">
        <v>27686.064037275901</v>
      </c>
      <c r="H88" s="122">
        <v>8314.7633511290605</v>
      </c>
      <c r="I88" s="122">
        <v>11338.317088821699</v>
      </c>
      <c r="J88" s="122">
        <v>3803.0257553597899</v>
      </c>
      <c r="K88" s="122">
        <v>9643.5044217289997</v>
      </c>
      <c r="L88" s="122">
        <v>3726.2686189698302</v>
      </c>
      <c r="M88" s="122"/>
      <c r="N88" s="214">
        <v>0.81</v>
      </c>
      <c r="O88" s="214">
        <v>0.75</v>
      </c>
      <c r="P88" s="214">
        <v>0.68</v>
      </c>
      <c r="Q88" s="214">
        <v>0.81</v>
      </c>
      <c r="R88" s="214">
        <v>0.55016747868453098</v>
      </c>
      <c r="S88" s="122"/>
    </row>
    <row r="89" spans="1:19" ht="12.75" x14ac:dyDescent="0.2">
      <c r="A89" s="122" t="s">
        <v>439</v>
      </c>
      <c r="B89" s="122">
        <v>17148</v>
      </c>
      <c r="C89" s="122">
        <v>-402</v>
      </c>
      <c r="D89" s="122">
        <v>0</v>
      </c>
      <c r="E89" s="122">
        <v>402.35167025071098</v>
      </c>
      <c r="F89" s="122">
        <v>99.5</v>
      </c>
      <c r="G89" s="122">
        <v>30226.142794782201</v>
      </c>
      <c r="H89" s="122">
        <v>8717.3262650818106</v>
      </c>
      <c r="I89" s="122">
        <v>12509.888337972299</v>
      </c>
      <c r="J89" s="122">
        <v>3953.9648132587699</v>
      </c>
      <c r="K89" s="122">
        <v>11581.7640605448</v>
      </c>
      <c r="L89" s="122">
        <v>3113.1743894145502</v>
      </c>
      <c r="M89" s="122"/>
      <c r="N89" s="214">
        <v>0.81</v>
      </c>
      <c r="O89" s="214">
        <v>0.75</v>
      </c>
      <c r="P89" s="214">
        <v>0.68</v>
      </c>
      <c r="Q89" s="214">
        <v>0.81</v>
      </c>
      <c r="R89" s="214">
        <v>0.55016747868453098</v>
      </c>
      <c r="S89" s="122"/>
    </row>
    <row r="90" spans="1:19" ht="12.75" x14ac:dyDescent="0.2">
      <c r="A90" s="19" t="s">
        <v>440</v>
      </c>
      <c r="B90" s="122"/>
      <c r="C90" s="122"/>
      <c r="D90" s="122"/>
      <c r="E90" s="122"/>
      <c r="F90" s="19"/>
      <c r="G90" s="122"/>
      <c r="H90" s="122"/>
      <c r="I90" s="122"/>
      <c r="J90" s="122"/>
      <c r="K90" s="122"/>
      <c r="L90" s="122"/>
      <c r="M90" s="122"/>
      <c r="N90" s="214"/>
      <c r="O90" s="214"/>
      <c r="P90" s="214"/>
      <c r="Q90" s="214"/>
      <c r="R90" s="214"/>
      <c r="S90" s="122"/>
    </row>
    <row r="91" spans="1:19" ht="12.75" x14ac:dyDescent="0.2">
      <c r="A91" s="122" t="s">
        <v>441</v>
      </c>
      <c r="B91" s="122">
        <v>10857</v>
      </c>
      <c r="C91" s="122">
        <v>-402</v>
      </c>
      <c r="D91" s="122">
        <v>0</v>
      </c>
      <c r="E91" s="122">
        <v>402.35167025071098</v>
      </c>
      <c r="F91" s="122">
        <v>98.9</v>
      </c>
      <c r="G91" s="122">
        <v>28299.132181347501</v>
      </c>
      <c r="H91" s="122">
        <v>4662.0319120992599</v>
      </c>
      <c r="I91" s="122">
        <v>9072.2259973047803</v>
      </c>
      <c r="J91" s="122">
        <v>3953.0813802860598</v>
      </c>
      <c r="K91" s="122">
        <v>16927.266111112302</v>
      </c>
      <c r="L91" s="122">
        <v>2398.42592864273</v>
      </c>
      <c r="M91" s="122"/>
      <c r="N91" s="214">
        <v>0.81</v>
      </c>
      <c r="O91" s="214">
        <v>0.75</v>
      </c>
      <c r="P91" s="214">
        <v>0.68</v>
      </c>
      <c r="Q91" s="214">
        <v>0.81</v>
      </c>
      <c r="R91" s="214">
        <v>0.55016747868453098</v>
      </c>
      <c r="S91" s="122"/>
    </row>
    <row r="92" spans="1:19" ht="12.75" x14ac:dyDescent="0.2">
      <c r="A92" s="122" t="s">
        <v>442</v>
      </c>
      <c r="B92" s="122">
        <v>9368</v>
      </c>
      <c r="C92" s="122">
        <v>-402</v>
      </c>
      <c r="D92" s="122">
        <v>0</v>
      </c>
      <c r="E92" s="122">
        <v>402.35167025071098</v>
      </c>
      <c r="F92" s="122">
        <v>98.2</v>
      </c>
      <c r="G92" s="122">
        <v>30193.7471723583</v>
      </c>
      <c r="H92" s="122">
        <v>6814.85386422802</v>
      </c>
      <c r="I92" s="122">
        <v>10219.106987162801</v>
      </c>
      <c r="J92" s="122">
        <v>4342.69951122579</v>
      </c>
      <c r="K92" s="122">
        <v>15091.0088633581</v>
      </c>
      <c r="L92" s="122">
        <v>3331.0446836839501</v>
      </c>
      <c r="M92" s="122"/>
      <c r="N92" s="214">
        <v>0.81</v>
      </c>
      <c r="O92" s="214">
        <v>0.75</v>
      </c>
      <c r="P92" s="214">
        <v>0.68</v>
      </c>
      <c r="Q92" s="214">
        <v>0.81</v>
      </c>
      <c r="R92" s="214">
        <v>0.55016747868453098</v>
      </c>
      <c r="S92" s="122"/>
    </row>
    <row r="93" spans="1:19" ht="12.75" x14ac:dyDescent="0.2">
      <c r="A93" s="122" t="s">
        <v>443</v>
      </c>
      <c r="B93" s="122">
        <v>14579</v>
      </c>
      <c r="C93" s="122">
        <v>-402</v>
      </c>
      <c r="D93" s="122">
        <v>0</v>
      </c>
      <c r="E93" s="122">
        <v>402.35167025071098</v>
      </c>
      <c r="F93" s="122">
        <v>97.8</v>
      </c>
      <c r="G93" s="122">
        <v>30357.155103359299</v>
      </c>
      <c r="H93" s="122">
        <v>7186.9196180922199</v>
      </c>
      <c r="I93" s="122">
        <v>10869.731773490699</v>
      </c>
      <c r="J93" s="122">
        <v>4017.8234467071802</v>
      </c>
      <c r="K93" s="122">
        <v>14574.851018831499</v>
      </c>
      <c r="L93" s="122">
        <v>3354.8004654605202</v>
      </c>
      <c r="M93" s="122"/>
      <c r="N93" s="214">
        <v>0.81</v>
      </c>
      <c r="O93" s="214">
        <v>0.75</v>
      </c>
      <c r="P93" s="214">
        <v>0.68</v>
      </c>
      <c r="Q93" s="214">
        <v>0.81</v>
      </c>
      <c r="R93" s="214">
        <v>0.55016747868453098</v>
      </c>
      <c r="S93" s="122"/>
    </row>
    <row r="94" spans="1:19" ht="12.75" x14ac:dyDescent="0.2">
      <c r="A94" s="122" t="s">
        <v>444</v>
      </c>
      <c r="B94" s="122">
        <v>6087</v>
      </c>
      <c r="C94" s="122">
        <v>-402</v>
      </c>
      <c r="D94" s="122">
        <v>0</v>
      </c>
      <c r="E94" s="122">
        <v>402.35167025071098</v>
      </c>
      <c r="F94" s="122">
        <v>97.4</v>
      </c>
      <c r="G94" s="122">
        <v>31651.7488823126</v>
      </c>
      <c r="H94" s="122">
        <v>7066.1438258644603</v>
      </c>
      <c r="I94" s="122">
        <v>11901.1327807989</v>
      </c>
      <c r="J94" s="122">
        <v>4791.57680774251</v>
      </c>
      <c r="K94" s="122">
        <v>14803.1290591957</v>
      </c>
      <c r="L94" s="122">
        <v>3187.2404285735502</v>
      </c>
      <c r="M94" s="122"/>
      <c r="N94" s="214">
        <v>0.81</v>
      </c>
      <c r="O94" s="214">
        <v>0.75</v>
      </c>
      <c r="P94" s="214">
        <v>0.68</v>
      </c>
      <c r="Q94" s="214">
        <v>0.81</v>
      </c>
      <c r="R94" s="214">
        <v>0.55016747868453098</v>
      </c>
      <c r="S94" s="122"/>
    </row>
    <row r="95" spans="1:19" ht="12.75" x14ac:dyDescent="0.2">
      <c r="A95" s="122" t="s">
        <v>440</v>
      </c>
      <c r="B95" s="122">
        <v>67451</v>
      </c>
      <c r="C95" s="122">
        <v>-402</v>
      </c>
      <c r="D95" s="122">
        <v>0</v>
      </c>
      <c r="E95" s="122">
        <v>402.35167025071098</v>
      </c>
      <c r="F95" s="122">
        <v>99</v>
      </c>
      <c r="G95" s="122">
        <v>27120.288967102701</v>
      </c>
      <c r="H95" s="122">
        <v>7881.4530998583696</v>
      </c>
      <c r="I95" s="122">
        <v>10344.8666960262</v>
      </c>
      <c r="J95" s="122">
        <v>3632.8023423264499</v>
      </c>
      <c r="K95" s="122">
        <v>10716.4831796781</v>
      </c>
      <c r="L95" s="122">
        <v>3320.8159999659701</v>
      </c>
      <c r="M95" s="122"/>
      <c r="N95" s="214">
        <v>0.81</v>
      </c>
      <c r="O95" s="214">
        <v>0.75</v>
      </c>
      <c r="P95" s="214">
        <v>0.68</v>
      </c>
      <c r="Q95" s="214">
        <v>0.81</v>
      </c>
      <c r="R95" s="214">
        <v>0.55016747868453098</v>
      </c>
      <c r="S95" s="122"/>
    </row>
    <row r="96" spans="1:19" ht="12.75" x14ac:dyDescent="0.2">
      <c r="A96" s="122" t="s">
        <v>445</v>
      </c>
      <c r="B96" s="122">
        <v>13498</v>
      </c>
      <c r="C96" s="122">
        <v>-402</v>
      </c>
      <c r="D96" s="122">
        <v>0</v>
      </c>
      <c r="E96" s="122">
        <v>402.35167025071098</v>
      </c>
      <c r="F96" s="122">
        <v>98</v>
      </c>
      <c r="G96" s="122">
        <v>29486.951580882102</v>
      </c>
      <c r="H96" s="122">
        <v>7322.0675379736203</v>
      </c>
      <c r="I96" s="122">
        <v>10368.4064506429</v>
      </c>
      <c r="J96" s="122">
        <v>4308.7951203214998</v>
      </c>
      <c r="K96" s="122">
        <v>13778.698909054099</v>
      </c>
      <c r="L96" s="122">
        <v>3070.05649084794</v>
      </c>
      <c r="M96" s="122"/>
      <c r="N96" s="214">
        <v>0.81</v>
      </c>
      <c r="O96" s="214">
        <v>0.75</v>
      </c>
      <c r="P96" s="214">
        <v>0.68</v>
      </c>
      <c r="Q96" s="214">
        <v>0.81</v>
      </c>
      <c r="R96" s="214">
        <v>0.55016747868453098</v>
      </c>
      <c r="S96" s="122"/>
    </row>
    <row r="97" spans="1:19" ht="12.75" x14ac:dyDescent="0.2">
      <c r="A97" s="122" t="s">
        <v>446</v>
      </c>
      <c r="B97" s="122">
        <v>15000</v>
      </c>
      <c r="C97" s="122">
        <v>-402</v>
      </c>
      <c r="D97" s="122">
        <v>0</v>
      </c>
      <c r="E97" s="122">
        <v>402.35167025071098</v>
      </c>
      <c r="F97" s="122">
        <v>98.6</v>
      </c>
      <c r="G97" s="122">
        <v>28766.996994283902</v>
      </c>
      <c r="H97" s="122">
        <v>8085.9848183541599</v>
      </c>
      <c r="I97" s="122">
        <v>11761.1206056425</v>
      </c>
      <c r="J97" s="122">
        <v>3809.8437483226098</v>
      </c>
      <c r="K97" s="122">
        <v>11829.6840246962</v>
      </c>
      <c r="L97" s="122">
        <v>2224.3609005169401</v>
      </c>
      <c r="M97" s="122"/>
      <c r="N97" s="214">
        <v>0.81</v>
      </c>
      <c r="O97" s="214">
        <v>0.75</v>
      </c>
      <c r="P97" s="214">
        <v>0.68</v>
      </c>
      <c r="Q97" s="214">
        <v>0.81</v>
      </c>
      <c r="R97" s="214">
        <v>0.55016747868453098</v>
      </c>
      <c r="S97" s="122"/>
    </row>
    <row r="98" spans="1:19" ht="12.75" x14ac:dyDescent="0.2">
      <c r="A98" s="122" t="s">
        <v>447</v>
      </c>
      <c r="B98" s="122">
        <v>20406</v>
      </c>
      <c r="C98" s="122">
        <v>-402</v>
      </c>
      <c r="D98" s="122">
        <v>0</v>
      </c>
      <c r="E98" s="122">
        <v>402.35167025071098</v>
      </c>
      <c r="F98" s="122">
        <v>98</v>
      </c>
      <c r="G98" s="122">
        <v>28947.096825200599</v>
      </c>
      <c r="H98" s="122">
        <v>7120.8578746057601</v>
      </c>
      <c r="I98" s="122">
        <v>10653.7974620312</v>
      </c>
      <c r="J98" s="122">
        <v>3853.2967666610398</v>
      </c>
      <c r="K98" s="122">
        <v>13402.1295390593</v>
      </c>
      <c r="L98" s="122">
        <v>3113.3921735515501</v>
      </c>
      <c r="M98" s="122"/>
      <c r="N98" s="214">
        <v>0.81</v>
      </c>
      <c r="O98" s="214">
        <v>0.75</v>
      </c>
      <c r="P98" s="214">
        <v>0.68</v>
      </c>
      <c r="Q98" s="214">
        <v>0.81</v>
      </c>
      <c r="R98" s="214">
        <v>0.55016747868453098</v>
      </c>
      <c r="S98" s="122"/>
    </row>
    <row r="99" spans="1:19" ht="12.75" x14ac:dyDescent="0.2">
      <c r="A99" s="122" t="s">
        <v>448</v>
      </c>
      <c r="B99" s="122">
        <v>26928</v>
      </c>
      <c r="C99" s="122">
        <v>-402</v>
      </c>
      <c r="D99" s="122">
        <v>0</v>
      </c>
      <c r="E99" s="122">
        <v>402.35167025071098</v>
      </c>
      <c r="F99" s="122">
        <v>98.4</v>
      </c>
      <c r="G99" s="122">
        <v>28116.685145034699</v>
      </c>
      <c r="H99" s="122">
        <v>6980.9047610843199</v>
      </c>
      <c r="I99" s="122">
        <v>10802.131507513001</v>
      </c>
      <c r="J99" s="122">
        <v>3851.3091608079399</v>
      </c>
      <c r="K99" s="122">
        <v>12244.9871517464</v>
      </c>
      <c r="L99" s="122">
        <v>3313.9433105297098</v>
      </c>
      <c r="M99" s="122"/>
      <c r="N99" s="214">
        <v>0.81</v>
      </c>
      <c r="O99" s="214">
        <v>0.75</v>
      </c>
      <c r="P99" s="214">
        <v>0.68</v>
      </c>
      <c r="Q99" s="214">
        <v>0.81</v>
      </c>
      <c r="R99" s="214">
        <v>0.55016747868453098</v>
      </c>
      <c r="S99" s="122"/>
    </row>
    <row r="100" spans="1:19" ht="12.75" x14ac:dyDescent="0.2">
      <c r="A100" s="122" t="s">
        <v>449</v>
      </c>
      <c r="B100" s="122">
        <v>7083</v>
      </c>
      <c r="C100" s="122">
        <v>-402</v>
      </c>
      <c r="D100" s="122">
        <v>0</v>
      </c>
      <c r="E100" s="122">
        <v>402.35167025071098</v>
      </c>
      <c r="F100" s="122">
        <v>97.8</v>
      </c>
      <c r="G100" s="122">
        <v>29570.083664093901</v>
      </c>
      <c r="H100" s="122">
        <v>5812.4508161457097</v>
      </c>
      <c r="I100" s="122">
        <v>10783.358712987299</v>
      </c>
      <c r="J100" s="122">
        <v>4216.8688377633398</v>
      </c>
      <c r="K100" s="122">
        <v>15463.086307126699</v>
      </c>
      <c r="L100" s="122">
        <v>2511.7965044533998</v>
      </c>
      <c r="M100" s="122"/>
      <c r="N100" s="214">
        <v>0.81</v>
      </c>
      <c r="O100" s="214">
        <v>0.75</v>
      </c>
      <c r="P100" s="214">
        <v>0.68</v>
      </c>
      <c r="Q100" s="214">
        <v>0.81</v>
      </c>
      <c r="R100" s="214">
        <v>0.55016747868453098</v>
      </c>
      <c r="S100" s="122"/>
    </row>
    <row r="101" spans="1:19" ht="12.75" x14ac:dyDescent="0.2">
      <c r="A101" s="122" t="s">
        <v>450</v>
      </c>
      <c r="B101" s="122">
        <v>15728</v>
      </c>
      <c r="C101" s="122">
        <v>-402</v>
      </c>
      <c r="D101" s="122">
        <v>0</v>
      </c>
      <c r="E101" s="122">
        <v>402.35167025071098</v>
      </c>
      <c r="F101" s="122">
        <v>98.1</v>
      </c>
      <c r="G101" s="122">
        <v>28966.057654254</v>
      </c>
      <c r="H101" s="122">
        <v>6832.5596640131698</v>
      </c>
      <c r="I101" s="122">
        <v>10630.119220648099</v>
      </c>
      <c r="J101" s="122">
        <v>4401.5819002077296</v>
      </c>
      <c r="K101" s="122">
        <v>13416.1544817003</v>
      </c>
      <c r="L101" s="122">
        <v>2906.26791031333</v>
      </c>
      <c r="M101" s="122"/>
      <c r="N101" s="214">
        <v>0.81</v>
      </c>
      <c r="O101" s="214">
        <v>0.75</v>
      </c>
      <c r="P101" s="214">
        <v>0.68</v>
      </c>
      <c r="Q101" s="214">
        <v>0.81</v>
      </c>
      <c r="R101" s="214">
        <v>0.55016747868453098</v>
      </c>
      <c r="S101" s="122"/>
    </row>
    <row r="102" spans="1:19" ht="12.75" x14ac:dyDescent="0.2">
      <c r="A102" s="122" t="s">
        <v>451</v>
      </c>
      <c r="B102" s="122">
        <v>36551</v>
      </c>
      <c r="C102" s="122">
        <v>-402</v>
      </c>
      <c r="D102" s="122">
        <v>0</v>
      </c>
      <c r="E102" s="122">
        <v>402.35167025071098</v>
      </c>
      <c r="F102" s="122">
        <v>97.3</v>
      </c>
      <c r="G102" s="122">
        <v>29195.851697421</v>
      </c>
      <c r="H102" s="122">
        <v>6362.9545933724203</v>
      </c>
      <c r="I102" s="122">
        <v>9979.6453722631195</v>
      </c>
      <c r="J102" s="122">
        <v>3773.3608528114</v>
      </c>
      <c r="K102" s="122">
        <v>14716.2230276932</v>
      </c>
      <c r="L102" s="122">
        <v>3764.4871707082398</v>
      </c>
      <c r="M102" s="122"/>
      <c r="N102" s="214">
        <v>0.81</v>
      </c>
      <c r="O102" s="214">
        <v>0.75</v>
      </c>
      <c r="P102" s="214">
        <v>0.68</v>
      </c>
      <c r="Q102" s="214">
        <v>0.81</v>
      </c>
      <c r="R102" s="214">
        <v>0.55016747868453098</v>
      </c>
      <c r="S102" s="122"/>
    </row>
    <row r="103" spans="1:19" ht="12.75" x14ac:dyDescent="0.2">
      <c r="A103" s="19" t="s">
        <v>452</v>
      </c>
      <c r="B103" s="122"/>
      <c r="C103" s="122"/>
      <c r="D103" s="122"/>
      <c r="E103" s="122"/>
      <c r="F103" s="19"/>
      <c r="G103" s="122"/>
      <c r="H103" s="122"/>
      <c r="I103" s="122"/>
      <c r="J103" s="122"/>
      <c r="K103" s="122"/>
      <c r="L103" s="122"/>
      <c r="M103" s="122"/>
      <c r="N103" s="214"/>
      <c r="O103" s="214"/>
      <c r="P103" s="214"/>
      <c r="Q103" s="214"/>
      <c r="R103" s="214"/>
      <c r="S103" s="122"/>
    </row>
    <row r="104" spans="1:19" ht="12.75" x14ac:dyDescent="0.2">
      <c r="A104" s="122" t="s">
        <v>453</v>
      </c>
      <c r="B104" s="122">
        <v>58595</v>
      </c>
      <c r="C104" s="122">
        <v>-402</v>
      </c>
      <c r="D104" s="122">
        <v>0</v>
      </c>
      <c r="E104" s="122">
        <v>402.35167025071098</v>
      </c>
      <c r="F104" s="122">
        <v>99.9</v>
      </c>
      <c r="G104" s="122">
        <v>27651.408355670701</v>
      </c>
      <c r="H104" s="122">
        <v>6546.8627032698896</v>
      </c>
      <c r="I104" s="122">
        <v>10127.946828906401</v>
      </c>
      <c r="J104" s="122">
        <v>3599.4583911046898</v>
      </c>
      <c r="K104" s="122">
        <v>12818.037885809799</v>
      </c>
      <c r="L104" s="122">
        <v>3493.9307126645299</v>
      </c>
      <c r="M104" s="122"/>
      <c r="N104" s="214">
        <v>0.81</v>
      </c>
      <c r="O104" s="214">
        <v>0.75</v>
      </c>
      <c r="P104" s="214">
        <v>0.68</v>
      </c>
      <c r="Q104" s="214">
        <v>0.81</v>
      </c>
      <c r="R104" s="214">
        <v>0.55016747868453098</v>
      </c>
      <c r="S104" s="122"/>
    </row>
    <row r="105" spans="1:19" ht="12.75" x14ac:dyDescent="0.2">
      <c r="A105" s="19" t="s">
        <v>454</v>
      </c>
      <c r="B105" s="122"/>
      <c r="C105" s="122"/>
      <c r="D105" s="122"/>
      <c r="E105" s="122"/>
      <c r="F105" s="19"/>
      <c r="G105" s="122"/>
      <c r="H105" s="122"/>
      <c r="I105" s="122"/>
      <c r="J105" s="122"/>
      <c r="K105" s="122"/>
      <c r="L105" s="122"/>
      <c r="M105" s="122"/>
      <c r="N105" s="214"/>
      <c r="O105" s="214"/>
      <c r="P105" s="214"/>
      <c r="Q105" s="214"/>
      <c r="R105" s="214"/>
      <c r="S105" s="122"/>
    </row>
    <row r="106" spans="1:19" ht="12.75" x14ac:dyDescent="0.2">
      <c r="A106" s="122" t="s">
        <v>455</v>
      </c>
      <c r="B106" s="122">
        <v>32200</v>
      </c>
      <c r="C106" s="122">
        <v>-402</v>
      </c>
      <c r="D106" s="122">
        <v>0</v>
      </c>
      <c r="E106" s="122">
        <v>402.35167025071098</v>
      </c>
      <c r="F106" s="122">
        <v>98.1</v>
      </c>
      <c r="G106" s="122">
        <v>28401.744130332299</v>
      </c>
      <c r="H106" s="122">
        <v>6898.5194601859903</v>
      </c>
      <c r="I106" s="122">
        <v>10351.8232496497</v>
      </c>
      <c r="J106" s="122">
        <v>3682.6372049064198</v>
      </c>
      <c r="K106" s="122">
        <v>13257.9767046908</v>
      </c>
      <c r="L106" s="122">
        <v>3284.3117236389699</v>
      </c>
      <c r="M106" s="122"/>
      <c r="N106" s="214">
        <v>0.81</v>
      </c>
      <c r="O106" s="214">
        <v>0.75</v>
      </c>
      <c r="P106" s="214">
        <v>0.68</v>
      </c>
      <c r="Q106" s="214">
        <v>0.81</v>
      </c>
      <c r="R106" s="214">
        <v>0.55016747868453098</v>
      </c>
      <c r="S106" s="122"/>
    </row>
    <row r="107" spans="1:19" ht="12.75" x14ac:dyDescent="0.2">
      <c r="A107" s="122" t="s">
        <v>456</v>
      </c>
      <c r="B107" s="122">
        <v>66666</v>
      </c>
      <c r="C107" s="122">
        <v>-402</v>
      </c>
      <c r="D107" s="122">
        <v>0</v>
      </c>
      <c r="E107" s="122">
        <v>402.35167025071098</v>
      </c>
      <c r="F107" s="122">
        <v>98.4</v>
      </c>
      <c r="G107" s="122">
        <v>28461.393143152</v>
      </c>
      <c r="H107" s="122">
        <v>7562.7263450010796</v>
      </c>
      <c r="I107" s="122">
        <v>11414.8880806586</v>
      </c>
      <c r="J107" s="122">
        <v>3811.4948817868399</v>
      </c>
      <c r="K107" s="122">
        <v>11275.7223602948</v>
      </c>
      <c r="L107" s="122">
        <v>3724.8059748153701</v>
      </c>
      <c r="M107" s="122"/>
      <c r="N107" s="214">
        <v>0.81</v>
      </c>
      <c r="O107" s="214">
        <v>0.75</v>
      </c>
      <c r="P107" s="214">
        <v>0.68</v>
      </c>
      <c r="Q107" s="214">
        <v>0.81</v>
      </c>
      <c r="R107" s="214">
        <v>0.55016747868453098</v>
      </c>
      <c r="S107" s="122"/>
    </row>
    <row r="108" spans="1:19" ht="12.75" x14ac:dyDescent="0.2">
      <c r="A108" s="122" t="s">
        <v>457</v>
      </c>
      <c r="B108" s="122">
        <v>13482</v>
      </c>
      <c r="C108" s="122">
        <v>-402</v>
      </c>
      <c r="D108" s="122">
        <v>0</v>
      </c>
      <c r="E108" s="122">
        <v>402.35167025071098</v>
      </c>
      <c r="F108" s="122">
        <v>98.2</v>
      </c>
      <c r="G108" s="122">
        <v>28689.203323834899</v>
      </c>
      <c r="H108" s="122">
        <v>6474.1428287919498</v>
      </c>
      <c r="I108" s="122">
        <v>10244.8694282618</v>
      </c>
      <c r="J108" s="122">
        <v>3908.5490404434499</v>
      </c>
      <c r="K108" s="122">
        <v>14515.1690571001</v>
      </c>
      <c r="L108" s="122">
        <v>2447.2462108878699</v>
      </c>
      <c r="M108" s="122"/>
      <c r="N108" s="214">
        <v>0.81</v>
      </c>
      <c r="O108" s="214">
        <v>0.75</v>
      </c>
      <c r="P108" s="214">
        <v>0.68</v>
      </c>
      <c r="Q108" s="214">
        <v>0.81</v>
      </c>
      <c r="R108" s="214">
        <v>0.55016747868453098</v>
      </c>
      <c r="S108" s="122"/>
    </row>
    <row r="109" spans="1:19" ht="12.75" x14ac:dyDescent="0.2">
      <c r="A109" s="122" t="s">
        <v>458</v>
      </c>
      <c r="B109" s="122">
        <v>29568</v>
      </c>
      <c r="C109" s="122">
        <v>-402</v>
      </c>
      <c r="D109" s="122">
        <v>0</v>
      </c>
      <c r="E109" s="122">
        <v>402.35167025071098</v>
      </c>
      <c r="F109" s="122">
        <v>98.4</v>
      </c>
      <c r="G109" s="122">
        <v>29685.302924053402</v>
      </c>
      <c r="H109" s="122">
        <v>7496.2818663306098</v>
      </c>
      <c r="I109" s="122">
        <v>11519.160184079699</v>
      </c>
      <c r="J109" s="122">
        <v>4033.6116060709301</v>
      </c>
      <c r="K109" s="122">
        <v>12722.0797601126</v>
      </c>
      <c r="L109" s="122">
        <v>3501.12293269671</v>
      </c>
      <c r="M109" s="122"/>
      <c r="N109" s="214">
        <v>0.81</v>
      </c>
      <c r="O109" s="214">
        <v>0.75</v>
      </c>
      <c r="P109" s="214">
        <v>0.68</v>
      </c>
      <c r="Q109" s="214">
        <v>0.81</v>
      </c>
      <c r="R109" s="214">
        <v>0.55016747868453098</v>
      </c>
      <c r="S109" s="122"/>
    </row>
    <row r="110" spans="1:19" ht="12.75" x14ac:dyDescent="0.2">
      <c r="A110" s="122" t="s">
        <v>459</v>
      </c>
      <c r="B110" s="122">
        <v>17455</v>
      </c>
      <c r="C110" s="122">
        <v>-402</v>
      </c>
      <c r="D110" s="122">
        <v>0</v>
      </c>
      <c r="E110" s="122">
        <v>402.35167025071098</v>
      </c>
      <c r="F110" s="122">
        <v>98.7</v>
      </c>
      <c r="G110" s="122">
        <v>28298.786514695901</v>
      </c>
      <c r="H110" s="122">
        <v>6781.2236773530904</v>
      </c>
      <c r="I110" s="122">
        <v>10527.331267469401</v>
      </c>
      <c r="J110" s="122">
        <v>3835.1590391764498</v>
      </c>
      <c r="K110" s="122">
        <v>13242.611272293099</v>
      </c>
      <c r="L110" s="122">
        <v>2864.7160533896199</v>
      </c>
      <c r="M110" s="122"/>
      <c r="N110" s="214">
        <v>0.81</v>
      </c>
      <c r="O110" s="214">
        <v>0.75</v>
      </c>
      <c r="P110" s="214">
        <v>0.68</v>
      </c>
      <c r="Q110" s="214">
        <v>0.81</v>
      </c>
      <c r="R110" s="214">
        <v>0.55016747868453098</v>
      </c>
      <c r="S110" s="122"/>
    </row>
    <row r="111" spans="1:19" ht="12.75" x14ac:dyDescent="0.2">
      <c r="A111" s="19" t="s">
        <v>460</v>
      </c>
      <c r="B111" s="122"/>
      <c r="C111" s="122"/>
      <c r="D111" s="122"/>
      <c r="E111" s="122"/>
      <c r="F111" s="19"/>
      <c r="G111" s="122"/>
      <c r="H111" s="122"/>
      <c r="I111" s="122"/>
      <c r="J111" s="122"/>
      <c r="K111" s="122"/>
      <c r="L111" s="122"/>
      <c r="M111" s="122"/>
      <c r="N111" s="214"/>
      <c r="O111" s="214"/>
      <c r="P111" s="214"/>
      <c r="Q111" s="214"/>
      <c r="R111" s="214"/>
      <c r="S111" s="122"/>
    </row>
    <row r="112" spans="1:19" ht="12.75" x14ac:dyDescent="0.2">
      <c r="A112" s="122" t="s">
        <v>461</v>
      </c>
      <c r="B112" s="122">
        <v>15429</v>
      </c>
      <c r="C112" s="122">
        <v>-402</v>
      </c>
      <c r="D112" s="122">
        <v>0</v>
      </c>
      <c r="E112" s="122">
        <v>402.35167025071098</v>
      </c>
      <c r="F112" s="122">
        <v>99.8</v>
      </c>
      <c r="G112" s="122">
        <v>28858.196918731101</v>
      </c>
      <c r="H112" s="122">
        <v>8321.2602789791308</v>
      </c>
      <c r="I112" s="122">
        <v>12569.739978412301</v>
      </c>
      <c r="J112" s="122">
        <v>4812.5009776194602</v>
      </c>
      <c r="K112" s="122">
        <v>9171.1768024032899</v>
      </c>
      <c r="L112" s="122">
        <v>3616.2029042099898</v>
      </c>
      <c r="M112" s="122"/>
      <c r="N112" s="214">
        <v>0.81</v>
      </c>
      <c r="O112" s="214">
        <v>0.75</v>
      </c>
      <c r="P112" s="214">
        <v>0.68</v>
      </c>
      <c r="Q112" s="214">
        <v>0.81</v>
      </c>
      <c r="R112" s="214">
        <v>0.55016747868453098</v>
      </c>
      <c r="S112" s="122"/>
    </row>
    <row r="113" spans="1:19" ht="12.75" x14ac:dyDescent="0.2">
      <c r="A113" s="122" t="s">
        <v>462</v>
      </c>
      <c r="B113" s="122">
        <v>12699</v>
      </c>
      <c r="C113" s="122">
        <v>-402</v>
      </c>
      <c r="D113" s="122">
        <v>0</v>
      </c>
      <c r="E113" s="122">
        <v>402.35167025071098</v>
      </c>
      <c r="F113" s="122">
        <v>99.2</v>
      </c>
      <c r="G113" s="122">
        <v>29085.868557627698</v>
      </c>
      <c r="H113" s="122">
        <v>7338.1375164108604</v>
      </c>
      <c r="I113" s="122">
        <v>11798.986907976399</v>
      </c>
      <c r="J113" s="122">
        <v>4394.3643521783897</v>
      </c>
      <c r="K113" s="122">
        <v>12012.615634227701</v>
      </c>
      <c r="L113" s="122">
        <v>2861.58420143478</v>
      </c>
      <c r="M113" s="122"/>
      <c r="N113" s="214">
        <v>0.81</v>
      </c>
      <c r="O113" s="214">
        <v>0.75</v>
      </c>
      <c r="P113" s="214">
        <v>0.68</v>
      </c>
      <c r="Q113" s="214">
        <v>0.81</v>
      </c>
      <c r="R113" s="214">
        <v>0.55016747868453098</v>
      </c>
      <c r="S113" s="122"/>
    </row>
    <row r="114" spans="1:19" ht="12.75" x14ac:dyDescent="0.2">
      <c r="A114" s="122" t="s">
        <v>463</v>
      </c>
      <c r="B114" s="122">
        <v>18073</v>
      </c>
      <c r="C114" s="122">
        <v>-11</v>
      </c>
      <c r="D114" s="122">
        <v>391.16474358256801</v>
      </c>
      <c r="E114" s="122">
        <v>402.35167025071098</v>
      </c>
      <c r="F114" s="122">
        <v>101.3</v>
      </c>
      <c r="G114" s="122">
        <v>30089.595660197599</v>
      </c>
      <c r="H114" s="122">
        <v>9735.3656556600999</v>
      </c>
      <c r="I114" s="122">
        <v>12621.4920243655</v>
      </c>
      <c r="J114" s="122">
        <v>4145.6192750155797</v>
      </c>
      <c r="K114" s="122">
        <v>9141.9449756445792</v>
      </c>
      <c r="L114" s="122">
        <v>4569.2157769243504</v>
      </c>
      <c r="M114" s="122"/>
      <c r="N114" s="214">
        <v>0.81</v>
      </c>
      <c r="O114" s="214">
        <v>0.75</v>
      </c>
      <c r="P114" s="214">
        <v>0.68</v>
      </c>
      <c r="Q114" s="214">
        <v>0.81</v>
      </c>
      <c r="R114" s="214">
        <v>0.55016747868453098</v>
      </c>
      <c r="S114" s="122"/>
    </row>
    <row r="115" spans="1:19" ht="12.75" x14ac:dyDescent="0.2">
      <c r="A115" s="122" t="s">
        <v>464</v>
      </c>
      <c r="B115" s="122">
        <v>14796</v>
      </c>
      <c r="C115" s="122">
        <v>80</v>
      </c>
      <c r="D115" s="122">
        <v>482.73736972192103</v>
      </c>
      <c r="E115" s="122">
        <v>402.35167025071098</v>
      </c>
      <c r="F115" s="122">
        <v>101.7</v>
      </c>
      <c r="G115" s="122">
        <v>28396.315865995301</v>
      </c>
      <c r="H115" s="122">
        <v>5959.2722932623001</v>
      </c>
      <c r="I115" s="122">
        <v>9609.3320604761902</v>
      </c>
      <c r="J115" s="122">
        <v>3691.22195069296</v>
      </c>
      <c r="K115" s="122">
        <v>15402.5526598249</v>
      </c>
      <c r="L115" s="122">
        <v>2501.4340823213302</v>
      </c>
      <c r="M115" s="122"/>
      <c r="N115" s="214">
        <v>0.81</v>
      </c>
      <c r="O115" s="214">
        <v>0.75</v>
      </c>
      <c r="P115" s="214">
        <v>0.68</v>
      </c>
      <c r="Q115" s="214">
        <v>0.81</v>
      </c>
      <c r="R115" s="214">
        <v>0.55016747868453098</v>
      </c>
      <c r="S115" s="122"/>
    </row>
    <row r="116" spans="1:19" ht="12.75" x14ac:dyDescent="0.2">
      <c r="A116" s="122" t="s">
        <v>465</v>
      </c>
      <c r="B116" s="122">
        <v>33236</v>
      </c>
      <c r="C116" s="122">
        <v>-402</v>
      </c>
      <c r="D116" s="122">
        <v>0</v>
      </c>
      <c r="E116" s="122">
        <v>402.35167025071098</v>
      </c>
      <c r="F116" s="122">
        <v>99.8</v>
      </c>
      <c r="G116" s="122">
        <v>28831.167565892501</v>
      </c>
      <c r="H116" s="122">
        <v>8456.1150626471899</v>
      </c>
      <c r="I116" s="122">
        <v>12060.079162800401</v>
      </c>
      <c r="J116" s="122">
        <v>4119.3584271631698</v>
      </c>
      <c r="K116" s="122">
        <v>9828.0647480749903</v>
      </c>
      <c r="L116" s="122">
        <v>3952.9032538168299</v>
      </c>
      <c r="M116" s="122"/>
      <c r="N116" s="214">
        <v>0.81</v>
      </c>
      <c r="O116" s="214">
        <v>0.75</v>
      </c>
      <c r="P116" s="214">
        <v>0.68</v>
      </c>
      <c r="Q116" s="214">
        <v>0.81</v>
      </c>
      <c r="R116" s="214">
        <v>0.55016747868453098</v>
      </c>
      <c r="S116" s="122"/>
    </row>
    <row r="117" spans="1:19" ht="12.75" x14ac:dyDescent="0.2">
      <c r="A117" s="122" t="s">
        <v>466</v>
      </c>
      <c r="B117" s="122">
        <v>143304</v>
      </c>
      <c r="C117" s="122">
        <v>105</v>
      </c>
      <c r="D117" s="122">
        <v>506.96010582519199</v>
      </c>
      <c r="E117" s="122">
        <v>402.35167025071098</v>
      </c>
      <c r="F117" s="122">
        <v>101.8</v>
      </c>
      <c r="G117" s="122">
        <v>28164.450323621801</v>
      </c>
      <c r="H117" s="122">
        <v>8072.7146666615199</v>
      </c>
      <c r="I117" s="122">
        <v>10777.6563084148</v>
      </c>
      <c r="J117" s="122">
        <v>3706.5069706248701</v>
      </c>
      <c r="K117" s="122">
        <v>10239.9510027614</v>
      </c>
      <c r="L117" s="122">
        <v>4957.62520637326</v>
      </c>
      <c r="M117" s="122"/>
      <c r="N117" s="214">
        <v>0.81</v>
      </c>
      <c r="O117" s="214">
        <v>0.75</v>
      </c>
      <c r="P117" s="214">
        <v>0.68</v>
      </c>
      <c r="Q117" s="214">
        <v>0.81</v>
      </c>
      <c r="R117" s="214">
        <v>0.55016747868453098</v>
      </c>
      <c r="S117" s="122"/>
    </row>
    <row r="118" spans="1:19" ht="12.75" x14ac:dyDescent="0.2">
      <c r="A118" s="122" t="s">
        <v>467</v>
      </c>
      <c r="B118" s="122">
        <v>52003</v>
      </c>
      <c r="C118" s="122">
        <v>-402</v>
      </c>
      <c r="D118" s="122">
        <v>0</v>
      </c>
      <c r="E118" s="122">
        <v>402.35167025071098</v>
      </c>
      <c r="F118" s="122">
        <v>98.9</v>
      </c>
      <c r="G118" s="122">
        <v>28855.5302934297</v>
      </c>
      <c r="H118" s="122">
        <v>7261.4087096196299</v>
      </c>
      <c r="I118" s="122">
        <v>10700.560432927001</v>
      </c>
      <c r="J118" s="122">
        <v>4218.7671567860498</v>
      </c>
      <c r="K118" s="122">
        <v>12520.8143182408</v>
      </c>
      <c r="L118" s="122">
        <v>3522.1050400621202</v>
      </c>
      <c r="M118" s="122"/>
      <c r="N118" s="214">
        <v>0.81</v>
      </c>
      <c r="O118" s="214">
        <v>0.75</v>
      </c>
      <c r="P118" s="214">
        <v>0.68</v>
      </c>
      <c r="Q118" s="214">
        <v>0.81</v>
      </c>
      <c r="R118" s="214">
        <v>0.55016747868453098</v>
      </c>
      <c r="S118" s="122"/>
    </row>
    <row r="119" spans="1:19" ht="12.75" x14ac:dyDescent="0.2">
      <c r="A119" s="122" t="s">
        <v>468</v>
      </c>
      <c r="B119" s="122">
        <v>26193</v>
      </c>
      <c r="C119" s="122">
        <v>-112</v>
      </c>
      <c r="D119" s="122">
        <v>290.16411771737398</v>
      </c>
      <c r="E119" s="122">
        <v>402.35167025071098</v>
      </c>
      <c r="F119" s="122">
        <v>101</v>
      </c>
      <c r="G119" s="122">
        <v>29016.411771737399</v>
      </c>
      <c r="H119" s="122">
        <v>7315.7736822557699</v>
      </c>
      <c r="I119" s="122">
        <v>11697.348353449101</v>
      </c>
      <c r="J119" s="122">
        <v>3870.9501637804301</v>
      </c>
      <c r="K119" s="122">
        <v>12691.003195785401</v>
      </c>
      <c r="L119" s="122">
        <v>2554.9767634892801</v>
      </c>
      <c r="M119" s="122"/>
      <c r="N119" s="214">
        <v>0.81</v>
      </c>
      <c r="O119" s="214">
        <v>0.75</v>
      </c>
      <c r="P119" s="214">
        <v>0.68</v>
      </c>
      <c r="Q119" s="214">
        <v>0.81</v>
      </c>
      <c r="R119" s="214">
        <v>0.55016747868453098</v>
      </c>
      <c r="S119" s="122"/>
    </row>
    <row r="120" spans="1:19" ht="12.75" x14ac:dyDescent="0.2">
      <c r="A120" s="122" t="s">
        <v>469</v>
      </c>
      <c r="B120" s="122">
        <v>15552</v>
      </c>
      <c r="C120" s="122">
        <v>-402</v>
      </c>
      <c r="D120" s="122">
        <v>0</v>
      </c>
      <c r="E120" s="122">
        <v>402.35167025071098</v>
      </c>
      <c r="F120" s="122">
        <v>99.4</v>
      </c>
      <c r="G120" s="122">
        <v>28836.693963602898</v>
      </c>
      <c r="H120" s="122">
        <v>7976.9763608698604</v>
      </c>
      <c r="I120" s="122">
        <v>10902.3978859407</v>
      </c>
      <c r="J120" s="122">
        <v>4007.46597349688</v>
      </c>
      <c r="K120" s="122">
        <v>11943.295235593499</v>
      </c>
      <c r="L120" s="122">
        <v>3270.63805795388</v>
      </c>
      <c r="M120" s="122"/>
      <c r="N120" s="214">
        <v>0.81</v>
      </c>
      <c r="O120" s="214">
        <v>0.75</v>
      </c>
      <c r="P120" s="214">
        <v>0.68</v>
      </c>
      <c r="Q120" s="214">
        <v>0.81</v>
      </c>
      <c r="R120" s="214">
        <v>0.55016747868453098</v>
      </c>
      <c r="S120" s="122"/>
    </row>
    <row r="121" spans="1:19" ht="12.75" x14ac:dyDescent="0.2">
      <c r="A121" s="122" t="s">
        <v>470</v>
      </c>
      <c r="B121" s="122">
        <v>16478</v>
      </c>
      <c r="C121" s="122">
        <v>-402</v>
      </c>
      <c r="D121" s="122">
        <v>0</v>
      </c>
      <c r="E121" s="122">
        <v>402.35167025071098</v>
      </c>
      <c r="F121" s="122">
        <v>99.6</v>
      </c>
      <c r="G121" s="122">
        <v>28548.522774574601</v>
      </c>
      <c r="H121" s="122">
        <v>8237.8107832430505</v>
      </c>
      <c r="I121" s="122">
        <v>12116.132880524399</v>
      </c>
      <c r="J121" s="122">
        <v>4392.4194545228002</v>
      </c>
      <c r="K121" s="122">
        <v>9991.5026381586304</v>
      </c>
      <c r="L121" s="122">
        <v>3106.0251286687599</v>
      </c>
      <c r="M121" s="122"/>
      <c r="N121" s="214">
        <v>0.81</v>
      </c>
      <c r="O121" s="214">
        <v>0.75</v>
      </c>
      <c r="P121" s="214">
        <v>0.68</v>
      </c>
      <c r="Q121" s="214">
        <v>0.81</v>
      </c>
      <c r="R121" s="214">
        <v>0.55016747868453098</v>
      </c>
      <c r="S121" s="122"/>
    </row>
    <row r="122" spans="1:19" ht="12.75" x14ac:dyDescent="0.2">
      <c r="A122" s="122" t="s">
        <v>471</v>
      </c>
      <c r="B122" s="122">
        <v>17462</v>
      </c>
      <c r="C122" s="122">
        <v>-402</v>
      </c>
      <c r="D122" s="122">
        <v>0</v>
      </c>
      <c r="E122" s="122">
        <v>402.35167025071098</v>
      </c>
      <c r="F122" s="122">
        <v>99.2</v>
      </c>
      <c r="G122" s="122">
        <v>28205.932847296001</v>
      </c>
      <c r="H122" s="122">
        <v>7101.35570147409</v>
      </c>
      <c r="I122" s="122">
        <v>10622.0358859957</v>
      </c>
      <c r="J122" s="122">
        <v>4684.2143136940804</v>
      </c>
      <c r="K122" s="122">
        <v>11790.303270057701</v>
      </c>
      <c r="L122" s="122">
        <v>3184.2966013464802</v>
      </c>
      <c r="M122" s="122"/>
      <c r="N122" s="214">
        <v>0.81</v>
      </c>
      <c r="O122" s="214">
        <v>0.75</v>
      </c>
      <c r="P122" s="214">
        <v>0.68</v>
      </c>
      <c r="Q122" s="214">
        <v>0.81</v>
      </c>
      <c r="R122" s="214">
        <v>0.55016747868453098</v>
      </c>
      <c r="S122" s="122"/>
    </row>
    <row r="123" spans="1:19" ht="12.75" x14ac:dyDescent="0.2">
      <c r="A123" s="122" t="s">
        <v>472</v>
      </c>
      <c r="B123" s="122">
        <v>84151</v>
      </c>
      <c r="C123" s="122">
        <v>-402</v>
      </c>
      <c r="D123" s="122">
        <v>0</v>
      </c>
      <c r="E123" s="122">
        <v>402.35167025071098</v>
      </c>
      <c r="F123" s="122">
        <v>99.1</v>
      </c>
      <c r="G123" s="122">
        <v>28780.802686922601</v>
      </c>
      <c r="H123" s="122">
        <v>7721.7156869136097</v>
      </c>
      <c r="I123" s="122">
        <v>11167.0995808974</v>
      </c>
      <c r="J123" s="122">
        <v>4151.1846455551104</v>
      </c>
      <c r="K123" s="122">
        <v>11403.987351535099</v>
      </c>
      <c r="L123" s="122">
        <v>3800.3936294597802</v>
      </c>
      <c r="M123" s="122"/>
      <c r="N123" s="214">
        <v>0.81</v>
      </c>
      <c r="O123" s="214">
        <v>0.75</v>
      </c>
      <c r="P123" s="214">
        <v>0.68</v>
      </c>
      <c r="Q123" s="214">
        <v>0.81</v>
      </c>
      <c r="R123" s="214">
        <v>0.55016747868453098</v>
      </c>
      <c r="S123" s="122"/>
    </row>
    <row r="124" spans="1:19" ht="12.75" x14ac:dyDescent="0.2">
      <c r="A124" s="122" t="s">
        <v>473</v>
      </c>
      <c r="B124" s="122">
        <v>30959</v>
      </c>
      <c r="C124" s="122">
        <v>-85</v>
      </c>
      <c r="D124" s="122">
        <v>317.48564821689899</v>
      </c>
      <c r="E124" s="122">
        <v>402.35167025071098</v>
      </c>
      <c r="F124" s="122">
        <v>101.1</v>
      </c>
      <c r="G124" s="122">
        <v>28862.3316560819</v>
      </c>
      <c r="H124" s="122">
        <v>9169.5624222466195</v>
      </c>
      <c r="I124" s="122">
        <v>14001.2294416515</v>
      </c>
      <c r="J124" s="122">
        <v>4114.6505656149702</v>
      </c>
      <c r="K124" s="122">
        <v>8248.9055763257093</v>
      </c>
      <c r="L124" s="122">
        <v>2643.7188087875302</v>
      </c>
      <c r="M124" s="122"/>
      <c r="N124" s="214">
        <v>0.81</v>
      </c>
      <c r="O124" s="214">
        <v>0.75</v>
      </c>
      <c r="P124" s="214">
        <v>0.68</v>
      </c>
      <c r="Q124" s="214">
        <v>0.81</v>
      </c>
      <c r="R124" s="214">
        <v>0.55016747868453098</v>
      </c>
      <c r="S124" s="122"/>
    </row>
    <row r="125" spans="1:19" ht="12.75" x14ac:dyDescent="0.2">
      <c r="A125" s="122" t="s">
        <v>474</v>
      </c>
      <c r="B125" s="122">
        <v>45286</v>
      </c>
      <c r="C125" s="122">
        <v>-315</v>
      </c>
      <c r="D125" s="122">
        <v>86.866971828132606</v>
      </c>
      <c r="E125" s="122">
        <v>402.35167025071098</v>
      </c>
      <c r="F125" s="122">
        <v>100.3</v>
      </c>
      <c r="G125" s="122">
        <v>28955.657276044501</v>
      </c>
      <c r="H125" s="122">
        <v>8435.5188986758803</v>
      </c>
      <c r="I125" s="122">
        <v>11039.730925993999</v>
      </c>
      <c r="J125" s="122">
        <v>3831.1423692221601</v>
      </c>
      <c r="K125" s="122">
        <v>10684.7441222053</v>
      </c>
      <c r="L125" s="122">
        <v>4695.4233458888202</v>
      </c>
      <c r="M125" s="122"/>
      <c r="N125" s="214">
        <v>0.81</v>
      </c>
      <c r="O125" s="214">
        <v>0.75</v>
      </c>
      <c r="P125" s="214">
        <v>0.68</v>
      </c>
      <c r="Q125" s="214">
        <v>0.81</v>
      </c>
      <c r="R125" s="214">
        <v>0.55016747868453098</v>
      </c>
      <c r="S125" s="122"/>
    </row>
    <row r="126" spans="1:19" ht="12.75" x14ac:dyDescent="0.2">
      <c r="A126" s="122" t="s">
        <v>475</v>
      </c>
      <c r="B126" s="122">
        <v>24264</v>
      </c>
      <c r="C126" s="122">
        <v>341</v>
      </c>
      <c r="D126" s="122">
        <v>743.75193171126102</v>
      </c>
      <c r="E126" s="122">
        <v>402.35167025071098</v>
      </c>
      <c r="F126" s="122">
        <v>102.4</v>
      </c>
      <c r="G126" s="122">
        <v>30989.6638213025</v>
      </c>
      <c r="H126" s="122">
        <v>10276.720285899501</v>
      </c>
      <c r="I126" s="122">
        <v>14888.732534388701</v>
      </c>
      <c r="J126" s="122">
        <v>3991.4234284776498</v>
      </c>
      <c r="K126" s="122">
        <v>9458.4483310945106</v>
      </c>
      <c r="L126" s="122">
        <v>2042.0325680958599</v>
      </c>
      <c r="M126" s="122"/>
      <c r="N126" s="214">
        <v>0.81</v>
      </c>
      <c r="O126" s="214">
        <v>0.75</v>
      </c>
      <c r="P126" s="214">
        <v>0.68</v>
      </c>
      <c r="Q126" s="214">
        <v>0.81</v>
      </c>
      <c r="R126" s="214">
        <v>0.55016747868453098</v>
      </c>
      <c r="S126" s="122"/>
    </row>
    <row r="127" spans="1:19" ht="12.75" x14ac:dyDescent="0.2">
      <c r="A127" s="122" t="s">
        <v>476</v>
      </c>
      <c r="B127" s="122">
        <v>121274</v>
      </c>
      <c r="C127" s="122">
        <v>-103</v>
      </c>
      <c r="D127" s="122">
        <v>299.03226728122598</v>
      </c>
      <c r="E127" s="122">
        <v>402.35167025071098</v>
      </c>
      <c r="F127" s="122">
        <v>101.2</v>
      </c>
      <c r="G127" s="122">
        <v>24919.3556067688</v>
      </c>
      <c r="H127" s="122">
        <v>7578.1613440137498</v>
      </c>
      <c r="I127" s="122">
        <v>10561.9951261592</v>
      </c>
      <c r="J127" s="122">
        <v>3091.2486259064099</v>
      </c>
      <c r="K127" s="122">
        <v>8211.5862529823698</v>
      </c>
      <c r="L127" s="122">
        <v>3828.13365850329</v>
      </c>
      <c r="M127" s="122"/>
      <c r="N127" s="214">
        <v>0.81</v>
      </c>
      <c r="O127" s="214">
        <v>0.75</v>
      </c>
      <c r="P127" s="214">
        <v>0.68</v>
      </c>
      <c r="Q127" s="214">
        <v>0.81</v>
      </c>
      <c r="R127" s="214">
        <v>0.55016747868453098</v>
      </c>
      <c r="S127" s="122"/>
    </row>
    <row r="128" spans="1:19" ht="12.75" x14ac:dyDescent="0.2">
      <c r="A128" s="122" t="s">
        <v>477</v>
      </c>
      <c r="B128" s="122">
        <v>333633</v>
      </c>
      <c r="C128" s="122">
        <v>221</v>
      </c>
      <c r="D128" s="122">
        <v>623.51637023588</v>
      </c>
      <c r="E128" s="122">
        <v>402.35167025071098</v>
      </c>
      <c r="F128" s="122">
        <v>102.2</v>
      </c>
      <c r="G128" s="122">
        <v>28341.653192540001</v>
      </c>
      <c r="H128" s="122">
        <v>9357.6256136136708</v>
      </c>
      <c r="I128" s="122">
        <v>10029.6947331345</v>
      </c>
      <c r="J128" s="122">
        <v>2938.6987626370201</v>
      </c>
      <c r="K128" s="122">
        <v>9009.3672079876305</v>
      </c>
      <c r="L128" s="122">
        <v>7168.3677269121999</v>
      </c>
      <c r="M128" s="122"/>
      <c r="N128" s="214">
        <v>0.81</v>
      </c>
      <c r="O128" s="214">
        <v>0.75</v>
      </c>
      <c r="P128" s="214">
        <v>0.68</v>
      </c>
      <c r="Q128" s="214">
        <v>0.81</v>
      </c>
      <c r="R128" s="214">
        <v>0.55016747868453098</v>
      </c>
      <c r="S128" s="122"/>
    </row>
    <row r="129" spans="1:19" ht="12.75" x14ac:dyDescent="0.2">
      <c r="A129" s="122" t="s">
        <v>478</v>
      </c>
      <c r="B129" s="122">
        <v>13182</v>
      </c>
      <c r="C129" s="122">
        <v>-402</v>
      </c>
      <c r="D129" s="122">
        <v>0</v>
      </c>
      <c r="E129" s="122">
        <v>402.35167025071098</v>
      </c>
      <c r="F129" s="122">
        <v>99.1</v>
      </c>
      <c r="G129" s="122">
        <v>29906.670526672799</v>
      </c>
      <c r="H129" s="122">
        <v>7106.5835120192096</v>
      </c>
      <c r="I129" s="122">
        <v>11123.607798422599</v>
      </c>
      <c r="J129" s="122">
        <v>3958.4425488383199</v>
      </c>
      <c r="K129" s="122">
        <v>13861.947834914599</v>
      </c>
      <c r="L129" s="122">
        <v>3431.1612859106299</v>
      </c>
      <c r="M129" s="122"/>
      <c r="N129" s="214">
        <v>0.81</v>
      </c>
      <c r="O129" s="214">
        <v>0.75</v>
      </c>
      <c r="P129" s="214">
        <v>0.68</v>
      </c>
      <c r="Q129" s="214">
        <v>0.81</v>
      </c>
      <c r="R129" s="214">
        <v>0.55016747868453098</v>
      </c>
      <c r="S129" s="122"/>
    </row>
    <row r="130" spans="1:19" ht="12.75" x14ac:dyDescent="0.2">
      <c r="A130" s="122" t="s">
        <v>479</v>
      </c>
      <c r="B130" s="122">
        <v>7335</v>
      </c>
      <c r="C130" s="122">
        <v>-402</v>
      </c>
      <c r="D130" s="122">
        <v>0</v>
      </c>
      <c r="E130" s="122">
        <v>402.35167025071098</v>
      </c>
      <c r="F130" s="122">
        <v>99.2</v>
      </c>
      <c r="G130" s="122">
        <v>30512.191974393299</v>
      </c>
      <c r="H130" s="122">
        <v>7474.8007807010799</v>
      </c>
      <c r="I130" s="122">
        <v>11855.934914473501</v>
      </c>
      <c r="J130" s="122">
        <v>4870.0452636912096</v>
      </c>
      <c r="K130" s="122">
        <v>12452.3895038545</v>
      </c>
      <c r="L130" s="122">
        <v>3939.86551862531</v>
      </c>
      <c r="M130" s="122"/>
      <c r="N130" s="214">
        <v>0.81</v>
      </c>
      <c r="O130" s="214">
        <v>0.75</v>
      </c>
      <c r="P130" s="214">
        <v>0.68</v>
      </c>
      <c r="Q130" s="214">
        <v>0.81</v>
      </c>
      <c r="R130" s="214">
        <v>0.55016747868453098</v>
      </c>
      <c r="S130" s="122"/>
    </row>
    <row r="131" spans="1:19" ht="12.75" x14ac:dyDescent="0.2">
      <c r="A131" s="122" t="s">
        <v>480</v>
      </c>
      <c r="B131" s="122">
        <v>19376</v>
      </c>
      <c r="C131" s="122">
        <v>-346</v>
      </c>
      <c r="D131" s="122">
        <v>56.6177140259285</v>
      </c>
      <c r="E131" s="122">
        <v>402.35167025071098</v>
      </c>
      <c r="F131" s="122">
        <v>100.2</v>
      </c>
      <c r="G131" s="122">
        <v>28308.857012963901</v>
      </c>
      <c r="H131" s="122">
        <v>5172.5477299634204</v>
      </c>
      <c r="I131" s="122">
        <v>8763.2113404998599</v>
      </c>
      <c r="J131" s="122">
        <v>3678.1162906683999</v>
      </c>
      <c r="K131" s="122">
        <v>16615.9266958566</v>
      </c>
      <c r="L131" s="122">
        <v>2883.9675307854</v>
      </c>
      <c r="M131" s="122"/>
      <c r="N131" s="214">
        <v>0.81</v>
      </c>
      <c r="O131" s="214">
        <v>0.75</v>
      </c>
      <c r="P131" s="214">
        <v>0.68</v>
      </c>
      <c r="Q131" s="214">
        <v>0.81</v>
      </c>
      <c r="R131" s="214">
        <v>0.55016747868453098</v>
      </c>
      <c r="S131" s="122"/>
    </row>
    <row r="132" spans="1:19" ht="12.75" x14ac:dyDescent="0.2">
      <c r="A132" s="122" t="s">
        <v>481</v>
      </c>
      <c r="B132" s="122">
        <v>19071</v>
      </c>
      <c r="C132" s="122">
        <v>-402</v>
      </c>
      <c r="D132" s="122">
        <v>0</v>
      </c>
      <c r="E132" s="122">
        <v>402.35167025071098</v>
      </c>
      <c r="F132" s="122">
        <v>99.6</v>
      </c>
      <c r="G132" s="122">
        <v>27687.086046434099</v>
      </c>
      <c r="H132" s="122">
        <v>7567.7135151520897</v>
      </c>
      <c r="I132" s="122">
        <v>10516.7092334561</v>
      </c>
      <c r="J132" s="122">
        <v>3924.2376266894898</v>
      </c>
      <c r="K132" s="122">
        <v>11607.3323529564</v>
      </c>
      <c r="L132" s="122">
        <v>2906.9064312002802</v>
      </c>
      <c r="M132" s="122"/>
      <c r="N132" s="214">
        <v>0.81</v>
      </c>
      <c r="O132" s="214">
        <v>0.75</v>
      </c>
      <c r="P132" s="214">
        <v>0.68</v>
      </c>
      <c r="Q132" s="214">
        <v>0.81</v>
      </c>
      <c r="R132" s="214">
        <v>0.55016747868453098</v>
      </c>
      <c r="S132" s="122"/>
    </row>
    <row r="133" spans="1:19" ht="12.75" x14ac:dyDescent="0.2">
      <c r="A133" s="122" t="s">
        <v>482</v>
      </c>
      <c r="B133" s="122">
        <v>15642</v>
      </c>
      <c r="C133" s="122">
        <v>-374</v>
      </c>
      <c r="D133" s="122">
        <v>28.155723189539501</v>
      </c>
      <c r="E133" s="122">
        <v>402.35167025071098</v>
      </c>
      <c r="F133" s="122">
        <v>100.1</v>
      </c>
      <c r="G133" s="122">
        <v>28155.723189541099</v>
      </c>
      <c r="H133" s="122">
        <v>8476.5888674760499</v>
      </c>
      <c r="I133" s="122">
        <v>11798.454319926101</v>
      </c>
      <c r="J133" s="122">
        <v>4345.0392975753302</v>
      </c>
      <c r="K133" s="122">
        <v>9884.1235420227094</v>
      </c>
      <c r="L133" s="122">
        <v>2690.2329434123399</v>
      </c>
      <c r="M133" s="122"/>
      <c r="N133" s="214">
        <v>0.81</v>
      </c>
      <c r="O133" s="214">
        <v>0.75</v>
      </c>
      <c r="P133" s="214">
        <v>0.68</v>
      </c>
      <c r="Q133" s="214">
        <v>0.81</v>
      </c>
      <c r="R133" s="214">
        <v>0.55016747868453098</v>
      </c>
      <c r="S133" s="122"/>
    </row>
    <row r="134" spans="1:19" ht="12.75" x14ac:dyDescent="0.2">
      <c r="A134" s="122" t="s">
        <v>483</v>
      </c>
      <c r="B134" s="122">
        <v>24167</v>
      </c>
      <c r="C134" s="122">
        <v>-45</v>
      </c>
      <c r="D134" s="122">
        <v>357.02884150566001</v>
      </c>
      <c r="E134" s="122">
        <v>402.35167025071098</v>
      </c>
      <c r="F134" s="122">
        <v>101.2</v>
      </c>
      <c r="G134" s="122">
        <v>29752.4034588049</v>
      </c>
      <c r="H134" s="122">
        <v>10262.4786297358</v>
      </c>
      <c r="I134" s="122">
        <v>14055.998429851001</v>
      </c>
      <c r="J134" s="122">
        <v>4215.0413759601697</v>
      </c>
      <c r="K134" s="122">
        <v>8235.7832224184694</v>
      </c>
      <c r="L134" s="122">
        <v>2473.0367628634799</v>
      </c>
      <c r="M134" s="122"/>
      <c r="N134" s="214">
        <v>0.81</v>
      </c>
      <c r="O134" s="214">
        <v>0.75</v>
      </c>
      <c r="P134" s="214">
        <v>0.68</v>
      </c>
      <c r="Q134" s="214">
        <v>0.81</v>
      </c>
      <c r="R134" s="214">
        <v>0.55016747868453098</v>
      </c>
      <c r="S134" s="122"/>
    </row>
    <row r="135" spans="1:19" ht="12.75" x14ac:dyDescent="0.2">
      <c r="A135" s="122" t="s">
        <v>484</v>
      </c>
      <c r="B135" s="122">
        <v>14025</v>
      </c>
      <c r="C135" s="122">
        <v>-402</v>
      </c>
      <c r="D135" s="122">
        <v>0</v>
      </c>
      <c r="E135" s="122">
        <v>402.35167025071098</v>
      </c>
      <c r="F135" s="122">
        <v>99.3</v>
      </c>
      <c r="G135" s="122">
        <v>28767.990857423199</v>
      </c>
      <c r="H135" s="122">
        <v>8298.2406558662096</v>
      </c>
      <c r="I135" s="122">
        <v>12413.0438078845</v>
      </c>
      <c r="J135" s="122">
        <v>4880.9174961159697</v>
      </c>
      <c r="K135" s="122">
        <v>9390.60965645135</v>
      </c>
      <c r="L135" s="122">
        <v>3292.11634883333</v>
      </c>
      <c r="M135" s="122"/>
      <c r="N135" s="214">
        <v>0.81</v>
      </c>
      <c r="O135" s="214">
        <v>0.75</v>
      </c>
      <c r="P135" s="214">
        <v>0.68</v>
      </c>
      <c r="Q135" s="214">
        <v>0.81</v>
      </c>
      <c r="R135" s="214">
        <v>0.55016747868453098</v>
      </c>
      <c r="S135" s="122"/>
    </row>
    <row r="136" spans="1:19" ht="12.75" x14ac:dyDescent="0.2">
      <c r="A136" s="122" t="s">
        <v>485</v>
      </c>
      <c r="B136" s="122">
        <v>21074</v>
      </c>
      <c r="C136" s="122">
        <v>-133</v>
      </c>
      <c r="D136" s="122">
        <v>268.94543958140503</v>
      </c>
      <c r="E136" s="122">
        <v>402.35167025071098</v>
      </c>
      <c r="F136" s="122">
        <v>100.9</v>
      </c>
      <c r="G136" s="122">
        <v>29882.826620155902</v>
      </c>
      <c r="H136" s="122">
        <v>10354.5795800709</v>
      </c>
      <c r="I136" s="122">
        <v>14178.2053932776</v>
      </c>
      <c r="J136" s="122">
        <v>4474.6778993480902</v>
      </c>
      <c r="K136" s="122">
        <v>7865.9921765398703</v>
      </c>
      <c r="L136" s="122">
        <v>2631.4323126620602</v>
      </c>
      <c r="M136" s="122"/>
      <c r="N136" s="214">
        <v>0.81</v>
      </c>
      <c r="O136" s="214">
        <v>0.75</v>
      </c>
      <c r="P136" s="214">
        <v>0.68</v>
      </c>
      <c r="Q136" s="214">
        <v>0.81</v>
      </c>
      <c r="R136" s="214">
        <v>0.55016747868453098</v>
      </c>
      <c r="S136" s="122"/>
    </row>
    <row r="137" spans="1:19" ht="12.75" x14ac:dyDescent="0.2">
      <c r="A137" s="122" t="s">
        <v>486</v>
      </c>
      <c r="B137" s="122">
        <v>13416</v>
      </c>
      <c r="C137" s="122">
        <v>-402</v>
      </c>
      <c r="D137" s="122">
        <v>0</v>
      </c>
      <c r="E137" s="122">
        <v>402.35167025071098</v>
      </c>
      <c r="F137" s="122">
        <v>99.5</v>
      </c>
      <c r="G137" s="122">
        <v>28776.730118199499</v>
      </c>
      <c r="H137" s="122">
        <v>6899.3029461125398</v>
      </c>
      <c r="I137" s="122">
        <v>10738.381730639199</v>
      </c>
      <c r="J137" s="122">
        <v>4298.8694287723401</v>
      </c>
      <c r="K137" s="122">
        <v>12910.613778299899</v>
      </c>
      <c r="L137" s="122">
        <v>3187.53857656945</v>
      </c>
      <c r="M137" s="122"/>
      <c r="N137" s="214">
        <v>0.81</v>
      </c>
      <c r="O137" s="214">
        <v>0.75</v>
      </c>
      <c r="P137" s="214">
        <v>0.68</v>
      </c>
      <c r="Q137" s="214">
        <v>0.81</v>
      </c>
      <c r="R137" s="214">
        <v>0.55016747868453098</v>
      </c>
      <c r="S137" s="122"/>
    </row>
    <row r="138" spans="1:19" ht="12.75" x14ac:dyDescent="0.2">
      <c r="A138" s="122" t="s">
        <v>487</v>
      </c>
      <c r="B138" s="122">
        <v>44595</v>
      </c>
      <c r="C138" s="122">
        <v>-291</v>
      </c>
      <c r="D138" s="122">
        <v>111.49901745363</v>
      </c>
      <c r="E138" s="122">
        <v>402.35167025071098</v>
      </c>
      <c r="F138" s="122">
        <v>100.4</v>
      </c>
      <c r="G138" s="122">
        <v>27874.754363406999</v>
      </c>
      <c r="H138" s="122">
        <v>7508.9175329467498</v>
      </c>
      <c r="I138" s="122">
        <v>11141.010134141899</v>
      </c>
      <c r="J138" s="122">
        <v>3735.4661812753702</v>
      </c>
      <c r="K138" s="122">
        <v>11036.1846778319</v>
      </c>
      <c r="L138" s="122">
        <v>3557.7293181390901</v>
      </c>
      <c r="M138" s="122"/>
      <c r="N138" s="214">
        <v>0.81</v>
      </c>
      <c r="O138" s="214">
        <v>0.75</v>
      </c>
      <c r="P138" s="214">
        <v>0.68</v>
      </c>
      <c r="Q138" s="214">
        <v>0.81</v>
      </c>
      <c r="R138" s="214">
        <v>0.55016747868453098</v>
      </c>
      <c r="S138" s="122"/>
    </row>
    <row r="139" spans="1:19" ht="12.75" x14ac:dyDescent="0.2">
      <c r="A139" s="122" t="s">
        <v>488</v>
      </c>
      <c r="B139" s="122">
        <v>35790</v>
      </c>
      <c r="C139" s="122">
        <v>656</v>
      </c>
      <c r="D139" s="122">
        <v>1058.0855933417499</v>
      </c>
      <c r="E139" s="122">
        <v>402.35167025071098</v>
      </c>
      <c r="F139" s="122">
        <v>103.7</v>
      </c>
      <c r="G139" s="122">
        <v>28596.9079281554</v>
      </c>
      <c r="H139" s="122">
        <v>8833.2464888859104</v>
      </c>
      <c r="I139" s="122">
        <v>13056.369889559999</v>
      </c>
      <c r="J139" s="122">
        <v>4061.4023516277798</v>
      </c>
      <c r="K139" s="122">
        <v>9599.0089583569406</v>
      </c>
      <c r="L139" s="122">
        <v>2022.56593260004</v>
      </c>
      <c r="M139" s="122"/>
      <c r="N139" s="214">
        <v>0.81</v>
      </c>
      <c r="O139" s="214">
        <v>0.75</v>
      </c>
      <c r="P139" s="214">
        <v>0.68</v>
      </c>
      <c r="Q139" s="214">
        <v>0.81</v>
      </c>
      <c r="R139" s="214">
        <v>0.55016747868453098</v>
      </c>
      <c r="S139" s="122"/>
    </row>
    <row r="140" spans="1:19" ht="12.75" x14ac:dyDescent="0.2">
      <c r="A140" s="122" t="s">
        <v>489</v>
      </c>
      <c r="B140" s="122">
        <v>29848</v>
      </c>
      <c r="C140" s="122">
        <v>-318</v>
      </c>
      <c r="D140" s="122">
        <v>83.912652693652603</v>
      </c>
      <c r="E140" s="122">
        <v>402.35167025071098</v>
      </c>
      <c r="F140" s="122">
        <v>100.3</v>
      </c>
      <c r="G140" s="122">
        <v>27970.884231217799</v>
      </c>
      <c r="H140" s="122">
        <v>6535.5195935126003</v>
      </c>
      <c r="I140" s="122">
        <v>9790.2725971755808</v>
      </c>
      <c r="J140" s="122">
        <v>3582.5287474635602</v>
      </c>
      <c r="K140" s="122">
        <v>14080.355071735001</v>
      </c>
      <c r="L140" s="122">
        <v>2714.08582670242</v>
      </c>
      <c r="M140" s="122"/>
      <c r="N140" s="214">
        <v>0.81</v>
      </c>
      <c r="O140" s="214">
        <v>0.75</v>
      </c>
      <c r="P140" s="214">
        <v>0.68</v>
      </c>
      <c r="Q140" s="214">
        <v>0.81</v>
      </c>
      <c r="R140" s="214">
        <v>0.55016747868453098</v>
      </c>
      <c r="S140" s="122"/>
    </row>
    <row r="141" spans="1:19" ht="12.75" x14ac:dyDescent="0.2">
      <c r="A141" s="122" t="s">
        <v>490</v>
      </c>
      <c r="B141" s="122">
        <v>15828</v>
      </c>
      <c r="C141" s="122">
        <v>-402</v>
      </c>
      <c r="D141" s="122">
        <v>0</v>
      </c>
      <c r="E141" s="122">
        <v>402.35167025071098</v>
      </c>
      <c r="F141" s="122">
        <v>100</v>
      </c>
      <c r="G141" s="122">
        <v>29728.856509650399</v>
      </c>
      <c r="H141" s="122">
        <v>9139.4558908459694</v>
      </c>
      <c r="I141" s="122">
        <v>13579.988603787901</v>
      </c>
      <c r="J141" s="122">
        <v>4584.5091150888902</v>
      </c>
      <c r="K141" s="122">
        <v>8680.0490418122608</v>
      </c>
      <c r="L141" s="122">
        <v>3621.8059778091301</v>
      </c>
      <c r="M141" s="122"/>
      <c r="N141" s="214">
        <v>0.81</v>
      </c>
      <c r="O141" s="214">
        <v>0.75</v>
      </c>
      <c r="P141" s="214">
        <v>0.68</v>
      </c>
      <c r="Q141" s="214">
        <v>0.81</v>
      </c>
      <c r="R141" s="214">
        <v>0.55016747868453098</v>
      </c>
      <c r="S141" s="122"/>
    </row>
    <row r="142" spans="1:19" ht="12.75" x14ac:dyDescent="0.2">
      <c r="A142" s="122" t="s">
        <v>491</v>
      </c>
      <c r="B142" s="122">
        <v>41786</v>
      </c>
      <c r="C142" s="122">
        <v>-231</v>
      </c>
      <c r="D142" s="122">
        <v>170.88933145118</v>
      </c>
      <c r="E142" s="122">
        <v>402.35167025071098</v>
      </c>
      <c r="F142" s="122">
        <v>100.6</v>
      </c>
      <c r="G142" s="122">
        <v>28481.5552418636</v>
      </c>
      <c r="H142" s="122">
        <v>7243.7174846887501</v>
      </c>
      <c r="I142" s="122">
        <v>10749.6805819531</v>
      </c>
      <c r="J142" s="122">
        <v>3621.6571565804302</v>
      </c>
      <c r="K142" s="122">
        <v>13027.1568347952</v>
      </c>
      <c r="L142" s="122">
        <v>2793.9851039858399</v>
      </c>
      <c r="M142" s="122"/>
      <c r="N142" s="214">
        <v>0.81</v>
      </c>
      <c r="O142" s="214">
        <v>0.75</v>
      </c>
      <c r="P142" s="214">
        <v>0.68</v>
      </c>
      <c r="Q142" s="214">
        <v>0.81</v>
      </c>
      <c r="R142" s="214">
        <v>0.55016747868453098</v>
      </c>
      <c r="S142" s="122"/>
    </row>
    <row r="143" spans="1:19" ht="12.75" x14ac:dyDescent="0.2">
      <c r="A143" s="122" t="s">
        <v>492</v>
      </c>
      <c r="B143" s="122">
        <v>10047</v>
      </c>
      <c r="C143" s="122">
        <v>-402</v>
      </c>
      <c r="D143" s="122">
        <v>0</v>
      </c>
      <c r="E143" s="122">
        <v>402.35167025071098</v>
      </c>
      <c r="F143" s="122">
        <v>99.6</v>
      </c>
      <c r="G143" s="122">
        <v>29068.737631358999</v>
      </c>
      <c r="H143" s="122">
        <v>7067.7521978951199</v>
      </c>
      <c r="I143" s="122">
        <v>10842.442544159599</v>
      </c>
      <c r="J143" s="122">
        <v>4287.8151229380001</v>
      </c>
      <c r="K143" s="122">
        <v>12917.410614916</v>
      </c>
      <c r="L143" s="122">
        <v>3332.0936483701098</v>
      </c>
      <c r="M143" s="122"/>
      <c r="N143" s="214">
        <v>0.81</v>
      </c>
      <c r="O143" s="214">
        <v>0.75</v>
      </c>
      <c r="P143" s="214">
        <v>0.68</v>
      </c>
      <c r="Q143" s="214">
        <v>0.81</v>
      </c>
      <c r="R143" s="214">
        <v>0.55016747868453098</v>
      </c>
      <c r="S143" s="122"/>
    </row>
    <row r="144" spans="1:19" ht="12.75" x14ac:dyDescent="0.2">
      <c r="A144" s="122" t="s">
        <v>493</v>
      </c>
      <c r="B144" s="122">
        <v>14715</v>
      </c>
      <c r="C144" s="122">
        <v>-402</v>
      </c>
      <c r="D144" s="122">
        <v>0</v>
      </c>
      <c r="E144" s="122">
        <v>402.35167025071098</v>
      </c>
      <c r="F144" s="122">
        <v>98.6</v>
      </c>
      <c r="G144" s="122">
        <v>30027.391730889402</v>
      </c>
      <c r="H144" s="122">
        <v>7595.8567702987002</v>
      </c>
      <c r="I144" s="122">
        <v>12276.802406328499</v>
      </c>
      <c r="J144" s="122">
        <v>4417.7515388495303</v>
      </c>
      <c r="K144" s="122">
        <v>11868.217278313899</v>
      </c>
      <c r="L144" s="122">
        <v>3725.8089214040301</v>
      </c>
      <c r="M144" s="122"/>
      <c r="N144" s="214">
        <v>0.81</v>
      </c>
      <c r="O144" s="214">
        <v>0.75</v>
      </c>
      <c r="P144" s="214">
        <v>0.68</v>
      </c>
      <c r="Q144" s="214">
        <v>0.81</v>
      </c>
      <c r="R144" s="214">
        <v>0.55016747868453098</v>
      </c>
      <c r="S144" s="122"/>
    </row>
    <row r="145" spans="1:19" ht="12.75" x14ac:dyDescent="0.2">
      <c r="A145" s="19" t="s">
        <v>494</v>
      </c>
      <c r="B145" s="122"/>
      <c r="C145" s="122"/>
      <c r="D145" s="122"/>
      <c r="E145" s="122"/>
      <c r="F145" s="19"/>
      <c r="G145" s="122"/>
      <c r="H145" s="122"/>
      <c r="I145" s="122"/>
      <c r="J145" s="122"/>
      <c r="K145" s="122"/>
      <c r="L145" s="122"/>
      <c r="M145" s="122"/>
      <c r="N145" s="214"/>
      <c r="O145" s="214"/>
      <c r="P145" s="214"/>
      <c r="Q145" s="214"/>
      <c r="R145" s="214"/>
      <c r="S145" s="122"/>
    </row>
    <row r="146" spans="1:19" ht="12.75" x14ac:dyDescent="0.2">
      <c r="A146" s="122" t="s">
        <v>495</v>
      </c>
      <c r="B146" s="122">
        <v>44195</v>
      </c>
      <c r="C146" s="122">
        <v>-374</v>
      </c>
      <c r="D146" s="122">
        <v>28.334173744575502</v>
      </c>
      <c r="E146" s="122">
        <v>402.35167025071098</v>
      </c>
      <c r="F146" s="122">
        <v>100.1</v>
      </c>
      <c r="G146" s="122">
        <v>28334.1737445771</v>
      </c>
      <c r="H146" s="122">
        <v>7312.1375585251299</v>
      </c>
      <c r="I146" s="122">
        <v>10804.3212074646</v>
      </c>
      <c r="J146" s="122">
        <v>4097.4144740710399</v>
      </c>
      <c r="K146" s="122">
        <v>12156.866750618001</v>
      </c>
      <c r="L146" s="122">
        <v>3044.1594079841302</v>
      </c>
      <c r="M146" s="122"/>
      <c r="N146" s="214">
        <v>0.81</v>
      </c>
      <c r="O146" s="214">
        <v>0.75</v>
      </c>
      <c r="P146" s="214">
        <v>0.68</v>
      </c>
      <c r="Q146" s="214">
        <v>0.81</v>
      </c>
      <c r="R146" s="214">
        <v>0.55016747868453098</v>
      </c>
      <c r="S146" s="122"/>
    </row>
    <row r="147" spans="1:19" ht="12.75" x14ac:dyDescent="0.2">
      <c r="A147" s="122" t="s">
        <v>496</v>
      </c>
      <c r="B147" s="122">
        <v>99752</v>
      </c>
      <c r="C147" s="122">
        <v>-292</v>
      </c>
      <c r="D147" s="122">
        <v>110.13052581017</v>
      </c>
      <c r="E147" s="122">
        <v>402.35167025071098</v>
      </c>
      <c r="F147" s="122">
        <v>100.4</v>
      </c>
      <c r="G147" s="122">
        <v>27532.631452542199</v>
      </c>
      <c r="H147" s="122">
        <v>7798.1566067502599</v>
      </c>
      <c r="I147" s="122">
        <v>10721.457159351099</v>
      </c>
      <c r="J147" s="122">
        <v>3529.5698857365201</v>
      </c>
      <c r="K147" s="122">
        <v>10908.6175033689</v>
      </c>
      <c r="L147" s="122">
        <v>3524.27961784938</v>
      </c>
      <c r="M147" s="122"/>
      <c r="N147" s="214">
        <v>0.81</v>
      </c>
      <c r="O147" s="214">
        <v>0.75</v>
      </c>
      <c r="P147" s="214">
        <v>0.68</v>
      </c>
      <c r="Q147" s="214">
        <v>0.81</v>
      </c>
      <c r="R147" s="214">
        <v>0.55016747868453098</v>
      </c>
      <c r="S147" s="122"/>
    </row>
    <row r="148" spans="1:19" ht="12.75" x14ac:dyDescent="0.2">
      <c r="A148" s="122" t="s">
        <v>497</v>
      </c>
      <c r="B148" s="122">
        <v>10990</v>
      </c>
      <c r="C148" s="122">
        <v>-402</v>
      </c>
      <c r="D148" s="122">
        <v>0</v>
      </c>
      <c r="E148" s="122">
        <v>402.35167025071098</v>
      </c>
      <c r="F148" s="122">
        <v>99.1</v>
      </c>
      <c r="G148" s="122">
        <v>31857.216915451299</v>
      </c>
      <c r="H148" s="122">
        <v>8339.0972553343199</v>
      </c>
      <c r="I148" s="122">
        <v>13148.464563142499</v>
      </c>
      <c r="J148" s="122">
        <v>4854.6950978836603</v>
      </c>
      <c r="K148" s="122">
        <v>12269.0502036621</v>
      </c>
      <c r="L148" s="122">
        <v>3639.0307721087001</v>
      </c>
      <c r="M148" s="122"/>
      <c r="N148" s="214">
        <v>0.81</v>
      </c>
      <c r="O148" s="214">
        <v>0.75</v>
      </c>
      <c r="P148" s="214">
        <v>0.68</v>
      </c>
      <c r="Q148" s="214">
        <v>0.81</v>
      </c>
      <c r="R148" s="214">
        <v>0.55016747868453098</v>
      </c>
      <c r="S148" s="122"/>
    </row>
    <row r="149" spans="1:19" ht="12.75" x14ac:dyDescent="0.2">
      <c r="A149" s="122" t="s">
        <v>498</v>
      </c>
      <c r="B149" s="122">
        <v>81986</v>
      </c>
      <c r="C149" s="122">
        <v>125</v>
      </c>
      <c r="D149" s="122">
        <v>527.20789036986196</v>
      </c>
      <c r="E149" s="122">
        <v>402.35167025071098</v>
      </c>
      <c r="F149" s="122">
        <v>101.8</v>
      </c>
      <c r="G149" s="122">
        <v>29289.3272427702</v>
      </c>
      <c r="H149" s="122">
        <v>8926.8724037049196</v>
      </c>
      <c r="I149" s="122">
        <v>13690.9825897955</v>
      </c>
      <c r="J149" s="122">
        <v>4316.9842719101198</v>
      </c>
      <c r="K149" s="122">
        <v>9133.1425840205502</v>
      </c>
      <c r="L149" s="122">
        <v>2648.1551744036501</v>
      </c>
      <c r="M149" s="122"/>
      <c r="N149" s="214">
        <v>0.81</v>
      </c>
      <c r="O149" s="214">
        <v>0.75</v>
      </c>
      <c r="P149" s="214">
        <v>0.68</v>
      </c>
      <c r="Q149" s="214">
        <v>0.81</v>
      </c>
      <c r="R149" s="214">
        <v>0.55016747868453098</v>
      </c>
      <c r="S149" s="122"/>
    </row>
    <row r="150" spans="1:19" ht="12.75" x14ac:dyDescent="0.2">
      <c r="A150" s="122" t="s">
        <v>499</v>
      </c>
      <c r="B150" s="122">
        <v>25147</v>
      </c>
      <c r="C150" s="122">
        <v>-402</v>
      </c>
      <c r="D150" s="122">
        <v>0</v>
      </c>
      <c r="E150" s="122">
        <v>402.35167025071098</v>
      </c>
      <c r="F150" s="122">
        <v>99.7</v>
      </c>
      <c r="G150" s="122">
        <v>28510.139052140999</v>
      </c>
      <c r="H150" s="122">
        <v>7310.9730122164401</v>
      </c>
      <c r="I150" s="122">
        <v>11089.9029493854</v>
      </c>
      <c r="J150" s="122">
        <v>4141.4163044998504</v>
      </c>
      <c r="K150" s="122">
        <v>12100.993259725199</v>
      </c>
      <c r="L150" s="122">
        <v>3004.2780367924202</v>
      </c>
      <c r="M150" s="122"/>
      <c r="N150" s="214">
        <v>0.81</v>
      </c>
      <c r="O150" s="214">
        <v>0.75</v>
      </c>
      <c r="P150" s="214">
        <v>0.68</v>
      </c>
      <c r="Q150" s="214">
        <v>0.81</v>
      </c>
      <c r="R150" s="214">
        <v>0.55016747868453098</v>
      </c>
      <c r="S150" s="122"/>
    </row>
    <row r="151" spans="1:19" ht="12.75" x14ac:dyDescent="0.2">
      <c r="A151" s="122" t="s">
        <v>500</v>
      </c>
      <c r="B151" s="122">
        <v>62755</v>
      </c>
      <c r="C151" s="122">
        <v>-290</v>
      </c>
      <c r="D151" s="122">
        <v>112.281291891774</v>
      </c>
      <c r="E151" s="122">
        <v>402.35167025071098</v>
      </c>
      <c r="F151" s="122">
        <v>100.4</v>
      </c>
      <c r="G151" s="122">
        <v>28070.3229729431</v>
      </c>
      <c r="H151" s="122">
        <v>7708.6539294464001</v>
      </c>
      <c r="I151" s="122">
        <v>11008.2622492351</v>
      </c>
      <c r="J151" s="122">
        <v>3691.69023852892</v>
      </c>
      <c r="K151" s="122">
        <v>11704.3061151521</v>
      </c>
      <c r="L151" s="122">
        <v>2870.5427872044402</v>
      </c>
      <c r="M151" s="122"/>
      <c r="N151" s="214">
        <v>0.81</v>
      </c>
      <c r="O151" s="214">
        <v>0.75</v>
      </c>
      <c r="P151" s="214">
        <v>0.68</v>
      </c>
      <c r="Q151" s="214">
        <v>0.81</v>
      </c>
      <c r="R151" s="214">
        <v>0.55016747868453098</v>
      </c>
      <c r="S151" s="122"/>
    </row>
    <row r="152" spans="1:19" ht="12.75" x14ac:dyDescent="0.2">
      <c r="A152" s="19" t="s">
        <v>501</v>
      </c>
      <c r="B152" s="122"/>
      <c r="C152" s="122"/>
      <c r="D152" s="122"/>
      <c r="E152" s="122"/>
      <c r="F152" s="19"/>
      <c r="G152" s="122"/>
      <c r="H152" s="122"/>
      <c r="I152" s="122"/>
      <c r="J152" s="122"/>
      <c r="K152" s="122"/>
      <c r="L152" s="122"/>
      <c r="M152" s="122"/>
      <c r="N152" s="214"/>
      <c r="O152" s="214"/>
      <c r="P152" s="214"/>
      <c r="Q152" s="214"/>
      <c r="R152" s="214"/>
      <c r="S152" s="122"/>
    </row>
    <row r="153" spans="1:19" ht="12.75" x14ac:dyDescent="0.2">
      <c r="A153" s="122" t="s">
        <v>502</v>
      </c>
      <c r="B153" s="122">
        <v>30223</v>
      </c>
      <c r="C153" s="122">
        <v>-233</v>
      </c>
      <c r="D153" s="122">
        <v>169.632219090864</v>
      </c>
      <c r="E153" s="122">
        <v>402.35167025071098</v>
      </c>
      <c r="F153" s="122">
        <v>100.6</v>
      </c>
      <c r="G153" s="122">
        <v>28272.036515144198</v>
      </c>
      <c r="H153" s="122">
        <v>9300.7350516289898</v>
      </c>
      <c r="I153" s="122">
        <v>12657.4212686216</v>
      </c>
      <c r="J153" s="122">
        <v>4363.6590619813796</v>
      </c>
      <c r="K153" s="122">
        <v>7984.18265151179</v>
      </c>
      <c r="L153" s="122">
        <v>3291.5414526436698</v>
      </c>
      <c r="M153" s="122"/>
      <c r="N153" s="214">
        <v>0.81</v>
      </c>
      <c r="O153" s="214">
        <v>0.75</v>
      </c>
      <c r="P153" s="214">
        <v>0.68</v>
      </c>
      <c r="Q153" s="214">
        <v>0.81</v>
      </c>
      <c r="R153" s="214">
        <v>0.55016747868453098</v>
      </c>
      <c r="S153" s="122"/>
    </row>
    <row r="154" spans="1:19" ht="12.75" x14ac:dyDescent="0.2">
      <c r="A154" s="122" t="s">
        <v>503</v>
      </c>
      <c r="B154" s="122">
        <v>40390</v>
      </c>
      <c r="C154" s="122">
        <v>-402</v>
      </c>
      <c r="D154" s="122">
        <v>0</v>
      </c>
      <c r="E154" s="122">
        <v>402.35167025071098</v>
      </c>
      <c r="F154" s="122">
        <v>99.7</v>
      </c>
      <c r="G154" s="122">
        <v>28277.0888488481</v>
      </c>
      <c r="H154" s="122">
        <v>7792.0397705689902</v>
      </c>
      <c r="I154" s="122">
        <v>11671.892881609599</v>
      </c>
      <c r="J154" s="122">
        <v>3795.0532309289101</v>
      </c>
      <c r="K154" s="122">
        <v>11240.322549283799</v>
      </c>
      <c r="L154" s="122">
        <v>2774.2815972655699</v>
      </c>
      <c r="M154" s="122"/>
      <c r="N154" s="214">
        <v>0.81</v>
      </c>
      <c r="O154" s="214">
        <v>0.75</v>
      </c>
      <c r="P154" s="214">
        <v>0.68</v>
      </c>
      <c r="Q154" s="214">
        <v>0.81</v>
      </c>
      <c r="R154" s="214">
        <v>0.55016747868453098</v>
      </c>
      <c r="S154" s="122"/>
    </row>
    <row r="155" spans="1:19" ht="12.75" x14ac:dyDescent="0.2">
      <c r="A155" s="122" t="s">
        <v>504</v>
      </c>
      <c r="B155" s="122">
        <v>9905</v>
      </c>
      <c r="C155" s="122">
        <v>-402</v>
      </c>
      <c r="D155" s="122">
        <v>0</v>
      </c>
      <c r="E155" s="122">
        <v>402.35167025071098</v>
      </c>
      <c r="F155" s="122">
        <v>98.4</v>
      </c>
      <c r="G155" s="122">
        <v>30512.567606889599</v>
      </c>
      <c r="H155" s="122">
        <v>5856.4440551114703</v>
      </c>
      <c r="I155" s="122">
        <v>10434.761582097</v>
      </c>
      <c r="J155" s="122">
        <v>3847.1318914532599</v>
      </c>
      <c r="K155" s="122">
        <v>16262.091326915201</v>
      </c>
      <c r="L155" s="122">
        <v>3915.95860925531</v>
      </c>
      <c r="M155" s="122"/>
      <c r="N155" s="214">
        <v>0.81</v>
      </c>
      <c r="O155" s="214">
        <v>0.75</v>
      </c>
      <c r="P155" s="214">
        <v>0.68</v>
      </c>
      <c r="Q155" s="214">
        <v>0.81</v>
      </c>
      <c r="R155" s="214">
        <v>0.55016747868453098</v>
      </c>
      <c r="S155" s="122"/>
    </row>
    <row r="156" spans="1:19" ht="12.75" x14ac:dyDescent="0.2">
      <c r="A156" s="122" t="s">
        <v>505</v>
      </c>
      <c r="B156" s="122">
        <v>9262</v>
      </c>
      <c r="C156" s="122">
        <v>-344</v>
      </c>
      <c r="D156" s="122">
        <v>57.902627614025498</v>
      </c>
      <c r="E156" s="122">
        <v>402.35167025071098</v>
      </c>
      <c r="F156" s="122">
        <v>100.2</v>
      </c>
      <c r="G156" s="122">
        <v>28951.313807012299</v>
      </c>
      <c r="H156" s="122">
        <v>9280.7598787809402</v>
      </c>
      <c r="I156" s="122">
        <v>13027.590488969099</v>
      </c>
      <c r="J156" s="122">
        <v>4186.7082887472698</v>
      </c>
      <c r="K156" s="122">
        <v>9105.7450983063409</v>
      </c>
      <c r="L156" s="122">
        <v>2618.4577029910502</v>
      </c>
      <c r="M156" s="122"/>
      <c r="N156" s="214">
        <v>0.81</v>
      </c>
      <c r="O156" s="214">
        <v>0.75</v>
      </c>
      <c r="P156" s="214">
        <v>0.68</v>
      </c>
      <c r="Q156" s="214">
        <v>0.81</v>
      </c>
      <c r="R156" s="214">
        <v>0.55016747868453098</v>
      </c>
      <c r="S156" s="122"/>
    </row>
    <row r="157" spans="1:19" ht="12.75" x14ac:dyDescent="0.2">
      <c r="A157" s="122" t="s">
        <v>506</v>
      </c>
      <c r="B157" s="122">
        <v>111026</v>
      </c>
      <c r="C157" s="122">
        <v>-402</v>
      </c>
      <c r="D157" s="122">
        <v>0</v>
      </c>
      <c r="E157" s="122">
        <v>402.35167025071098</v>
      </c>
      <c r="F157" s="122">
        <v>99.6</v>
      </c>
      <c r="G157" s="122">
        <v>28262.563448277899</v>
      </c>
      <c r="H157" s="122">
        <v>8241.6516236208099</v>
      </c>
      <c r="I157" s="122">
        <v>11078.019376349501</v>
      </c>
      <c r="J157" s="122">
        <v>3867.9473879276202</v>
      </c>
      <c r="K157" s="122">
        <v>10556.995650393001</v>
      </c>
      <c r="L157" s="122">
        <v>3811.4582950044</v>
      </c>
      <c r="M157" s="122"/>
      <c r="N157" s="214">
        <v>0.81</v>
      </c>
      <c r="O157" s="214">
        <v>0.75</v>
      </c>
      <c r="P157" s="214">
        <v>0.68</v>
      </c>
      <c r="Q157" s="214">
        <v>0.81</v>
      </c>
      <c r="R157" s="214">
        <v>0.55016747868453098</v>
      </c>
      <c r="S157" s="122"/>
    </row>
    <row r="158" spans="1:19" ht="12.75" x14ac:dyDescent="0.2">
      <c r="A158" s="122" t="s">
        <v>507</v>
      </c>
      <c r="B158" s="122">
        <v>4763</v>
      </c>
      <c r="C158" s="122">
        <v>-402</v>
      </c>
      <c r="D158" s="122">
        <v>0</v>
      </c>
      <c r="E158" s="122">
        <v>402.35167025071098</v>
      </c>
      <c r="F158" s="122">
        <v>98.3</v>
      </c>
      <c r="G158" s="122">
        <v>28734.242660040702</v>
      </c>
      <c r="H158" s="122">
        <v>6345.3643159432104</v>
      </c>
      <c r="I158" s="122">
        <v>10591.2478522045</v>
      </c>
      <c r="J158" s="122">
        <v>3927.0809984878101</v>
      </c>
      <c r="K158" s="122">
        <v>13809.707728122199</v>
      </c>
      <c r="L158" s="122">
        <v>3262.2490528048502</v>
      </c>
      <c r="M158" s="122"/>
      <c r="N158" s="214">
        <v>0.81</v>
      </c>
      <c r="O158" s="214">
        <v>0.75</v>
      </c>
      <c r="P158" s="214">
        <v>0.68</v>
      </c>
      <c r="Q158" s="214">
        <v>0.81</v>
      </c>
      <c r="R158" s="214">
        <v>0.55016747868453098</v>
      </c>
      <c r="S158" s="122"/>
    </row>
    <row r="159" spans="1:19" ht="12.75" x14ac:dyDescent="0.2">
      <c r="A159" s="122" t="s">
        <v>508</v>
      </c>
      <c r="B159" s="122">
        <v>5647</v>
      </c>
      <c r="C159" s="122">
        <v>-402</v>
      </c>
      <c r="D159" s="122">
        <v>0</v>
      </c>
      <c r="E159" s="122">
        <v>402.35167025071098</v>
      </c>
      <c r="F159" s="122">
        <v>98.7</v>
      </c>
      <c r="G159" s="122">
        <v>29126.596054653</v>
      </c>
      <c r="H159" s="122">
        <v>7630.3462006014697</v>
      </c>
      <c r="I159" s="122">
        <v>10986.7521047381</v>
      </c>
      <c r="J159" s="122">
        <v>4123.2981449837198</v>
      </c>
      <c r="K159" s="122">
        <v>12954.3634694067</v>
      </c>
      <c r="L159" s="122">
        <v>2561.1735687702499</v>
      </c>
      <c r="M159" s="122"/>
      <c r="N159" s="214">
        <v>0.81</v>
      </c>
      <c r="O159" s="214">
        <v>0.75</v>
      </c>
      <c r="P159" s="214">
        <v>0.68</v>
      </c>
      <c r="Q159" s="214">
        <v>0.81</v>
      </c>
      <c r="R159" s="214">
        <v>0.55016747868453098</v>
      </c>
      <c r="S159" s="122"/>
    </row>
    <row r="160" spans="1:19" ht="12.75" x14ac:dyDescent="0.2">
      <c r="A160" s="122" t="s">
        <v>509</v>
      </c>
      <c r="B160" s="122">
        <v>33077</v>
      </c>
      <c r="C160" s="122">
        <v>-402</v>
      </c>
      <c r="D160" s="122">
        <v>0</v>
      </c>
      <c r="E160" s="122">
        <v>402.35167025071098</v>
      </c>
      <c r="F160" s="122">
        <v>98.8</v>
      </c>
      <c r="G160" s="122">
        <v>30342.613995901698</v>
      </c>
      <c r="H160" s="122">
        <v>8109.6802204097203</v>
      </c>
      <c r="I160" s="122">
        <v>11807.044103845899</v>
      </c>
      <c r="J160" s="122">
        <v>4134.6420247379601</v>
      </c>
      <c r="K160" s="122">
        <v>12453.9326293617</v>
      </c>
      <c r="L160" s="122">
        <v>3670.2422646077498</v>
      </c>
      <c r="M160" s="122"/>
      <c r="N160" s="214">
        <v>0.81</v>
      </c>
      <c r="O160" s="214">
        <v>0.75</v>
      </c>
      <c r="P160" s="214">
        <v>0.68</v>
      </c>
      <c r="Q160" s="214">
        <v>0.81</v>
      </c>
      <c r="R160" s="214">
        <v>0.55016747868453098</v>
      </c>
      <c r="S160" s="122"/>
    </row>
    <row r="161" spans="1:19" ht="12.75" x14ac:dyDescent="0.2">
      <c r="A161" s="122" t="s">
        <v>510</v>
      </c>
      <c r="B161" s="122">
        <v>6592</v>
      </c>
      <c r="C161" s="122">
        <v>-402</v>
      </c>
      <c r="D161" s="122">
        <v>0</v>
      </c>
      <c r="E161" s="122">
        <v>402.35167025071098</v>
      </c>
      <c r="F161" s="122">
        <v>98.3</v>
      </c>
      <c r="G161" s="122">
        <v>29763.849887128399</v>
      </c>
      <c r="H161" s="122">
        <v>6541.07008822226</v>
      </c>
      <c r="I161" s="122">
        <v>10716.073566565001</v>
      </c>
      <c r="J161" s="122">
        <v>4718.83465372928</v>
      </c>
      <c r="K161" s="122">
        <v>13876.260407457699</v>
      </c>
      <c r="L161" s="122">
        <v>3598.8122215112899</v>
      </c>
      <c r="M161" s="122"/>
      <c r="N161" s="214">
        <v>0.81</v>
      </c>
      <c r="O161" s="214">
        <v>0.75</v>
      </c>
      <c r="P161" s="214">
        <v>0.68</v>
      </c>
      <c r="Q161" s="214">
        <v>0.81</v>
      </c>
      <c r="R161" s="214">
        <v>0.55016747868453098</v>
      </c>
      <c r="S161" s="122"/>
    </row>
    <row r="162" spans="1:19" ht="12.75" x14ac:dyDescent="0.2">
      <c r="A162" s="122" t="s">
        <v>511</v>
      </c>
      <c r="B162" s="122">
        <v>5750</v>
      </c>
      <c r="C162" s="122">
        <v>-402</v>
      </c>
      <c r="D162" s="122">
        <v>0</v>
      </c>
      <c r="E162" s="122">
        <v>402.35167025071098</v>
      </c>
      <c r="F162" s="122">
        <v>98.9</v>
      </c>
      <c r="G162" s="122">
        <v>28519.555376187502</v>
      </c>
      <c r="H162" s="122">
        <v>6897.2450453121801</v>
      </c>
      <c r="I162" s="122">
        <v>10604.089045342</v>
      </c>
      <c r="J162" s="122">
        <v>4625.5102986521497</v>
      </c>
      <c r="K162" s="122">
        <v>13123.9298706714</v>
      </c>
      <c r="L162" s="122">
        <v>2188.4061741154701</v>
      </c>
      <c r="M162" s="122"/>
      <c r="N162" s="214">
        <v>0.81</v>
      </c>
      <c r="O162" s="214">
        <v>0.75</v>
      </c>
      <c r="P162" s="214">
        <v>0.68</v>
      </c>
      <c r="Q162" s="214">
        <v>0.81</v>
      </c>
      <c r="R162" s="214">
        <v>0.55016747868453098</v>
      </c>
      <c r="S162" s="122"/>
    </row>
    <row r="163" spans="1:19" ht="12.75" x14ac:dyDescent="0.2">
      <c r="A163" s="122" t="s">
        <v>512</v>
      </c>
      <c r="B163" s="122">
        <v>5280</v>
      </c>
      <c r="C163" s="122">
        <v>-402</v>
      </c>
      <c r="D163" s="122">
        <v>0</v>
      </c>
      <c r="E163" s="122">
        <v>402.35167025071098</v>
      </c>
      <c r="F163" s="122">
        <v>98.3</v>
      </c>
      <c r="G163" s="122">
        <v>29142.4328551377</v>
      </c>
      <c r="H163" s="122">
        <v>5204.9348821191497</v>
      </c>
      <c r="I163" s="122">
        <v>9395.1113267198998</v>
      </c>
      <c r="J163" s="122">
        <v>4562.0139879403596</v>
      </c>
      <c r="K163" s="122">
        <v>15905.3036984804</v>
      </c>
      <c r="L163" s="122">
        <v>3443.7451710937798</v>
      </c>
      <c r="M163" s="122"/>
      <c r="N163" s="214">
        <v>0.81</v>
      </c>
      <c r="O163" s="214">
        <v>0.75</v>
      </c>
      <c r="P163" s="214">
        <v>0.68</v>
      </c>
      <c r="Q163" s="214">
        <v>0.81</v>
      </c>
      <c r="R163" s="214">
        <v>0.55016747868453098</v>
      </c>
      <c r="S163" s="122"/>
    </row>
    <row r="164" spans="1:19" ht="12.75" x14ac:dyDescent="0.2">
      <c r="A164" s="122" t="s">
        <v>513</v>
      </c>
      <c r="B164" s="122">
        <v>564039</v>
      </c>
      <c r="C164" s="122">
        <v>205</v>
      </c>
      <c r="D164" s="122">
        <v>607.74460603942805</v>
      </c>
      <c r="E164" s="122">
        <v>402.35167025071098</v>
      </c>
      <c r="F164" s="122">
        <v>102.3</v>
      </c>
      <c r="G164" s="122">
        <v>26423.6785234534</v>
      </c>
      <c r="H164" s="122">
        <v>8287.0836927680502</v>
      </c>
      <c r="I164" s="122">
        <v>9710.0858099314701</v>
      </c>
      <c r="J164" s="122">
        <v>3153.3743571793698</v>
      </c>
      <c r="K164" s="122">
        <v>8460.8627688605102</v>
      </c>
      <c r="L164" s="122">
        <v>6236.25187262485</v>
      </c>
      <c r="M164" s="122"/>
      <c r="N164" s="214">
        <v>0.81</v>
      </c>
      <c r="O164" s="214">
        <v>0.75</v>
      </c>
      <c r="P164" s="214">
        <v>0.68</v>
      </c>
      <c r="Q164" s="214">
        <v>0.81</v>
      </c>
      <c r="R164" s="214">
        <v>0.55016747868453098</v>
      </c>
      <c r="S164" s="122"/>
    </row>
    <row r="165" spans="1:19" ht="12.75" x14ac:dyDescent="0.2">
      <c r="A165" s="122" t="s">
        <v>514</v>
      </c>
      <c r="B165" s="122">
        <v>13242</v>
      </c>
      <c r="C165" s="122">
        <v>-402</v>
      </c>
      <c r="D165" s="122">
        <v>0</v>
      </c>
      <c r="E165" s="122">
        <v>402.35167025071098</v>
      </c>
      <c r="F165" s="122">
        <v>99.2</v>
      </c>
      <c r="G165" s="122">
        <v>27873.118726464199</v>
      </c>
      <c r="H165" s="122">
        <v>6978.4359300469696</v>
      </c>
      <c r="I165" s="122">
        <v>11188.0922947708</v>
      </c>
      <c r="J165" s="122">
        <v>4402.6689889326399</v>
      </c>
      <c r="K165" s="122">
        <v>11410.3790053219</v>
      </c>
      <c r="L165" s="122">
        <v>2896.0172256503702</v>
      </c>
      <c r="M165" s="122"/>
      <c r="N165" s="214">
        <v>0.81</v>
      </c>
      <c r="O165" s="214">
        <v>0.75</v>
      </c>
      <c r="P165" s="214">
        <v>0.68</v>
      </c>
      <c r="Q165" s="214">
        <v>0.81</v>
      </c>
      <c r="R165" s="214">
        <v>0.55016747868453098</v>
      </c>
      <c r="S165" s="122"/>
    </row>
    <row r="166" spans="1:19" ht="12.75" x14ac:dyDescent="0.2">
      <c r="A166" s="122" t="s">
        <v>515</v>
      </c>
      <c r="B166" s="122">
        <v>9485</v>
      </c>
      <c r="C166" s="122">
        <v>-402</v>
      </c>
      <c r="D166" s="122">
        <v>0</v>
      </c>
      <c r="E166" s="122">
        <v>402.35167025071098</v>
      </c>
      <c r="F166" s="122">
        <v>99</v>
      </c>
      <c r="G166" s="122">
        <v>28603.700427207899</v>
      </c>
      <c r="H166" s="122">
        <v>7338.5106848346504</v>
      </c>
      <c r="I166" s="122">
        <v>10913.4127918054</v>
      </c>
      <c r="J166" s="122">
        <v>4423.8053318055499</v>
      </c>
      <c r="K166" s="122">
        <v>12184.3936071567</v>
      </c>
      <c r="L166" s="122">
        <v>2902.5720223073199</v>
      </c>
      <c r="M166" s="122"/>
      <c r="N166" s="214">
        <v>0.81</v>
      </c>
      <c r="O166" s="214">
        <v>0.75</v>
      </c>
      <c r="P166" s="214">
        <v>0.68</v>
      </c>
      <c r="Q166" s="214">
        <v>0.81</v>
      </c>
      <c r="R166" s="214">
        <v>0.55016747868453098</v>
      </c>
      <c r="S166" s="122"/>
    </row>
    <row r="167" spans="1:19" ht="12.75" x14ac:dyDescent="0.2">
      <c r="A167" s="122" t="s">
        <v>516</v>
      </c>
      <c r="B167" s="122">
        <v>9093</v>
      </c>
      <c r="C167" s="122">
        <v>-402</v>
      </c>
      <c r="D167" s="122">
        <v>0</v>
      </c>
      <c r="E167" s="122">
        <v>402.35167025071098</v>
      </c>
      <c r="F167" s="122">
        <v>98.7</v>
      </c>
      <c r="G167" s="122">
        <v>28713.726622412902</v>
      </c>
      <c r="H167" s="122">
        <v>6812.7211463997</v>
      </c>
      <c r="I167" s="122">
        <v>10413.599473866199</v>
      </c>
      <c r="J167" s="122">
        <v>4136.6229297731697</v>
      </c>
      <c r="K167" s="122">
        <v>13428.721616196701</v>
      </c>
      <c r="L167" s="122">
        <v>3080.9796157298001</v>
      </c>
      <c r="M167" s="122"/>
      <c r="N167" s="214">
        <v>0.81</v>
      </c>
      <c r="O167" s="214">
        <v>0.75</v>
      </c>
      <c r="P167" s="214">
        <v>0.68</v>
      </c>
      <c r="Q167" s="214">
        <v>0.81</v>
      </c>
      <c r="R167" s="214">
        <v>0.55016747868453098</v>
      </c>
      <c r="S167" s="122"/>
    </row>
    <row r="168" spans="1:19" ht="12.75" x14ac:dyDescent="0.2">
      <c r="A168" s="122" t="s">
        <v>517</v>
      </c>
      <c r="B168" s="122">
        <v>37412</v>
      </c>
      <c r="C168" s="122">
        <v>-47</v>
      </c>
      <c r="D168" s="122">
        <v>355.30588244834598</v>
      </c>
      <c r="E168" s="122">
        <v>402.35167025071098</v>
      </c>
      <c r="F168" s="122">
        <v>101.2</v>
      </c>
      <c r="G168" s="122">
        <v>29608.823537362099</v>
      </c>
      <c r="H168" s="122">
        <v>10271.465693709401</v>
      </c>
      <c r="I168" s="122">
        <v>14519.972493695899</v>
      </c>
      <c r="J168" s="122">
        <v>4169.2784519818997</v>
      </c>
      <c r="K168" s="122">
        <v>7335.7835470161399</v>
      </c>
      <c r="L168" s="122">
        <v>2947.9440308480398</v>
      </c>
      <c r="M168" s="122"/>
      <c r="N168" s="214">
        <v>0.81</v>
      </c>
      <c r="O168" s="214">
        <v>0.75</v>
      </c>
      <c r="P168" s="214">
        <v>0.68</v>
      </c>
      <c r="Q168" s="214">
        <v>0.81</v>
      </c>
      <c r="R168" s="214">
        <v>0.55016747868453098</v>
      </c>
      <c r="S168" s="122"/>
    </row>
    <row r="169" spans="1:19" ht="12.75" x14ac:dyDescent="0.2">
      <c r="A169" s="122" t="s">
        <v>518</v>
      </c>
      <c r="B169" s="122">
        <v>6954</v>
      </c>
      <c r="C169" s="122">
        <v>-402</v>
      </c>
      <c r="D169" s="122">
        <v>0</v>
      </c>
      <c r="E169" s="122">
        <v>402.35167025071098</v>
      </c>
      <c r="F169" s="122">
        <v>98.8</v>
      </c>
      <c r="G169" s="122">
        <v>28211.861333810601</v>
      </c>
      <c r="H169" s="122">
        <v>5721.0603853848297</v>
      </c>
      <c r="I169" s="122">
        <v>9851.0094842886392</v>
      </c>
      <c r="J169" s="122">
        <v>3607.0059013477098</v>
      </c>
      <c r="K169" s="122">
        <v>15074.812511014699</v>
      </c>
      <c r="L169" s="122">
        <v>2774.0337637607699</v>
      </c>
      <c r="M169" s="122"/>
      <c r="N169" s="214">
        <v>0.81</v>
      </c>
      <c r="O169" s="214">
        <v>0.75</v>
      </c>
      <c r="P169" s="214">
        <v>0.68</v>
      </c>
      <c r="Q169" s="214">
        <v>0.81</v>
      </c>
      <c r="R169" s="214">
        <v>0.55016747868453098</v>
      </c>
      <c r="S169" s="122"/>
    </row>
    <row r="170" spans="1:19" ht="12.75" x14ac:dyDescent="0.2">
      <c r="A170" s="122" t="s">
        <v>519</v>
      </c>
      <c r="B170" s="122">
        <v>44110</v>
      </c>
      <c r="C170" s="122">
        <v>-115</v>
      </c>
      <c r="D170" s="122">
        <v>287.24210839966202</v>
      </c>
      <c r="E170" s="122">
        <v>402.35167025071098</v>
      </c>
      <c r="F170" s="122">
        <v>101</v>
      </c>
      <c r="G170" s="122">
        <v>28724.210839966199</v>
      </c>
      <c r="H170" s="122">
        <v>8837.6182339437892</v>
      </c>
      <c r="I170" s="122">
        <v>12025.0966018543</v>
      </c>
      <c r="J170" s="122">
        <v>3794.4686731970601</v>
      </c>
      <c r="K170" s="122">
        <v>10309.2901269714</v>
      </c>
      <c r="L170" s="122">
        <v>2937.5671610479699</v>
      </c>
      <c r="M170" s="122"/>
      <c r="N170" s="214">
        <v>0.81</v>
      </c>
      <c r="O170" s="214">
        <v>0.75</v>
      </c>
      <c r="P170" s="214">
        <v>0.68</v>
      </c>
      <c r="Q170" s="214">
        <v>0.81</v>
      </c>
      <c r="R170" s="214">
        <v>0.55016747868453098</v>
      </c>
      <c r="S170" s="122"/>
    </row>
    <row r="171" spans="1:19" ht="12.75" x14ac:dyDescent="0.2">
      <c r="A171" s="122" t="s">
        <v>520</v>
      </c>
      <c r="B171" s="122">
        <v>41510</v>
      </c>
      <c r="C171" s="122">
        <v>-164</v>
      </c>
      <c r="D171" s="122">
        <v>238.268793798091</v>
      </c>
      <c r="E171" s="122">
        <v>402.35167025071098</v>
      </c>
      <c r="F171" s="122">
        <v>100.8</v>
      </c>
      <c r="G171" s="122">
        <v>29783.599224761401</v>
      </c>
      <c r="H171" s="122">
        <v>9931.5523374385793</v>
      </c>
      <c r="I171" s="122">
        <v>14309.793687359101</v>
      </c>
      <c r="J171" s="122">
        <v>4266.8627983656797</v>
      </c>
      <c r="K171" s="122">
        <v>8091.0151839489499</v>
      </c>
      <c r="L171" s="122">
        <v>2820.0641152749399</v>
      </c>
      <c r="M171" s="122"/>
      <c r="N171" s="214">
        <v>0.81</v>
      </c>
      <c r="O171" s="214">
        <v>0.75</v>
      </c>
      <c r="P171" s="214">
        <v>0.68</v>
      </c>
      <c r="Q171" s="214">
        <v>0.81</v>
      </c>
      <c r="R171" s="214">
        <v>0.55016747868453098</v>
      </c>
      <c r="S171" s="122"/>
    </row>
    <row r="172" spans="1:19" ht="12.75" x14ac:dyDescent="0.2">
      <c r="A172" s="122" t="s">
        <v>521</v>
      </c>
      <c r="B172" s="122">
        <v>39506</v>
      </c>
      <c r="C172" s="122">
        <v>-402</v>
      </c>
      <c r="D172" s="122">
        <v>0</v>
      </c>
      <c r="E172" s="122">
        <v>402.35167025071098</v>
      </c>
      <c r="F172" s="122">
        <v>99.5</v>
      </c>
      <c r="G172" s="122">
        <v>27635.964450184601</v>
      </c>
      <c r="H172" s="122">
        <v>7086.1443862134902</v>
      </c>
      <c r="I172" s="122">
        <v>10824.244403746001</v>
      </c>
      <c r="J172" s="122">
        <v>3749.9492861333101</v>
      </c>
      <c r="K172" s="122">
        <v>11784.4173635276</v>
      </c>
      <c r="L172" s="122">
        <v>3058.4516182918601</v>
      </c>
      <c r="M172" s="122"/>
      <c r="N172" s="214">
        <v>0.81</v>
      </c>
      <c r="O172" s="214">
        <v>0.75</v>
      </c>
      <c r="P172" s="214">
        <v>0.68</v>
      </c>
      <c r="Q172" s="214">
        <v>0.81</v>
      </c>
      <c r="R172" s="214">
        <v>0.55016747868453098</v>
      </c>
      <c r="S172" s="122"/>
    </row>
    <row r="173" spans="1:19" ht="12.75" x14ac:dyDescent="0.2">
      <c r="A173" s="122" t="s">
        <v>522</v>
      </c>
      <c r="B173" s="122">
        <v>13961</v>
      </c>
      <c r="C173" s="122">
        <v>-402</v>
      </c>
      <c r="D173" s="122">
        <v>0</v>
      </c>
      <c r="E173" s="122">
        <v>402.35167025071098</v>
      </c>
      <c r="F173" s="122">
        <v>99.4</v>
      </c>
      <c r="G173" s="122">
        <v>27693.676294750101</v>
      </c>
      <c r="H173" s="122">
        <v>9018.8505550167793</v>
      </c>
      <c r="I173" s="122">
        <v>10601.198031688</v>
      </c>
      <c r="J173" s="122">
        <v>3946.0663462565499</v>
      </c>
      <c r="K173" s="122">
        <v>9457.61001046202</v>
      </c>
      <c r="L173" s="122">
        <v>3805.24054692861</v>
      </c>
      <c r="M173" s="122"/>
      <c r="N173" s="214">
        <v>0.81</v>
      </c>
      <c r="O173" s="214">
        <v>0.75</v>
      </c>
      <c r="P173" s="214">
        <v>0.68</v>
      </c>
      <c r="Q173" s="214">
        <v>0.81</v>
      </c>
      <c r="R173" s="214">
        <v>0.55016747868453098</v>
      </c>
      <c r="S173" s="122"/>
    </row>
    <row r="174" spans="1:19" ht="12.75" x14ac:dyDescent="0.2">
      <c r="A174" s="122" t="s">
        <v>523</v>
      </c>
      <c r="B174" s="122">
        <v>14621</v>
      </c>
      <c r="C174" s="122">
        <v>-316</v>
      </c>
      <c r="D174" s="122">
        <v>86.100240554989696</v>
      </c>
      <c r="E174" s="122">
        <v>402.35167025071098</v>
      </c>
      <c r="F174" s="122">
        <v>100.3</v>
      </c>
      <c r="G174" s="122">
        <v>28700.080184996899</v>
      </c>
      <c r="H174" s="122">
        <v>5962.12943120622</v>
      </c>
      <c r="I174" s="122">
        <v>9566.5350375435191</v>
      </c>
      <c r="J174" s="122">
        <v>3917.2807734978101</v>
      </c>
      <c r="K174" s="122">
        <v>14853.396475128</v>
      </c>
      <c r="L174" s="122">
        <v>3636.8052897529701</v>
      </c>
      <c r="M174" s="122"/>
      <c r="N174" s="214">
        <v>0.81</v>
      </c>
      <c r="O174" s="214">
        <v>0.75</v>
      </c>
      <c r="P174" s="214">
        <v>0.68</v>
      </c>
      <c r="Q174" s="214">
        <v>0.81</v>
      </c>
      <c r="R174" s="214">
        <v>0.55016747868453098</v>
      </c>
      <c r="S174" s="122"/>
    </row>
    <row r="175" spans="1:19" ht="12.75" x14ac:dyDescent="0.2">
      <c r="A175" s="122" t="s">
        <v>524</v>
      </c>
      <c r="B175" s="122">
        <v>24290</v>
      </c>
      <c r="C175" s="122">
        <v>-402</v>
      </c>
      <c r="D175" s="122">
        <v>0</v>
      </c>
      <c r="E175" s="122">
        <v>402.35167025071098</v>
      </c>
      <c r="F175" s="122">
        <v>98.7</v>
      </c>
      <c r="G175" s="122">
        <v>27968.9584064261</v>
      </c>
      <c r="H175" s="122">
        <v>6757.8513446182196</v>
      </c>
      <c r="I175" s="122">
        <v>10276.008529820099</v>
      </c>
      <c r="J175" s="122">
        <v>3604.7772539427601</v>
      </c>
      <c r="K175" s="122">
        <v>13311.901846639799</v>
      </c>
      <c r="L175" s="122">
        <v>2824.9641276091002</v>
      </c>
      <c r="M175" s="122"/>
      <c r="N175" s="214">
        <v>0.81</v>
      </c>
      <c r="O175" s="214">
        <v>0.75</v>
      </c>
      <c r="P175" s="214">
        <v>0.68</v>
      </c>
      <c r="Q175" s="214">
        <v>0.81</v>
      </c>
      <c r="R175" s="214">
        <v>0.55016747868453098</v>
      </c>
      <c r="S175" s="122"/>
    </row>
    <row r="176" spans="1:19" ht="12.75" x14ac:dyDescent="0.2">
      <c r="A176" s="122" t="s">
        <v>525</v>
      </c>
      <c r="B176" s="122">
        <v>34484</v>
      </c>
      <c r="C176" s="122">
        <v>-402</v>
      </c>
      <c r="D176" s="122">
        <v>0</v>
      </c>
      <c r="E176" s="122">
        <v>402.35167025071098</v>
      </c>
      <c r="F176" s="122">
        <v>99.1</v>
      </c>
      <c r="G176" s="122">
        <v>29269.421777090301</v>
      </c>
      <c r="H176" s="122">
        <v>7206.2628830328003</v>
      </c>
      <c r="I176" s="122">
        <v>11934.3358327798</v>
      </c>
      <c r="J176" s="122">
        <v>4339.7160998322897</v>
      </c>
      <c r="K176" s="122">
        <v>12020.374679155</v>
      </c>
      <c r="L176" s="122">
        <v>3260.9825167004201</v>
      </c>
      <c r="M176" s="122"/>
      <c r="N176" s="214">
        <v>0.81</v>
      </c>
      <c r="O176" s="214">
        <v>0.75</v>
      </c>
      <c r="P176" s="214">
        <v>0.68</v>
      </c>
      <c r="Q176" s="214">
        <v>0.81</v>
      </c>
      <c r="R176" s="214">
        <v>0.55016747868453098</v>
      </c>
      <c r="S176" s="122"/>
    </row>
    <row r="177" spans="1:19" ht="12.75" x14ac:dyDescent="0.2">
      <c r="A177" s="122" t="s">
        <v>526</v>
      </c>
      <c r="B177" s="122">
        <v>9377</v>
      </c>
      <c r="C177" s="122">
        <v>-402</v>
      </c>
      <c r="D177" s="122">
        <v>0</v>
      </c>
      <c r="E177" s="122">
        <v>402.35167025071098</v>
      </c>
      <c r="F177" s="122">
        <v>98.1</v>
      </c>
      <c r="G177" s="122">
        <v>30001.602912079699</v>
      </c>
      <c r="H177" s="122">
        <v>6448.5942528027199</v>
      </c>
      <c r="I177" s="122">
        <v>10704.406936486799</v>
      </c>
      <c r="J177" s="122">
        <v>3627.2482213153999</v>
      </c>
      <c r="K177" s="122">
        <v>15176.775394411899</v>
      </c>
      <c r="L177" s="122">
        <v>3617.4793714360699</v>
      </c>
      <c r="M177" s="122"/>
      <c r="N177" s="214">
        <v>0.81</v>
      </c>
      <c r="O177" s="214">
        <v>0.75</v>
      </c>
      <c r="P177" s="214">
        <v>0.68</v>
      </c>
      <c r="Q177" s="214">
        <v>0.81</v>
      </c>
      <c r="R177" s="214">
        <v>0.55016747868453098</v>
      </c>
      <c r="S177" s="122"/>
    </row>
    <row r="178" spans="1:19" ht="12.75" x14ac:dyDescent="0.2">
      <c r="A178" s="122" t="s">
        <v>527</v>
      </c>
      <c r="B178" s="122">
        <v>10423</v>
      </c>
      <c r="C178" s="122">
        <v>-402</v>
      </c>
      <c r="D178" s="122">
        <v>0</v>
      </c>
      <c r="E178" s="122">
        <v>402.35167025071098</v>
      </c>
      <c r="F178" s="122">
        <v>98.7</v>
      </c>
      <c r="G178" s="122">
        <v>30485.965546989799</v>
      </c>
      <c r="H178" s="122">
        <v>7670.6475840783596</v>
      </c>
      <c r="I178" s="122">
        <v>10923.4378438735</v>
      </c>
      <c r="J178" s="122">
        <v>4635.2125242602797</v>
      </c>
      <c r="K178" s="122">
        <v>13786.5474519283</v>
      </c>
      <c r="L178" s="122">
        <v>3201.0519281021802</v>
      </c>
      <c r="M178" s="122"/>
      <c r="N178" s="214">
        <v>0.81</v>
      </c>
      <c r="O178" s="214">
        <v>0.75</v>
      </c>
      <c r="P178" s="214">
        <v>0.68</v>
      </c>
      <c r="Q178" s="214">
        <v>0.81</v>
      </c>
      <c r="R178" s="214">
        <v>0.55016747868453098</v>
      </c>
      <c r="S178" s="122"/>
    </row>
    <row r="179" spans="1:19" ht="12.75" x14ac:dyDescent="0.2">
      <c r="A179" s="122" t="s">
        <v>528</v>
      </c>
      <c r="B179" s="122">
        <v>66121</v>
      </c>
      <c r="C179" s="122">
        <v>12</v>
      </c>
      <c r="D179" s="122">
        <v>414.53666973410498</v>
      </c>
      <c r="E179" s="122">
        <v>402.35167025071098</v>
      </c>
      <c r="F179" s="122">
        <v>101.5</v>
      </c>
      <c r="G179" s="122">
        <v>27635.777982273699</v>
      </c>
      <c r="H179" s="122">
        <v>9031.3159840215303</v>
      </c>
      <c r="I179" s="122">
        <v>11945.2967940543</v>
      </c>
      <c r="J179" s="122">
        <v>3871.8836225209102</v>
      </c>
      <c r="K179" s="122">
        <v>8399.3526413424406</v>
      </c>
      <c r="L179" s="122">
        <v>3499.08529940172</v>
      </c>
      <c r="M179" s="122"/>
      <c r="N179" s="214">
        <v>0.81</v>
      </c>
      <c r="O179" s="214">
        <v>0.75</v>
      </c>
      <c r="P179" s="214">
        <v>0.68</v>
      </c>
      <c r="Q179" s="214">
        <v>0.81</v>
      </c>
      <c r="R179" s="214">
        <v>0.55016747868453098</v>
      </c>
      <c r="S179" s="122"/>
    </row>
    <row r="180" spans="1:19" ht="12.75" x14ac:dyDescent="0.2">
      <c r="A180" s="122" t="s">
        <v>529</v>
      </c>
      <c r="B180" s="122">
        <v>15108</v>
      </c>
      <c r="C180" s="122">
        <v>-320</v>
      </c>
      <c r="D180" s="122">
        <v>82.626538464063103</v>
      </c>
      <c r="E180" s="122">
        <v>402.35167025071098</v>
      </c>
      <c r="F180" s="122">
        <v>100.3</v>
      </c>
      <c r="G180" s="122">
        <v>27542.179488021298</v>
      </c>
      <c r="H180" s="122">
        <v>6078.4364314490203</v>
      </c>
      <c r="I180" s="122">
        <v>9558.2920121377392</v>
      </c>
      <c r="J180" s="122">
        <v>4169.2324837127999</v>
      </c>
      <c r="K180" s="122">
        <v>13641.0633084989</v>
      </c>
      <c r="L180" s="122">
        <v>2845.6563888124201</v>
      </c>
      <c r="M180" s="122"/>
      <c r="N180" s="214">
        <v>0.81</v>
      </c>
      <c r="O180" s="214">
        <v>0.75</v>
      </c>
      <c r="P180" s="214">
        <v>0.68</v>
      </c>
      <c r="Q180" s="214">
        <v>0.81</v>
      </c>
      <c r="R180" s="214">
        <v>0.55016747868453098</v>
      </c>
      <c r="S180" s="122"/>
    </row>
    <row r="181" spans="1:19" ht="12.75" x14ac:dyDescent="0.2">
      <c r="A181" s="122" t="s">
        <v>530</v>
      </c>
      <c r="B181" s="122">
        <v>37880</v>
      </c>
      <c r="C181" s="122">
        <v>37</v>
      </c>
      <c r="D181" s="122">
        <v>439.46216307766798</v>
      </c>
      <c r="E181" s="122">
        <v>402.35167025071098</v>
      </c>
      <c r="F181" s="122">
        <v>101.5</v>
      </c>
      <c r="G181" s="122">
        <v>29297.477538511201</v>
      </c>
      <c r="H181" s="122">
        <v>9690.1124252694099</v>
      </c>
      <c r="I181" s="122">
        <v>12826.1553270115</v>
      </c>
      <c r="J181" s="122">
        <v>3911.95313085098</v>
      </c>
      <c r="K181" s="122">
        <v>8961.3677453411892</v>
      </c>
      <c r="L181" s="122">
        <v>3471.73188180124</v>
      </c>
      <c r="M181" s="122"/>
      <c r="N181" s="214">
        <v>0.81</v>
      </c>
      <c r="O181" s="214">
        <v>0.75</v>
      </c>
      <c r="P181" s="214">
        <v>0.68</v>
      </c>
      <c r="Q181" s="214">
        <v>0.81</v>
      </c>
      <c r="R181" s="214">
        <v>0.55016747868453098</v>
      </c>
      <c r="S181" s="122"/>
    </row>
    <row r="182" spans="1:19" ht="12.75" x14ac:dyDescent="0.2">
      <c r="A182" s="122" t="s">
        <v>531</v>
      </c>
      <c r="B182" s="122">
        <v>18843</v>
      </c>
      <c r="C182" s="122">
        <v>-402</v>
      </c>
      <c r="D182" s="122">
        <v>0</v>
      </c>
      <c r="E182" s="122">
        <v>402.35167025071098</v>
      </c>
      <c r="F182" s="122">
        <v>99.3</v>
      </c>
      <c r="G182" s="122">
        <v>28249.476780829798</v>
      </c>
      <c r="H182" s="122">
        <v>7349.4014542572604</v>
      </c>
      <c r="I182" s="122">
        <v>10855.685250012</v>
      </c>
      <c r="J182" s="122">
        <v>4227.3462067373703</v>
      </c>
      <c r="K182" s="122">
        <v>11564.6832312035</v>
      </c>
      <c r="L182" s="122">
        <v>3476.5937675733699</v>
      </c>
      <c r="M182" s="122"/>
      <c r="N182" s="214">
        <v>0.81</v>
      </c>
      <c r="O182" s="214">
        <v>0.75</v>
      </c>
      <c r="P182" s="214">
        <v>0.68</v>
      </c>
      <c r="Q182" s="214">
        <v>0.81</v>
      </c>
      <c r="R182" s="214">
        <v>0.55016747868453098</v>
      </c>
      <c r="S182" s="122"/>
    </row>
    <row r="183" spans="1:19" ht="12.75" x14ac:dyDescent="0.2">
      <c r="A183" s="122" t="s">
        <v>532</v>
      </c>
      <c r="B183" s="122">
        <v>54975</v>
      </c>
      <c r="C183" s="122">
        <v>-402</v>
      </c>
      <c r="D183" s="122">
        <v>0</v>
      </c>
      <c r="E183" s="122">
        <v>402.35167025071098</v>
      </c>
      <c r="F183" s="122">
        <v>99.3</v>
      </c>
      <c r="G183" s="122">
        <v>26170.694108519201</v>
      </c>
      <c r="H183" s="122">
        <v>7558.3329625454699</v>
      </c>
      <c r="I183" s="122">
        <v>10171.9405787994</v>
      </c>
      <c r="J183" s="122">
        <v>3671.5565438199001</v>
      </c>
      <c r="K183" s="122">
        <v>10094.552131868701</v>
      </c>
      <c r="L183" s="122">
        <v>3174.02130406175</v>
      </c>
      <c r="M183" s="122"/>
      <c r="N183" s="214">
        <v>0.81</v>
      </c>
      <c r="O183" s="214">
        <v>0.75</v>
      </c>
      <c r="P183" s="214">
        <v>0.68</v>
      </c>
      <c r="Q183" s="214">
        <v>0.81</v>
      </c>
      <c r="R183" s="214">
        <v>0.55016747868453098</v>
      </c>
      <c r="S183" s="122"/>
    </row>
    <row r="184" spans="1:19" ht="12.75" x14ac:dyDescent="0.2">
      <c r="A184" s="122" t="s">
        <v>533</v>
      </c>
      <c r="B184" s="122">
        <v>9073</v>
      </c>
      <c r="C184" s="122">
        <v>-162</v>
      </c>
      <c r="D184" s="122">
        <v>240.59707164702399</v>
      </c>
      <c r="E184" s="122">
        <v>402.35167025071098</v>
      </c>
      <c r="F184" s="122">
        <v>100.9</v>
      </c>
      <c r="G184" s="122">
        <v>26733.007960780302</v>
      </c>
      <c r="H184" s="122">
        <v>4829.0579546897898</v>
      </c>
      <c r="I184" s="122">
        <v>7786.6241816594002</v>
      </c>
      <c r="J184" s="122">
        <v>3640.5402381150102</v>
      </c>
      <c r="K184" s="122">
        <v>16195.551108575801</v>
      </c>
      <c r="L184" s="122">
        <v>2522.0304273346701</v>
      </c>
      <c r="M184" s="122"/>
      <c r="N184" s="214">
        <v>0.81</v>
      </c>
      <c r="O184" s="214">
        <v>0.75</v>
      </c>
      <c r="P184" s="214">
        <v>0.68</v>
      </c>
      <c r="Q184" s="214">
        <v>0.81</v>
      </c>
      <c r="R184" s="214">
        <v>0.55016747868453098</v>
      </c>
      <c r="S184" s="122"/>
    </row>
    <row r="185" spans="1:19" ht="12.75" x14ac:dyDescent="0.2">
      <c r="A185" s="122" t="s">
        <v>534</v>
      </c>
      <c r="B185" s="122">
        <v>26224</v>
      </c>
      <c r="C185" s="122">
        <v>-120</v>
      </c>
      <c r="D185" s="122">
        <v>282.453069240177</v>
      </c>
      <c r="E185" s="122">
        <v>402.35167025071098</v>
      </c>
      <c r="F185" s="122">
        <v>101</v>
      </c>
      <c r="G185" s="122">
        <v>28245.306924017699</v>
      </c>
      <c r="H185" s="122">
        <v>8122.79516382364</v>
      </c>
      <c r="I185" s="122">
        <v>12866.8681401702</v>
      </c>
      <c r="J185" s="122">
        <v>4297.3757007599997</v>
      </c>
      <c r="K185" s="122">
        <v>9131.2138267170703</v>
      </c>
      <c r="L185" s="122">
        <v>3084.8662012762302</v>
      </c>
      <c r="M185" s="122"/>
      <c r="N185" s="214">
        <v>0.81</v>
      </c>
      <c r="O185" s="214">
        <v>0.75</v>
      </c>
      <c r="P185" s="214">
        <v>0.68</v>
      </c>
      <c r="Q185" s="214">
        <v>0.81</v>
      </c>
      <c r="R185" s="214">
        <v>0.55016747868453098</v>
      </c>
      <c r="S185" s="122"/>
    </row>
    <row r="186" spans="1:19" ht="12.75" x14ac:dyDescent="0.2">
      <c r="A186" s="122" t="s">
        <v>535</v>
      </c>
      <c r="B186" s="122">
        <v>13218</v>
      </c>
      <c r="C186" s="122">
        <v>-152</v>
      </c>
      <c r="D186" s="122">
        <v>250.13630439959601</v>
      </c>
      <c r="E186" s="122">
        <v>402.35167025071098</v>
      </c>
      <c r="F186" s="122">
        <v>100.9</v>
      </c>
      <c r="G186" s="122">
        <v>27792.922711065999</v>
      </c>
      <c r="H186" s="122">
        <v>7931.6048861296604</v>
      </c>
      <c r="I186" s="122">
        <v>10747.679626233999</v>
      </c>
      <c r="J186" s="122">
        <v>3470.1168699126601</v>
      </c>
      <c r="K186" s="122">
        <v>11557.4703938602</v>
      </c>
      <c r="L186" s="122">
        <v>2883.3629840337098</v>
      </c>
      <c r="M186" s="122"/>
      <c r="N186" s="214">
        <v>0.81</v>
      </c>
      <c r="O186" s="214">
        <v>0.75</v>
      </c>
      <c r="P186" s="214">
        <v>0.68</v>
      </c>
      <c r="Q186" s="214">
        <v>0.81</v>
      </c>
      <c r="R186" s="214">
        <v>0.55016747868453098</v>
      </c>
      <c r="S186" s="122"/>
    </row>
    <row r="187" spans="1:19" ht="12.75" x14ac:dyDescent="0.2">
      <c r="A187" s="122" t="s">
        <v>536</v>
      </c>
      <c r="B187" s="122">
        <v>10659</v>
      </c>
      <c r="C187" s="122">
        <v>-402</v>
      </c>
      <c r="D187" s="122">
        <v>0</v>
      </c>
      <c r="E187" s="122">
        <v>402.35167025071098</v>
      </c>
      <c r="F187" s="122">
        <v>98.8</v>
      </c>
      <c r="G187" s="122">
        <v>28829.765552666599</v>
      </c>
      <c r="H187" s="122">
        <v>6983.6226631967202</v>
      </c>
      <c r="I187" s="122">
        <v>11147.970444935499</v>
      </c>
      <c r="J187" s="122">
        <v>4869.62518076784</v>
      </c>
      <c r="K187" s="122">
        <v>12046.2875167539</v>
      </c>
      <c r="L187" s="122">
        <v>3168.51762021798</v>
      </c>
      <c r="M187" s="122"/>
      <c r="N187" s="214">
        <v>0.81</v>
      </c>
      <c r="O187" s="214">
        <v>0.75</v>
      </c>
      <c r="P187" s="214">
        <v>0.68</v>
      </c>
      <c r="Q187" s="214">
        <v>0.81</v>
      </c>
      <c r="R187" s="214">
        <v>0.55016747868453098</v>
      </c>
      <c r="S187" s="122"/>
    </row>
    <row r="188" spans="1:19" ht="12.75" x14ac:dyDescent="0.2">
      <c r="A188" s="122" t="s">
        <v>537</v>
      </c>
      <c r="B188" s="122">
        <v>12763</v>
      </c>
      <c r="C188" s="122">
        <v>-317</v>
      </c>
      <c r="D188" s="122">
        <v>85.774620207378305</v>
      </c>
      <c r="E188" s="122">
        <v>402.35167025071098</v>
      </c>
      <c r="F188" s="122">
        <v>100.3</v>
      </c>
      <c r="G188" s="122">
        <v>28591.5400691264</v>
      </c>
      <c r="H188" s="122">
        <v>6470.5235902569002</v>
      </c>
      <c r="I188" s="122">
        <v>10304.040625203401</v>
      </c>
      <c r="J188" s="122">
        <v>3645.6694098063599</v>
      </c>
      <c r="K188" s="122">
        <v>14153.818330280399</v>
      </c>
      <c r="L188" s="122">
        <v>3051.3207540624298</v>
      </c>
      <c r="M188" s="122"/>
      <c r="N188" s="214">
        <v>0.81</v>
      </c>
      <c r="O188" s="214">
        <v>0.75</v>
      </c>
      <c r="P188" s="214">
        <v>0.68</v>
      </c>
      <c r="Q188" s="214">
        <v>0.81</v>
      </c>
      <c r="R188" s="214">
        <v>0.55016747868453098</v>
      </c>
      <c r="S188" s="122"/>
    </row>
    <row r="189" spans="1:19" ht="12.75" x14ac:dyDescent="0.2">
      <c r="A189" s="122" t="s">
        <v>538</v>
      </c>
      <c r="B189" s="122">
        <v>11110</v>
      </c>
      <c r="C189" s="122">
        <v>-402</v>
      </c>
      <c r="D189" s="122">
        <v>0</v>
      </c>
      <c r="E189" s="122">
        <v>402.35167025071098</v>
      </c>
      <c r="F189" s="122">
        <v>98.8</v>
      </c>
      <c r="G189" s="122">
        <v>29195.259750427202</v>
      </c>
      <c r="H189" s="122">
        <v>6980.4399420074596</v>
      </c>
      <c r="I189" s="122">
        <v>11078.96462753</v>
      </c>
      <c r="J189" s="122">
        <v>4197.4796259462701</v>
      </c>
      <c r="K189" s="122">
        <v>12811.354032474999</v>
      </c>
      <c r="L189" s="122">
        <v>3635.9783017135201</v>
      </c>
      <c r="M189" s="122"/>
      <c r="N189" s="214">
        <v>0.81</v>
      </c>
      <c r="O189" s="214">
        <v>0.75</v>
      </c>
      <c r="P189" s="214">
        <v>0.68</v>
      </c>
      <c r="Q189" s="214">
        <v>0.81</v>
      </c>
      <c r="R189" s="214">
        <v>0.55016747868453098</v>
      </c>
      <c r="S189" s="122"/>
    </row>
    <row r="190" spans="1:19" ht="12.75" x14ac:dyDescent="0.2">
      <c r="A190" s="122" t="s">
        <v>539</v>
      </c>
      <c r="B190" s="122">
        <v>12827</v>
      </c>
      <c r="C190" s="122">
        <v>-402</v>
      </c>
      <c r="D190" s="122">
        <v>0</v>
      </c>
      <c r="E190" s="122">
        <v>402.35167025071098</v>
      </c>
      <c r="F190" s="122">
        <v>98.8</v>
      </c>
      <c r="G190" s="122">
        <v>28509.638446734301</v>
      </c>
      <c r="H190" s="122">
        <v>7276.9104658584001</v>
      </c>
      <c r="I190" s="122">
        <v>9993.9428695454208</v>
      </c>
      <c r="J190" s="122">
        <v>4506.2527559044702</v>
      </c>
      <c r="K190" s="122">
        <v>12711.5372905815</v>
      </c>
      <c r="L190" s="122">
        <v>3197.7294296826799</v>
      </c>
      <c r="M190" s="122"/>
      <c r="N190" s="214">
        <v>0.81</v>
      </c>
      <c r="O190" s="214">
        <v>0.75</v>
      </c>
      <c r="P190" s="214">
        <v>0.68</v>
      </c>
      <c r="Q190" s="214">
        <v>0.81</v>
      </c>
      <c r="R190" s="214">
        <v>0.55016747868453098</v>
      </c>
      <c r="S190" s="122"/>
    </row>
    <row r="191" spans="1:19" ht="12.75" x14ac:dyDescent="0.2">
      <c r="A191" s="122" t="s">
        <v>540</v>
      </c>
      <c r="B191" s="122">
        <v>15790</v>
      </c>
      <c r="C191" s="122">
        <v>-132</v>
      </c>
      <c r="D191" s="122">
        <v>270.12319058427499</v>
      </c>
      <c r="E191" s="122">
        <v>402.35167025071098</v>
      </c>
      <c r="F191" s="122">
        <v>101</v>
      </c>
      <c r="G191" s="122">
        <v>27012.3190584275</v>
      </c>
      <c r="H191" s="122">
        <v>7280.0249549636401</v>
      </c>
      <c r="I191" s="122">
        <v>10410.979802354301</v>
      </c>
      <c r="J191" s="122">
        <v>3745.7053841415</v>
      </c>
      <c r="K191" s="122">
        <v>11596.103537766299</v>
      </c>
      <c r="L191" s="122">
        <v>2485.3167795443101</v>
      </c>
      <c r="M191" s="122"/>
      <c r="N191" s="214">
        <v>0.81</v>
      </c>
      <c r="O191" s="214">
        <v>0.75</v>
      </c>
      <c r="P191" s="214">
        <v>0.68</v>
      </c>
      <c r="Q191" s="214">
        <v>0.81</v>
      </c>
      <c r="R191" s="214">
        <v>0.55016747868453098</v>
      </c>
      <c r="S191" s="122"/>
    </row>
    <row r="192" spans="1:19" ht="12.75" x14ac:dyDescent="0.2">
      <c r="A192" s="122" t="s">
        <v>541</v>
      </c>
      <c r="B192" s="122">
        <v>11841</v>
      </c>
      <c r="C192" s="122">
        <v>-402</v>
      </c>
      <c r="D192" s="122">
        <v>0</v>
      </c>
      <c r="E192" s="122">
        <v>402.35167025071098</v>
      </c>
      <c r="F192" s="122">
        <v>98.9</v>
      </c>
      <c r="G192" s="122">
        <v>29604.389993321998</v>
      </c>
      <c r="H192" s="122">
        <v>7335.8184199281704</v>
      </c>
      <c r="I192" s="122">
        <v>11386.110144518199</v>
      </c>
      <c r="J192" s="122">
        <v>4738.1425575456597</v>
      </c>
      <c r="K192" s="122">
        <v>12743.434491334599</v>
      </c>
      <c r="L192" s="122">
        <v>2869.44548495341</v>
      </c>
      <c r="M192" s="122"/>
      <c r="N192" s="214">
        <v>0.81</v>
      </c>
      <c r="O192" s="214">
        <v>0.75</v>
      </c>
      <c r="P192" s="214">
        <v>0.68</v>
      </c>
      <c r="Q192" s="214">
        <v>0.81</v>
      </c>
      <c r="R192" s="214">
        <v>0.55016747868453098</v>
      </c>
      <c r="S192" s="122"/>
    </row>
    <row r="193" spans="1:19" ht="12.75" x14ac:dyDescent="0.2">
      <c r="A193" s="122" t="s">
        <v>542</v>
      </c>
      <c r="B193" s="122">
        <v>58238</v>
      </c>
      <c r="C193" s="122">
        <v>-402</v>
      </c>
      <c r="D193" s="122">
        <v>0</v>
      </c>
      <c r="E193" s="122">
        <v>402.35167025071098</v>
      </c>
      <c r="F193" s="122">
        <v>99.6</v>
      </c>
      <c r="G193" s="122">
        <v>28807.134394856199</v>
      </c>
      <c r="H193" s="122">
        <v>8096.9932923986798</v>
      </c>
      <c r="I193" s="122">
        <v>11430.113520201099</v>
      </c>
      <c r="J193" s="122">
        <v>4019.1704309541101</v>
      </c>
      <c r="K193" s="122">
        <v>10172.858102574501</v>
      </c>
      <c r="L193" s="122">
        <v>4912.9289470020603</v>
      </c>
      <c r="M193" s="122"/>
      <c r="N193" s="214">
        <v>0.81</v>
      </c>
      <c r="O193" s="214">
        <v>0.75</v>
      </c>
      <c r="P193" s="214">
        <v>0.68</v>
      </c>
      <c r="Q193" s="214">
        <v>0.81</v>
      </c>
      <c r="R193" s="214">
        <v>0.55016747868453098</v>
      </c>
      <c r="S193" s="122"/>
    </row>
    <row r="194" spans="1:19" ht="12.75" x14ac:dyDescent="0.2">
      <c r="A194" s="122" t="s">
        <v>543</v>
      </c>
      <c r="B194" s="122">
        <v>9414</v>
      </c>
      <c r="C194" s="122">
        <v>-402</v>
      </c>
      <c r="D194" s="122">
        <v>0</v>
      </c>
      <c r="E194" s="122">
        <v>402.35167025071098</v>
      </c>
      <c r="F194" s="122">
        <v>98.3</v>
      </c>
      <c r="G194" s="122">
        <v>28754.805798746402</v>
      </c>
      <c r="H194" s="122">
        <v>6478.5828478554004</v>
      </c>
      <c r="I194" s="122">
        <v>11090.730859327499</v>
      </c>
      <c r="J194" s="122">
        <v>4258.9163058945696</v>
      </c>
      <c r="K194" s="122">
        <v>12878.509853469501</v>
      </c>
      <c r="L194" s="122">
        <v>3383.4233216040102</v>
      </c>
      <c r="M194" s="122"/>
      <c r="N194" s="214">
        <v>0.81</v>
      </c>
      <c r="O194" s="214">
        <v>0.75</v>
      </c>
      <c r="P194" s="214">
        <v>0.68</v>
      </c>
      <c r="Q194" s="214">
        <v>0.81</v>
      </c>
      <c r="R194" s="214">
        <v>0.55016747868453098</v>
      </c>
      <c r="S194" s="122"/>
    </row>
    <row r="195" spans="1:19" ht="12.75" x14ac:dyDescent="0.2">
      <c r="A195" s="122" t="s">
        <v>544</v>
      </c>
      <c r="B195" s="122">
        <v>55763</v>
      </c>
      <c r="C195" s="122">
        <v>-402</v>
      </c>
      <c r="D195" s="122">
        <v>0</v>
      </c>
      <c r="E195" s="122">
        <v>402.35167025071098</v>
      </c>
      <c r="F195" s="122">
        <v>99.5</v>
      </c>
      <c r="G195" s="122">
        <v>28942.725731766201</v>
      </c>
      <c r="H195" s="122">
        <v>7954.2389981898896</v>
      </c>
      <c r="I195" s="122">
        <v>11074.4012891845</v>
      </c>
      <c r="J195" s="122">
        <v>3997.4865210463699</v>
      </c>
      <c r="K195" s="122">
        <v>11596.329056357001</v>
      </c>
      <c r="L195" s="122">
        <v>3785.5269296597198</v>
      </c>
      <c r="M195" s="122"/>
      <c r="N195" s="214">
        <v>0.81</v>
      </c>
      <c r="O195" s="214">
        <v>0.75</v>
      </c>
      <c r="P195" s="214">
        <v>0.68</v>
      </c>
      <c r="Q195" s="214">
        <v>0.81</v>
      </c>
      <c r="R195" s="214">
        <v>0.55016747868453098</v>
      </c>
      <c r="S195" s="122"/>
    </row>
    <row r="196" spans="1:19" ht="12.75" x14ac:dyDescent="0.2">
      <c r="A196" s="122" t="s">
        <v>545</v>
      </c>
      <c r="B196" s="122">
        <v>24296</v>
      </c>
      <c r="C196" s="122">
        <v>-402</v>
      </c>
      <c r="D196" s="122">
        <v>0</v>
      </c>
      <c r="E196" s="122">
        <v>402.35167025071098</v>
      </c>
      <c r="F196" s="122">
        <v>99.1</v>
      </c>
      <c r="G196" s="122">
        <v>28822.938815025602</v>
      </c>
      <c r="H196" s="122">
        <v>7215.0366118071997</v>
      </c>
      <c r="I196" s="122">
        <v>11483.28591955</v>
      </c>
      <c r="J196" s="122">
        <v>4245.9686451405596</v>
      </c>
      <c r="K196" s="122">
        <v>12318.738633351901</v>
      </c>
      <c r="L196" s="122">
        <v>2728.0015744972902</v>
      </c>
      <c r="M196" s="122"/>
      <c r="N196" s="214">
        <v>0.81</v>
      </c>
      <c r="O196" s="214">
        <v>0.75</v>
      </c>
      <c r="P196" s="214">
        <v>0.68</v>
      </c>
      <c r="Q196" s="214">
        <v>0.81</v>
      </c>
      <c r="R196" s="214">
        <v>0.55016747868453098</v>
      </c>
      <c r="S196" s="122"/>
    </row>
    <row r="197" spans="1:19" ht="12.75" x14ac:dyDescent="0.2">
      <c r="A197" s="122" t="s">
        <v>546</v>
      </c>
      <c r="B197" s="122">
        <v>15942</v>
      </c>
      <c r="C197" s="122">
        <v>-402</v>
      </c>
      <c r="D197" s="122">
        <v>0</v>
      </c>
      <c r="E197" s="122">
        <v>402.35167025071098</v>
      </c>
      <c r="F197" s="122">
        <v>99</v>
      </c>
      <c r="G197" s="122">
        <v>28538.078885454801</v>
      </c>
      <c r="H197" s="122">
        <v>6993.3419089422596</v>
      </c>
      <c r="I197" s="122">
        <v>10908.4362711381</v>
      </c>
      <c r="J197" s="122">
        <v>4035.0375645550598</v>
      </c>
      <c r="K197" s="122">
        <v>12719.6288323317</v>
      </c>
      <c r="L197" s="122">
        <v>2990.7617253315002</v>
      </c>
      <c r="M197" s="122"/>
      <c r="N197" s="214">
        <v>0.81</v>
      </c>
      <c r="O197" s="214">
        <v>0.75</v>
      </c>
      <c r="P197" s="214">
        <v>0.68</v>
      </c>
      <c r="Q197" s="214">
        <v>0.81</v>
      </c>
      <c r="R197" s="214">
        <v>0.55016747868453098</v>
      </c>
      <c r="S197" s="122"/>
    </row>
    <row r="198" spans="1:19" ht="12.75" x14ac:dyDescent="0.2">
      <c r="A198" s="122" t="s">
        <v>547</v>
      </c>
      <c r="B198" s="122">
        <v>11490</v>
      </c>
      <c r="C198" s="122">
        <v>-402</v>
      </c>
      <c r="D198" s="122">
        <v>0</v>
      </c>
      <c r="E198" s="122">
        <v>402.35167025071098</v>
      </c>
      <c r="F198" s="122">
        <v>99.2</v>
      </c>
      <c r="G198" s="122">
        <v>28071.230298395702</v>
      </c>
      <c r="H198" s="122">
        <v>8272.1805101048103</v>
      </c>
      <c r="I198" s="122">
        <v>12012.555797871</v>
      </c>
      <c r="J198" s="122">
        <v>4088.00582670719</v>
      </c>
      <c r="K198" s="122">
        <v>9865.9947813884592</v>
      </c>
      <c r="L198" s="122">
        <v>2890.1153981764301</v>
      </c>
      <c r="M198" s="122"/>
      <c r="N198" s="214">
        <v>0.81</v>
      </c>
      <c r="O198" s="214">
        <v>0.75</v>
      </c>
      <c r="P198" s="214">
        <v>0.68</v>
      </c>
      <c r="Q198" s="214">
        <v>0.81</v>
      </c>
      <c r="R198" s="214">
        <v>0.55016747868453098</v>
      </c>
      <c r="S198" s="122"/>
    </row>
    <row r="199" spans="1:19" ht="12.75" x14ac:dyDescent="0.2">
      <c r="A199" s="122" t="s">
        <v>548</v>
      </c>
      <c r="B199" s="122">
        <v>39151</v>
      </c>
      <c r="C199" s="122">
        <v>-402</v>
      </c>
      <c r="D199" s="122">
        <v>0</v>
      </c>
      <c r="E199" s="122">
        <v>402.35167025071098</v>
      </c>
      <c r="F199" s="122">
        <v>98.5</v>
      </c>
      <c r="G199" s="122">
        <v>29486.293609120199</v>
      </c>
      <c r="H199" s="122">
        <v>7786.3265083020797</v>
      </c>
      <c r="I199" s="122">
        <v>11683.4591053857</v>
      </c>
      <c r="J199" s="122">
        <v>4115.0022470224603</v>
      </c>
      <c r="K199" s="122">
        <v>11815.109625295299</v>
      </c>
      <c r="L199" s="122">
        <v>3723.1108039853202</v>
      </c>
      <c r="M199" s="122"/>
      <c r="N199" s="214">
        <v>0.81</v>
      </c>
      <c r="O199" s="214">
        <v>0.75</v>
      </c>
      <c r="P199" s="214">
        <v>0.68</v>
      </c>
      <c r="Q199" s="214">
        <v>0.81</v>
      </c>
      <c r="R199" s="214">
        <v>0.55016747868453098</v>
      </c>
      <c r="S199" s="122"/>
    </row>
    <row r="200" spans="1:19" ht="12.75" x14ac:dyDescent="0.2">
      <c r="A200" s="122" t="s">
        <v>549</v>
      </c>
      <c r="B200" s="122">
        <v>12711</v>
      </c>
      <c r="C200" s="122">
        <v>-402</v>
      </c>
      <c r="D200" s="122">
        <v>0</v>
      </c>
      <c r="E200" s="122">
        <v>402.35167025071098</v>
      </c>
      <c r="F200" s="122">
        <v>98.2</v>
      </c>
      <c r="G200" s="122">
        <v>30627.115839476301</v>
      </c>
      <c r="H200" s="122">
        <v>6676.5858803743704</v>
      </c>
      <c r="I200" s="122">
        <v>11237.9124047521</v>
      </c>
      <c r="J200" s="122">
        <v>4370.1562676584899</v>
      </c>
      <c r="K200" s="122">
        <v>14529.3833861324</v>
      </c>
      <c r="L200" s="122">
        <v>3726.3928666521101</v>
      </c>
      <c r="M200" s="122"/>
      <c r="N200" s="214">
        <v>0.81</v>
      </c>
      <c r="O200" s="214">
        <v>0.75</v>
      </c>
      <c r="P200" s="214">
        <v>0.68</v>
      </c>
      <c r="Q200" s="214">
        <v>0.81</v>
      </c>
      <c r="R200" s="214">
        <v>0.55016747868453098</v>
      </c>
      <c r="S200" s="122"/>
    </row>
    <row r="201" spans="1:19" ht="12.75" x14ac:dyDescent="0.2">
      <c r="A201" s="122" t="s">
        <v>550</v>
      </c>
      <c r="B201" s="122">
        <v>12923</v>
      </c>
      <c r="C201" s="122">
        <v>86</v>
      </c>
      <c r="D201" s="122">
        <v>488.30148677049101</v>
      </c>
      <c r="E201" s="122">
        <v>402.35167025071098</v>
      </c>
      <c r="F201" s="122">
        <v>101.7</v>
      </c>
      <c r="G201" s="122">
        <v>28723.616868852401</v>
      </c>
      <c r="H201" s="122">
        <v>7489.2975537375896</v>
      </c>
      <c r="I201" s="122">
        <v>12220.1394970362</v>
      </c>
      <c r="J201" s="122">
        <v>4442.0582895731804</v>
      </c>
      <c r="K201" s="122">
        <v>11225.874743348901</v>
      </c>
      <c r="L201" s="122">
        <v>2505.8243206627199</v>
      </c>
      <c r="M201" s="122"/>
      <c r="N201" s="214">
        <v>0.81</v>
      </c>
      <c r="O201" s="214">
        <v>0.75</v>
      </c>
      <c r="P201" s="214">
        <v>0.68</v>
      </c>
      <c r="Q201" s="214">
        <v>0.81</v>
      </c>
      <c r="R201" s="214">
        <v>0.55016747868453098</v>
      </c>
      <c r="S201" s="122"/>
    </row>
    <row r="202" spans="1:19" ht="12.75" x14ac:dyDescent="0.2">
      <c r="A202" s="19" t="s">
        <v>551</v>
      </c>
      <c r="B202" s="122"/>
      <c r="C202" s="122"/>
      <c r="D202" s="122"/>
      <c r="E202" s="122"/>
      <c r="F202" s="19"/>
      <c r="G202" s="122"/>
      <c r="H202" s="122"/>
      <c r="I202" s="122"/>
      <c r="J202" s="122"/>
      <c r="K202" s="122"/>
      <c r="L202" s="122"/>
      <c r="M202" s="122"/>
      <c r="N202" s="214"/>
      <c r="O202" s="214"/>
      <c r="P202" s="214"/>
      <c r="Q202" s="214"/>
      <c r="R202" s="214"/>
      <c r="S202" s="122"/>
    </row>
    <row r="203" spans="1:19" ht="12.75" x14ac:dyDescent="0.2">
      <c r="A203" s="122" t="s">
        <v>552</v>
      </c>
      <c r="B203" s="122">
        <v>26060</v>
      </c>
      <c r="C203" s="122">
        <v>-402</v>
      </c>
      <c r="D203" s="122">
        <v>0</v>
      </c>
      <c r="E203" s="122">
        <v>402.35167025071098</v>
      </c>
      <c r="F203" s="122">
        <v>97.7</v>
      </c>
      <c r="G203" s="122">
        <v>29770.456797268202</v>
      </c>
      <c r="H203" s="122">
        <v>6921.8503356823503</v>
      </c>
      <c r="I203" s="122">
        <v>9940.9013427721602</v>
      </c>
      <c r="J203" s="122">
        <v>3990.6166331606</v>
      </c>
      <c r="K203" s="122">
        <v>14703.371786944501</v>
      </c>
      <c r="L203" s="122">
        <v>3789.2671615138802</v>
      </c>
      <c r="M203" s="122"/>
      <c r="N203" s="214">
        <v>0.81</v>
      </c>
      <c r="O203" s="214">
        <v>0.75</v>
      </c>
      <c r="P203" s="214">
        <v>0.68</v>
      </c>
      <c r="Q203" s="214">
        <v>0.81</v>
      </c>
      <c r="R203" s="214">
        <v>0.55016747868453098</v>
      </c>
      <c r="S203" s="122"/>
    </row>
    <row r="204" spans="1:19" ht="12.75" x14ac:dyDescent="0.2">
      <c r="A204" s="122" t="s">
        <v>553</v>
      </c>
      <c r="B204" s="122">
        <v>8618</v>
      </c>
      <c r="C204" s="122">
        <v>-402</v>
      </c>
      <c r="D204" s="122">
        <v>0</v>
      </c>
      <c r="E204" s="122">
        <v>402.35167025071098</v>
      </c>
      <c r="F204" s="122">
        <v>98.3</v>
      </c>
      <c r="G204" s="122">
        <v>28904.942558769799</v>
      </c>
      <c r="H204" s="122">
        <v>7422.9691007608099</v>
      </c>
      <c r="I204" s="122">
        <v>9915.67289391542</v>
      </c>
      <c r="J204" s="122">
        <v>3584.6646952709898</v>
      </c>
      <c r="K204" s="122">
        <v>13888.007174402401</v>
      </c>
      <c r="L204" s="122">
        <v>3214.8848872272401</v>
      </c>
      <c r="M204" s="122"/>
      <c r="N204" s="214">
        <v>0.81</v>
      </c>
      <c r="O204" s="214">
        <v>0.75</v>
      </c>
      <c r="P204" s="214">
        <v>0.68</v>
      </c>
      <c r="Q204" s="214">
        <v>0.81</v>
      </c>
      <c r="R204" s="214">
        <v>0.55016747868453098</v>
      </c>
      <c r="S204" s="122"/>
    </row>
    <row r="205" spans="1:19" ht="12.75" x14ac:dyDescent="0.2">
      <c r="A205" s="122" t="s">
        <v>554</v>
      </c>
      <c r="B205" s="122">
        <v>10783</v>
      </c>
      <c r="C205" s="122">
        <v>-402</v>
      </c>
      <c r="D205" s="122">
        <v>0</v>
      </c>
      <c r="E205" s="122">
        <v>402.35167025071098</v>
      </c>
      <c r="F205" s="122">
        <v>97.3</v>
      </c>
      <c r="G205" s="122">
        <v>32410.982072418101</v>
      </c>
      <c r="H205" s="122">
        <v>6139.3643693962003</v>
      </c>
      <c r="I205" s="122">
        <v>10469.293064949999</v>
      </c>
      <c r="J205" s="122">
        <v>4408.2062006012602</v>
      </c>
      <c r="K205" s="122">
        <v>16622.958031607901</v>
      </c>
      <c r="L205" s="122">
        <v>5678.1817056015097</v>
      </c>
      <c r="M205" s="122"/>
      <c r="N205" s="214">
        <v>0.81</v>
      </c>
      <c r="O205" s="214">
        <v>0.75</v>
      </c>
      <c r="P205" s="214">
        <v>0.68</v>
      </c>
      <c r="Q205" s="214">
        <v>0.81</v>
      </c>
      <c r="R205" s="214">
        <v>0.55016747868453098</v>
      </c>
      <c r="S205" s="122"/>
    </row>
    <row r="206" spans="1:19" ht="12.75" x14ac:dyDescent="0.2">
      <c r="A206" s="122" t="s">
        <v>555</v>
      </c>
      <c r="B206" s="122">
        <v>11509</v>
      </c>
      <c r="C206" s="122">
        <v>-402</v>
      </c>
      <c r="D206" s="122">
        <v>0</v>
      </c>
      <c r="E206" s="122">
        <v>402.35167025071098</v>
      </c>
      <c r="F206" s="122">
        <v>97.4</v>
      </c>
      <c r="G206" s="122">
        <v>29788.310019009499</v>
      </c>
      <c r="H206" s="122">
        <v>8174.2182747924198</v>
      </c>
      <c r="I206" s="122">
        <v>11660.8058925116</v>
      </c>
      <c r="J206" s="122">
        <v>4466.8334598915299</v>
      </c>
      <c r="K206" s="122">
        <v>12054.112503279001</v>
      </c>
      <c r="L206" s="122">
        <v>2945.12303878083</v>
      </c>
      <c r="M206" s="122"/>
      <c r="N206" s="214">
        <v>0.81</v>
      </c>
      <c r="O206" s="214">
        <v>0.75</v>
      </c>
      <c r="P206" s="214">
        <v>0.68</v>
      </c>
      <c r="Q206" s="214">
        <v>0.81</v>
      </c>
      <c r="R206" s="214">
        <v>0.55016747868453098</v>
      </c>
      <c r="S206" s="122"/>
    </row>
    <row r="207" spans="1:19" ht="12.75" x14ac:dyDescent="0.2">
      <c r="A207" s="122" t="s">
        <v>556</v>
      </c>
      <c r="B207" s="122">
        <v>9011</v>
      </c>
      <c r="C207" s="122">
        <v>-402</v>
      </c>
      <c r="D207" s="122">
        <v>0</v>
      </c>
      <c r="E207" s="122">
        <v>402.35167025071098</v>
      </c>
      <c r="F207" s="122">
        <v>97.9</v>
      </c>
      <c r="G207" s="122">
        <v>29058.901635227499</v>
      </c>
      <c r="H207" s="122">
        <v>7046.9435482304298</v>
      </c>
      <c r="I207" s="122">
        <v>10055.328103099</v>
      </c>
      <c r="J207" s="122">
        <v>3967.20279705861</v>
      </c>
      <c r="K207" s="122">
        <v>13498.8154363095</v>
      </c>
      <c r="L207" s="122">
        <v>3958.1454062549201</v>
      </c>
      <c r="M207" s="122"/>
      <c r="N207" s="214">
        <v>0.81</v>
      </c>
      <c r="O207" s="214">
        <v>0.75</v>
      </c>
      <c r="P207" s="214">
        <v>0.68</v>
      </c>
      <c r="Q207" s="214">
        <v>0.81</v>
      </c>
      <c r="R207" s="214">
        <v>0.55016747868453098</v>
      </c>
      <c r="S207" s="122"/>
    </row>
    <row r="208" spans="1:19" ht="12.75" x14ac:dyDescent="0.2">
      <c r="A208" s="122" t="s">
        <v>557</v>
      </c>
      <c r="B208" s="122">
        <v>11782</v>
      </c>
      <c r="C208" s="122">
        <v>-402</v>
      </c>
      <c r="D208" s="122">
        <v>0</v>
      </c>
      <c r="E208" s="122">
        <v>402.35167025071098</v>
      </c>
      <c r="F208" s="122">
        <v>97.3</v>
      </c>
      <c r="G208" s="122">
        <v>28986.4178556773</v>
      </c>
      <c r="H208" s="122">
        <v>5105.0143634128499</v>
      </c>
      <c r="I208" s="122">
        <v>8869.9897860578803</v>
      </c>
      <c r="J208" s="122">
        <v>4089.1283982719201</v>
      </c>
      <c r="K208" s="122">
        <v>16647.936025937801</v>
      </c>
      <c r="L208" s="122">
        <v>3514.2542313803501</v>
      </c>
      <c r="M208" s="122"/>
      <c r="N208" s="214">
        <v>0.81</v>
      </c>
      <c r="O208" s="214">
        <v>0.75</v>
      </c>
      <c r="P208" s="214">
        <v>0.68</v>
      </c>
      <c r="Q208" s="214">
        <v>0.81</v>
      </c>
      <c r="R208" s="214">
        <v>0.55016747868453098</v>
      </c>
      <c r="S208" s="122"/>
    </row>
    <row r="209" spans="1:19" ht="12.75" x14ac:dyDescent="0.2">
      <c r="A209" s="122" t="s">
        <v>558</v>
      </c>
      <c r="B209" s="122">
        <v>16174</v>
      </c>
      <c r="C209" s="122">
        <v>-402</v>
      </c>
      <c r="D209" s="122">
        <v>0</v>
      </c>
      <c r="E209" s="122">
        <v>402.35167025071098</v>
      </c>
      <c r="F209" s="122">
        <v>98.9</v>
      </c>
      <c r="G209" s="122">
        <v>28859.2457924072</v>
      </c>
      <c r="H209" s="122">
        <v>9651.2748254252201</v>
      </c>
      <c r="I209" s="122">
        <v>12935.235670514299</v>
      </c>
      <c r="J209" s="122">
        <v>4148.7245004218503</v>
      </c>
      <c r="K209" s="122">
        <v>8860.9689605987205</v>
      </c>
      <c r="L209" s="122">
        <v>2438.8371987444102</v>
      </c>
      <c r="M209" s="122"/>
      <c r="N209" s="214">
        <v>0.81</v>
      </c>
      <c r="O209" s="214">
        <v>0.75</v>
      </c>
      <c r="P209" s="214">
        <v>0.68</v>
      </c>
      <c r="Q209" s="214">
        <v>0.81</v>
      </c>
      <c r="R209" s="214">
        <v>0.55016747868453098</v>
      </c>
      <c r="S209" s="122"/>
    </row>
    <row r="210" spans="1:19" ht="12.75" x14ac:dyDescent="0.2">
      <c r="A210" s="122" t="s">
        <v>559</v>
      </c>
      <c r="B210" s="122">
        <v>91120</v>
      </c>
      <c r="C210" s="122">
        <v>-402</v>
      </c>
      <c r="D210" s="122">
        <v>0</v>
      </c>
      <c r="E210" s="122">
        <v>402.35167025071098</v>
      </c>
      <c r="F210" s="122">
        <v>98.9</v>
      </c>
      <c r="G210" s="122">
        <v>26660.022355114699</v>
      </c>
      <c r="H210" s="122">
        <v>7273.3016523717197</v>
      </c>
      <c r="I210" s="122">
        <v>9650.2919978575392</v>
      </c>
      <c r="J210" s="122">
        <v>3373.3717110529901</v>
      </c>
      <c r="K210" s="122">
        <v>11073.6018470543</v>
      </c>
      <c r="L210" s="122">
        <v>4121.32459027192</v>
      </c>
      <c r="M210" s="122"/>
      <c r="N210" s="214">
        <v>0.81</v>
      </c>
      <c r="O210" s="214">
        <v>0.75</v>
      </c>
      <c r="P210" s="214">
        <v>0.68</v>
      </c>
      <c r="Q210" s="214">
        <v>0.81</v>
      </c>
      <c r="R210" s="214">
        <v>0.55016747868453098</v>
      </c>
      <c r="S210" s="122"/>
    </row>
    <row r="211" spans="1:19" ht="12.75" x14ac:dyDescent="0.2">
      <c r="A211" s="122" t="s">
        <v>560</v>
      </c>
      <c r="B211" s="122">
        <v>11910</v>
      </c>
      <c r="C211" s="122">
        <v>-402</v>
      </c>
      <c r="D211" s="122">
        <v>0</v>
      </c>
      <c r="E211" s="122">
        <v>402.35167025071098</v>
      </c>
      <c r="F211" s="122">
        <v>98</v>
      </c>
      <c r="G211" s="122">
        <v>29459.9659139059</v>
      </c>
      <c r="H211" s="122">
        <v>8228.8394089385201</v>
      </c>
      <c r="I211" s="122">
        <v>11285.810654749401</v>
      </c>
      <c r="J211" s="122">
        <v>4335.4194373264199</v>
      </c>
      <c r="K211" s="122">
        <v>11804.257206964299</v>
      </c>
      <c r="L211" s="122">
        <v>3309.3821738318102</v>
      </c>
      <c r="M211" s="122"/>
      <c r="N211" s="214">
        <v>0.81</v>
      </c>
      <c r="O211" s="214">
        <v>0.75</v>
      </c>
      <c r="P211" s="214">
        <v>0.68</v>
      </c>
      <c r="Q211" s="214">
        <v>0.81</v>
      </c>
      <c r="R211" s="214">
        <v>0.55016747868453098</v>
      </c>
      <c r="S211" s="122"/>
    </row>
    <row r="212" spans="1:19" ht="12.75" x14ac:dyDescent="0.2">
      <c r="A212" s="122" t="s">
        <v>561</v>
      </c>
      <c r="B212" s="122">
        <v>24650</v>
      </c>
      <c r="C212" s="122">
        <v>-402</v>
      </c>
      <c r="D212" s="122">
        <v>0</v>
      </c>
      <c r="E212" s="122">
        <v>402.35167025071098</v>
      </c>
      <c r="F212" s="122">
        <v>97.9</v>
      </c>
      <c r="G212" s="122">
        <v>29074.6859841771</v>
      </c>
      <c r="H212" s="122">
        <v>6694.8110066466998</v>
      </c>
      <c r="I212" s="122">
        <v>10016.6759419675</v>
      </c>
      <c r="J212" s="122">
        <v>3618.65170008633</v>
      </c>
      <c r="K212" s="122">
        <v>14269.1119697624</v>
      </c>
      <c r="L212" s="122">
        <v>3854.6776080296099</v>
      </c>
      <c r="M212" s="122"/>
      <c r="N212" s="214">
        <v>0.81</v>
      </c>
      <c r="O212" s="214">
        <v>0.75</v>
      </c>
      <c r="P212" s="214">
        <v>0.68</v>
      </c>
      <c r="Q212" s="214">
        <v>0.81</v>
      </c>
      <c r="R212" s="214">
        <v>0.55016747868453098</v>
      </c>
      <c r="S212" s="122"/>
    </row>
    <row r="213" spans="1:19" ht="12.75" x14ac:dyDescent="0.2">
      <c r="A213" s="122" t="s">
        <v>562</v>
      </c>
      <c r="B213" s="122">
        <v>3763</v>
      </c>
      <c r="C213" s="122">
        <v>-402</v>
      </c>
      <c r="D213" s="122">
        <v>0</v>
      </c>
      <c r="E213" s="122">
        <v>402.35167025071098</v>
      </c>
      <c r="F213" s="122">
        <v>97.6</v>
      </c>
      <c r="G213" s="122">
        <v>31647.157278561499</v>
      </c>
      <c r="H213" s="122">
        <v>5482.8773026682602</v>
      </c>
      <c r="I213" s="122">
        <v>9544.2697289698408</v>
      </c>
      <c r="J213" s="122">
        <v>3736.57534248609</v>
      </c>
      <c r="K213" s="122">
        <v>18917.853627970799</v>
      </c>
      <c r="L213" s="122">
        <v>3968.7763812334802</v>
      </c>
      <c r="M213" s="122"/>
      <c r="N213" s="214">
        <v>0.81</v>
      </c>
      <c r="O213" s="214">
        <v>0.75</v>
      </c>
      <c r="P213" s="214">
        <v>0.68</v>
      </c>
      <c r="Q213" s="214">
        <v>0.81</v>
      </c>
      <c r="R213" s="214">
        <v>0.55016747868453098</v>
      </c>
      <c r="S213" s="122"/>
    </row>
    <row r="214" spans="1:19" ht="12.75" x14ac:dyDescent="0.2">
      <c r="A214" s="122" t="s">
        <v>563</v>
      </c>
      <c r="B214" s="122">
        <v>4123</v>
      </c>
      <c r="C214" s="122">
        <v>-402</v>
      </c>
      <c r="D214" s="122">
        <v>0</v>
      </c>
      <c r="E214" s="122">
        <v>402.35167025071098</v>
      </c>
      <c r="F214" s="122">
        <v>97.7</v>
      </c>
      <c r="G214" s="122">
        <v>28818.6923782226</v>
      </c>
      <c r="H214" s="122">
        <v>6267.8750626786696</v>
      </c>
      <c r="I214" s="122">
        <v>10586.7205197113</v>
      </c>
      <c r="J214" s="122">
        <v>4359.08163835714</v>
      </c>
      <c r="K214" s="122">
        <v>13389.2782305412</v>
      </c>
      <c r="L214" s="122">
        <v>3621.0470157407199</v>
      </c>
      <c r="M214" s="122"/>
      <c r="N214" s="214">
        <v>0.81</v>
      </c>
      <c r="O214" s="214">
        <v>0.75</v>
      </c>
      <c r="P214" s="214">
        <v>0.68</v>
      </c>
      <c r="Q214" s="214">
        <v>0.81</v>
      </c>
      <c r="R214" s="214">
        <v>0.55016747868453098</v>
      </c>
      <c r="S214" s="122"/>
    </row>
    <row r="215" spans="1:19" ht="12.75" x14ac:dyDescent="0.2">
      <c r="A215" s="122" t="s">
        <v>564</v>
      </c>
      <c r="B215" s="122">
        <v>13331</v>
      </c>
      <c r="C215" s="122">
        <v>-402</v>
      </c>
      <c r="D215" s="122">
        <v>0</v>
      </c>
      <c r="E215" s="122">
        <v>402.35167025071098</v>
      </c>
      <c r="F215" s="122">
        <v>97.9</v>
      </c>
      <c r="G215" s="122">
        <v>28915.294049259501</v>
      </c>
      <c r="H215" s="122">
        <v>6316.0288056581003</v>
      </c>
      <c r="I215" s="122">
        <v>10300.490010289601</v>
      </c>
      <c r="J215" s="122">
        <v>4271.4278455837803</v>
      </c>
      <c r="K215" s="122">
        <v>14359.014450257</v>
      </c>
      <c r="L215" s="122">
        <v>2796.5494669602999</v>
      </c>
      <c r="M215" s="122"/>
      <c r="N215" s="214">
        <v>0.81</v>
      </c>
      <c r="O215" s="214">
        <v>0.75</v>
      </c>
      <c r="P215" s="214">
        <v>0.68</v>
      </c>
      <c r="Q215" s="214">
        <v>0.81</v>
      </c>
      <c r="R215" s="214">
        <v>0.55016747868453098</v>
      </c>
      <c r="S215" s="122"/>
    </row>
    <row r="216" spans="1:19" ht="12.75" x14ac:dyDescent="0.2">
      <c r="A216" s="122" t="s">
        <v>565</v>
      </c>
      <c r="B216" s="122">
        <v>15727</v>
      </c>
      <c r="C216" s="122">
        <v>-402</v>
      </c>
      <c r="D216" s="122">
        <v>0</v>
      </c>
      <c r="E216" s="122">
        <v>402.35167025071098</v>
      </c>
      <c r="F216" s="122">
        <v>97.7</v>
      </c>
      <c r="G216" s="122">
        <v>30671.193950343499</v>
      </c>
      <c r="H216" s="122">
        <v>6534.3287787837398</v>
      </c>
      <c r="I216" s="122">
        <v>11005.5977186811</v>
      </c>
      <c r="J216" s="122">
        <v>4052.0650272821299</v>
      </c>
      <c r="K216" s="122">
        <v>15214.3120110745</v>
      </c>
      <c r="L216" s="122">
        <v>3717.3996687076701</v>
      </c>
      <c r="M216" s="122"/>
      <c r="N216" s="214">
        <v>0.81</v>
      </c>
      <c r="O216" s="214">
        <v>0.75</v>
      </c>
      <c r="P216" s="214">
        <v>0.68</v>
      </c>
      <c r="Q216" s="214">
        <v>0.81</v>
      </c>
      <c r="R216" s="214">
        <v>0.55016747868453098</v>
      </c>
      <c r="S216" s="122"/>
    </row>
    <row r="217" spans="1:19" ht="12.75" x14ac:dyDescent="0.2">
      <c r="A217" s="122" t="s">
        <v>566</v>
      </c>
      <c r="B217" s="122">
        <v>11890</v>
      </c>
      <c r="C217" s="122">
        <v>-402</v>
      </c>
      <c r="D217" s="122">
        <v>0</v>
      </c>
      <c r="E217" s="122">
        <v>402.35167025071098</v>
      </c>
      <c r="F217" s="122">
        <v>97</v>
      </c>
      <c r="G217" s="122">
        <v>31272.458390612701</v>
      </c>
      <c r="H217" s="122">
        <v>5690.2220845421298</v>
      </c>
      <c r="I217" s="122">
        <v>9416.9217065473604</v>
      </c>
      <c r="J217" s="122">
        <v>4125.3880615022499</v>
      </c>
      <c r="K217" s="122">
        <v>18513.7463269484</v>
      </c>
      <c r="L217" s="122">
        <v>3270.43833974977</v>
      </c>
      <c r="M217" s="122"/>
      <c r="N217" s="214">
        <v>0.81</v>
      </c>
      <c r="O217" s="214">
        <v>0.75</v>
      </c>
      <c r="P217" s="214">
        <v>0.68</v>
      </c>
      <c r="Q217" s="214">
        <v>0.81</v>
      </c>
      <c r="R217" s="214">
        <v>0.55016747868453098</v>
      </c>
      <c r="S217" s="122"/>
    </row>
    <row r="218" spans="1:19" ht="12.75" x14ac:dyDescent="0.2">
      <c r="A218" s="122" t="s">
        <v>567</v>
      </c>
      <c r="B218" s="122">
        <v>9948</v>
      </c>
      <c r="C218" s="122">
        <v>-402</v>
      </c>
      <c r="D218" s="122">
        <v>0</v>
      </c>
      <c r="E218" s="122">
        <v>402.35167025071098</v>
      </c>
      <c r="F218" s="122">
        <v>98.8</v>
      </c>
      <c r="G218" s="122">
        <v>29643.180488182799</v>
      </c>
      <c r="H218" s="122">
        <v>6160.2342324021301</v>
      </c>
      <c r="I218" s="122">
        <v>11129.7131400249</v>
      </c>
      <c r="J218" s="122">
        <v>4943.7745433681803</v>
      </c>
      <c r="K218" s="122">
        <v>13963.2083754551</v>
      </c>
      <c r="L218" s="122">
        <v>2970.2599565075202</v>
      </c>
      <c r="M218" s="122"/>
      <c r="N218" s="214">
        <v>0.81</v>
      </c>
      <c r="O218" s="214">
        <v>0.75</v>
      </c>
      <c r="P218" s="214">
        <v>0.68</v>
      </c>
      <c r="Q218" s="214">
        <v>0.81</v>
      </c>
      <c r="R218" s="214">
        <v>0.55016747868453098</v>
      </c>
      <c r="S218" s="122"/>
    </row>
    <row r="219" spans="1:19" ht="12.75" x14ac:dyDescent="0.2">
      <c r="A219" s="19" t="s">
        <v>568</v>
      </c>
      <c r="B219" s="122"/>
      <c r="C219" s="122"/>
      <c r="D219" s="122"/>
      <c r="E219" s="122"/>
      <c r="F219" s="19"/>
      <c r="G219" s="122"/>
      <c r="H219" s="122"/>
      <c r="I219" s="122"/>
      <c r="J219" s="122"/>
      <c r="K219" s="122"/>
      <c r="L219" s="122"/>
      <c r="M219" s="122"/>
      <c r="N219" s="214"/>
      <c r="O219" s="214"/>
      <c r="P219" s="214"/>
      <c r="Q219" s="214"/>
      <c r="R219" s="214"/>
      <c r="S219" s="122"/>
    </row>
    <row r="220" spans="1:19" ht="12.75" x14ac:dyDescent="0.2">
      <c r="A220" s="122" t="s">
        <v>569</v>
      </c>
      <c r="B220" s="122">
        <v>11175</v>
      </c>
      <c r="C220" s="122">
        <v>-402</v>
      </c>
      <c r="D220" s="122">
        <v>0</v>
      </c>
      <c r="E220" s="122">
        <v>402.35167025071098</v>
      </c>
      <c r="F220" s="122">
        <v>98.1</v>
      </c>
      <c r="G220" s="122">
        <v>27694.256963274001</v>
      </c>
      <c r="H220" s="122">
        <v>5835.0722824673703</v>
      </c>
      <c r="I220" s="122">
        <v>10246.3243336213</v>
      </c>
      <c r="J220" s="122">
        <v>4381.5280598122799</v>
      </c>
      <c r="K220" s="122">
        <v>13188.308554494701</v>
      </c>
      <c r="L220" s="122">
        <v>2946.62301436388</v>
      </c>
      <c r="M220" s="122"/>
      <c r="N220" s="214">
        <v>0.81</v>
      </c>
      <c r="O220" s="214">
        <v>0.75</v>
      </c>
      <c r="P220" s="214">
        <v>0.68</v>
      </c>
      <c r="Q220" s="214">
        <v>0.81</v>
      </c>
      <c r="R220" s="214">
        <v>0.55016747868453098</v>
      </c>
      <c r="S220" s="122"/>
    </row>
    <row r="221" spans="1:19" ht="12.75" x14ac:dyDescent="0.2">
      <c r="A221" s="122" t="s">
        <v>570</v>
      </c>
      <c r="B221" s="122">
        <v>9668</v>
      </c>
      <c r="C221" s="122">
        <v>-402</v>
      </c>
      <c r="D221" s="122">
        <v>0</v>
      </c>
      <c r="E221" s="122">
        <v>402.35167025071098</v>
      </c>
      <c r="F221" s="122">
        <v>97.6</v>
      </c>
      <c r="G221" s="122">
        <v>28822.689459031299</v>
      </c>
      <c r="H221" s="122">
        <v>5415.96274260054</v>
      </c>
      <c r="I221" s="122">
        <v>10043.4404835408</v>
      </c>
      <c r="J221" s="122">
        <v>4670.2077056549997</v>
      </c>
      <c r="K221" s="122">
        <v>14008.8791100333</v>
      </c>
      <c r="L221" s="122">
        <v>4326.4025012677303</v>
      </c>
      <c r="M221" s="122"/>
      <c r="N221" s="214">
        <v>0.81</v>
      </c>
      <c r="O221" s="214">
        <v>0.75</v>
      </c>
      <c r="P221" s="214">
        <v>0.68</v>
      </c>
      <c r="Q221" s="214">
        <v>0.81</v>
      </c>
      <c r="R221" s="214">
        <v>0.55016747868453098</v>
      </c>
      <c r="S221" s="122"/>
    </row>
    <row r="222" spans="1:19" ht="12.75" x14ac:dyDescent="0.2">
      <c r="A222" s="122" t="s">
        <v>571</v>
      </c>
      <c r="B222" s="122">
        <v>15932</v>
      </c>
      <c r="C222" s="122">
        <v>-402</v>
      </c>
      <c r="D222" s="122">
        <v>0</v>
      </c>
      <c r="E222" s="122">
        <v>402.35167025071098</v>
      </c>
      <c r="F222" s="122">
        <v>98.2</v>
      </c>
      <c r="G222" s="122">
        <v>28572.239243391599</v>
      </c>
      <c r="H222" s="122">
        <v>7484.6962534191798</v>
      </c>
      <c r="I222" s="122">
        <v>11523.321452046001</v>
      </c>
      <c r="J222" s="122">
        <v>4103.5283213824096</v>
      </c>
      <c r="K222" s="122">
        <v>11554.402131344399</v>
      </c>
      <c r="L222" s="122">
        <v>3122.1023973746501</v>
      </c>
      <c r="M222" s="122"/>
      <c r="N222" s="214">
        <v>0.81</v>
      </c>
      <c r="O222" s="214">
        <v>0.75</v>
      </c>
      <c r="P222" s="214">
        <v>0.68</v>
      </c>
      <c r="Q222" s="214">
        <v>0.81</v>
      </c>
      <c r="R222" s="214">
        <v>0.55016747868453098</v>
      </c>
      <c r="S222" s="122"/>
    </row>
    <row r="223" spans="1:19" ht="12.75" x14ac:dyDescent="0.2">
      <c r="A223" s="122" t="s">
        <v>572</v>
      </c>
      <c r="B223" s="122">
        <v>7109</v>
      </c>
      <c r="C223" s="122">
        <v>-402</v>
      </c>
      <c r="D223" s="122">
        <v>0</v>
      </c>
      <c r="E223" s="122">
        <v>402.35167025071098</v>
      </c>
      <c r="F223" s="122">
        <v>97.8</v>
      </c>
      <c r="G223" s="122">
        <v>30064.052425667</v>
      </c>
      <c r="H223" s="122">
        <v>6315.1403511628196</v>
      </c>
      <c r="I223" s="122">
        <v>9440.1830206456107</v>
      </c>
      <c r="J223" s="122">
        <v>4271.1207168065603</v>
      </c>
      <c r="K223" s="122">
        <v>16285.969304599101</v>
      </c>
      <c r="L223" s="122">
        <v>3222.0266014735498</v>
      </c>
      <c r="M223" s="122"/>
      <c r="N223" s="214">
        <v>0.81</v>
      </c>
      <c r="O223" s="214">
        <v>0.75</v>
      </c>
      <c r="P223" s="214">
        <v>0.68</v>
      </c>
      <c r="Q223" s="214">
        <v>0.81</v>
      </c>
      <c r="R223" s="214">
        <v>0.55016747868453098</v>
      </c>
      <c r="S223" s="122"/>
    </row>
    <row r="224" spans="1:19" ht="12.75" x14ac:dyDescent="0.2">
      <c r="A224" s="122" t="s">
        <v>573</v>
      </c>
      <c r="B224" s="122">
        <v>30413</v>
      </c>
      <c r="C224" s="122">
        <v>-402</v>
      </c>
      <c r="D224" s="122">
        <v>0</v>
      </c>
      <c r="E224" s="122">
        <v>402.35167025071098</v>
      </c>
      <c r="F224" s="122">
        <v>98.3</v>
      </c>
      <c r="G224" s="122">
        <v>29298.986330023199</v>
      </c>
      <c r="H224" s="122">
        <v>6581.6166168104901</v>
      </c>
      <c r="I224" s="122">
        <v>10397.3779048302</v>
      </c>
      <c r="J224" s="122">
        <v>4151.3993573738699</v>
      </c>
      <c r="K224" s="122">
        <v>13480.722034943399</v>
      </c>
      <c r="L224" s="122">
        <v>4412.3055696965703</v>
      </c>
      <c r="M224" s="122"/>
      <c r="N224" s="214">
        <v>0.81</v>
      </c>
      <c r="O224" s="214">
        <v>0.75</v>
      </c>
      <c r="P224" s="214">
        <v>0.68</v>
      </c>
      <c r="Q224" s="214">
        <v>0.81</v>
      </c>
      <c r="R224" s="214">
        <v>0.55016747868453098</v>
      </c>
      <c r="S224" s="122"/>
    </row>
    <row r="225" spans="1:19" ht="12.75" x14ac:dyDescent="0.2">
      <c r="A225" s="122" t="s">
        <v>574</v>
      </c>
      <c r="B225" s="122">
        <v>21506</v>
      </c>
      <c r="C225" s="122">
        <v>-402</v>
      </c>
      <c r="D225" s="122">
        <v>0</v>
      </c>
      <c r="E225" s="122">
        <v>402.35167025071098</v>
      </c>
      <c r="F225" s="122">
        <v>98.7</v>
      </c>
      <c r="G225" s="122">
        <v>29387.948446422899</v>
      </c>
      <c r="H225" s="122">
        <v>8679.1971305919305</v>
      </c>
      <c r="I225" s="122">
        <v>12495.9518368922</v>
      </c>
      <c r="J225" s="122">
        <v>4502.2326941455503</v>
      </c>
      <c r="K225" s="122">
        <v>9866.8581223763595</v>
      </c>
      <c r="L225" s="122">
        <v>3511.95164507043</v>
      </c>
      <c r="M225" s="122"/>
      <c r="N225" s="214">
        <v>0.81</v>
      </c>
      <c r="O225" s="214">
        <v>0.75</v>
      </c>
      <c r="P225" s="214">
        <v>0.68</v>
      </c>
      <c r="Q225" s="214">
        <v>0.81</v>
      </c>
      <c r="R225" s="214">
        <v>0.55016747868453098</v>
      </c>
      <c r="S225" s="122"/>
    </row>
    <row r="226" spans="1:19" ht="12.75" x14ac:dyDescent="0.2">
      <c r="A226" s="122" t="s">
        <v>575</v>
      </c>
      <c r="B226" s="122">
        <v>5643</v>
      </c>
      <c r="C226" s="122">
        <v>-402</v>
      </c>
      <c r="D226" s="122">
        <v>0</v>
      </c>
      <c r="E226" s="122">
        <v>402.35167025071098</v>
      </c>
      <c r="F226" s="122">
        <v>98.4</v>
      </c>
      <c r="G226" s="122">
        <v>30074.7879897128</v>
      </c>
      <c r="H226" s="122">
        <v>5681.3168154252498</v>
      </c>
      <c r="I226" s="122">
        <v>9851.3699395508593</v>
      </c>
      <c r="J226" s="122">
        <v>4978.1260393152397</v>
      </c>
      <c r="K226" s="122">
        <v>16517.388606200901</v>
      </c>
      <c r="L226" s="122">
        <v>2399.6028263152102</v>
      </c>
      <c r="M226" s="122"/>
      <c r="N226" s="214">
        <v>0.81</v>
      </c>
      <c r="O226" s="214">
        <v>0.75</v>
      </c>
      <c r="P226" s="214">
        <v>0.68</v>
      </c>
      <c r="Q226" s="214">
        <v>0.81</v>
      </c>
      <c r="R226" s="214">
        <v>0.55016747868453098</v>
      </c>
      <c r="S226" s="122"/>
    </row>
    <row r="227" spans="1:19" ht="12.75" x14ac:dyDescent="0.2">
      <c r="A227" s="122" t="s">
        <v>576</v>
      </c>
      <c r="B227" s="122">
        <v>7868</v>
      </c>
      <c r="C227" s="122">
        <v>-402</v>
      </c>
      <c r="D227" s="122">
        <v>0</v>
      </c>
      <c r="E227" s="122">
        <v>402.35167025071098</v>
      </c>
      <c r="F227" s="122">
        <v>98.3</v>
      </c>
      <c r="G227" s="122">
        <v>30065.049373243401</v>
      </c>
      <c r="H227" s="122">
        <v>9377.5973584898493</v>
      </c>
      <c r="I227" s="122">
        <v>12680.8694151129</v>
      </c>
      <c r="J227" s="122">
        <v>3580.7350445030702</v>
      </c>
      <c r="K227" s="122">
        <v>11107.097678116201</v>
      </c>
      <c r="L227" s="122">
        <v>2775.3267162329398</v>
      </c>
      <c r="M227" s="122"/>
      <c r="N227" s="214">
        <v>0.81</v>
      </c>
      <c r="O227" s="214">
        <v>0.75</v>
      </c>
      <c r="P227" s="214">
        <v>0.68</v>
      </c>
      <c r="Q227" s="214">
        <v>0.81</v>
      </c>
      <c r="R227" s="214">
        <v>0.55016747868453098</v>
      </c>
      <c r="S227" s="122"/>
    </row>
    <row r="228" spans="1:19" ht="12.75" x14ac:dyDescent="0.2">
      <c r="A228" s="122" t="s">
        <v>577</v>
      </c>
      <c r="B228" s="122">
        <v>23613</v>
      </c>
      <c r="C228" s="122">
        <v>-402</v>
      </c>
      <c r="D228" s="122">
        <v>0</v>
      </c>
      <c r="E228" s="122">
        <v>402.35167025071098</v>
      </c>
      <c r="F228" s="122">
        <v>97.6</v>
      </c>
      <c r="G228" s="122">
        <v>29155.058546263801</v>
      </c>
      <c r="H228" s="122">
        <v>7014.0339586806404</v>
      </c>
      <c r="I228" s="122">
        <v>10838.4981683033</v>
      </c>
      <c r="J228" s="122">
        <v>4349.12764809696</v>
      </c>
      <c r="K228" s="122">
        <v>12454.3786559867</v>
      </c>
      <c r="L228" s="122">
        <v>4179.38898705471</v>
      </c>
      <c r="M228" s="122"/>
      <c r="N228" s="214">
        <v>0.81</v>
      </c>
      <c r="O228" s="214">
        <v>0.75</v>
      </c>
      <c r="P228" s="214">
        <v>0.68</v>
      </c>
      <c r="Q228" s="214">
        <v>0.81</v>
      </c>
      <c r="R228" s="214">
        <v>0.55016747868453098</v>
      </c>
      <c r="S228" s="122"/>
    </row>
    <row r="229" spans="1:19" ht="12.75" x14ac:dyDescent="0.2">
      <c r="A229" s="122" t="s">
        <v>578</v>
      </c>
      <c r="B229" s="122">
        <v>4942</v>
      </c>
      <c r="C229" s="122">
        <v>-402</v>
      </c>
      <c r="D229" s="122">
        <v>0</v>
      </c>
      <c r="E229" s="122">
        <v>402.35167025071098</v>
      </c>
      <c r="F229" s="122">
        <v>97.8</v>
      </c>
      <c r="G229" s="122">
        <v>28738.3141891249</v>
      </c>
      <c r="H229" s="122">
        <v>5204.9366885936097</v>
      </c>
      <c r="I229" s="122">
        <v>9484.1868775887106</v>
      </c>
      <c r="J229" s="122">
        <v>4206.6027164420802</v>
      </c>
      <c r="K229" s="122">
        <v>15267.5855651845</v>
      </c>
      <c r="L229" s="122">
        <v>3965.95808136394</v>
      </c>
      <c r="M229" s="122"/>
      <c r="N229" s="214">
        <v>0.81</v>
      </c>
      <c r="O229" s="214">
        <v>0.75</v>
      </c>
      <c r="P229" s="214">
        <v>0.68</v>
      </c>
      <c r="Q229" s="214">
        <v>0.81</v>
      </c>
      <c r="R229" s="214">
        <v>0.55016747868453098</v>
      </c>
      <c r="S229" s="122"/>
    </row>
    <row r="230" spans="1:19" ht="12.75" x14ac:dyDescent="0.2">
      <c r="A230" s="122" t="s">
        <v>579</v>
      </c>
      <c r="B230" s="122">
        <v>10747</v>
      </c>
      <c r="C230" s="122">
        <v>-402</v>
      </c>
      <c r="D230" s="122">
        <v>0</v>
      </c>
      <c r="E230" s="122">
        <v>402.35167025071098</v>
      </c>
      <c r="F230" s="122">
        <v>97.9</v>
      </c>
      <c r="G230" s="122">
        <v>28965.561112629101</v>
      </c>
      <c r="H230" s="122">
        <v>6673.5138603996202</v>
      </c>
      <c r="I230" s="122">
        <v>11167.6907913716</v>
      </c>
      <c r="J230" s="122">
        <v>3989.4158402949201</v>
      </c>
      <c r="K230" s="122">
        <v>13067.413033799099</v>
      </c>
      <c r="L230" s="122">
        <v>3429.57287826316</v>
      </c>
      <c r="M230" s="122"/>
      <c r="N230" s="214">
        <v>0.81</v>
      </c>
      <c r="O230" s="214">
        <v>0.75</v>
      </c>
      <c r="P230" s="214">
        <v>0.68</v>
      </c>
      <c r="Q230" s="214">
        <v>0.81</v>
      </c>
      <c r="R230" s="214">
        <v>0.55016747868453098</v>
      </c>
      <c r="S230" s="122"/>
    </row>
    <row r="231" spans="1:19" ht="12.75" x14ac:dyDescent="0.2">
      <c r="A231" s="122" t="s">
        <v>568</v>
      </c>
      <c r="B231" s="122">
        <v>150291</v>
      </c>
      <c r="C231" s="122">
        <v>-402</v>
      </c>
      <c r="D231" s="122">
        <v>0</v>
      </c>
      <c r="E231" s="122">
        <v>402.35167025071098</v>
      </c>
      <c r="F231" s="122">
        <v>99.1</v>
      </c>
      <c r="G231" s="122">
        <v>27601.6904335287</v>
      </c>
      <c r="H231" s="122">
        <v>8312.3201516080208</v>
      </c>
      <c r="I231" s="122">
        <v>10893.8112214667</v>
      </c>
      <c r="J231" s="122">
        <v>3734.5722874611201</v>
      </c>
      <c r="K231" s="122">
        <v>9447.1277212698205</v>
      </c>
      <c r="L231" s="122">
        <v>4556.1945808167202</v>
      </c>
      <c r="M231" s="122"/>
      <c r="N231" s="214">
        <v>0.81</v>
      </c>
      <c r="O231" s="214">
        <v>0.75</v>
      </c>
      <c r="P231" s="214">
        <v>0.68</v>
      </c>
      <c r="Q231" s="214">
        <v>0.81</v>
      </c>
      <c r="R231" s="214">
        <v>0.55016747868453098</v>
      </c>
      <c r="S231" s="122"/>
    </row>
    <row r="232" spans="1:19" ht="12.75" x14ac:dyDescent="0.2">
      <c r="A232" s="19" t="s">
        <v>580</v>
      </c>
      <c r="B232" s="122"/>
      <c r="C232" s="122"/>
      <c r="D232" s="122"/>
      <c r="E232" s="122"/>
      <c r="F232" s="19"/>
      <c r="G232" s="122"/>
      <c r="H232" s="122"/>
      <c r="I232" s="122"/>
      <c r="J232" s="122"/>
      <c r="K232" s="122"/>
      <c r="L232" s="122"/>
      <c r="M232" s="122"/>
      <c r="N232" s="214"/>
      <c r="O232" s="214"/>
      <c r="P232" s="214"/>
      <c r="Q232" s="214"/>
      <c r="R232" s="214"/>
      <c r="S232" s="122"/>
    </row>
    <row r="233" spans="1:19" ht="12.75" x14ac:dyDescent="0.2">
      <c r="A233" s="122" t="s">
        <v>581</v>
      </c>
      <c r="B233" s="122">
        <v>13934</v>
      </c>
      <c r="C233" s="122">
        <v>-402</v>
      </c>
      <c r="D233" s="122">
        <v>0</v>
      </c>
      <c r="E233" s="122">
        <v>402.35167025071098</v>
      </c>
      <c r="F233" s="122">
        <v>98.7</v>
      </c>
      <c r="G233" s="122">
        <v>28455.2309046845</v>
      </c>
      <c r="H233" s="122">
        <v>6471.4467172038503</v>
      </c>
      <c r="I233" s="122">
        <v>10106.9778948982</v>
      </c>
      <c r="J233" s="122">
        <v>4207.8349899622799</v>
      </c>
      <c r="K233" s="122">
        <v>13068.3917315288</v>
      </c>
      <c r="L233" s="122">
        <v>3974.0635925823799</v>
      </c>
      <c r="M233" s="122"/>
      <c r="N233" s="214">
        <v>0.81</v>
      </c>
      <c r="O233" s="214">
        <v>0.75</v>
      </c>
      <c r="P233" s="214">
        <v>0.68</v>
      </c>
      <c r="Q233" s="214">
        <v>0.81</v>
      </c>
      <c r="R233" s="214">
        <v>0.55016747868453098</v>
      </c>
      <c r="S233" s="122"/>
    </row>
    <row r="234" spans="1:19" ht="12.75" x14ac:dyDescent="0.2">
      <c r="A234" s="122" t="s">
        <v>582</v>
      </c>
      <c r="B234" s="122">
        <v>13415</v>
      </c>
      <c r="C234" s="122">
        <v>-402</v>
      </c>
      <c r="D234" s="122">
        <v>0</v>
      </c>
      <c r="E234" s="122">
        <v>402.35167025071098</v>
      </c>
      <c r="F234" s="122">
        <v>98.4</v>
      </c>
      <c r="G234" s="122">
        <v>30173.841140557201</v>
      </c>
      <c r="H234" s="122">
        <v>7784.90518931105</v>
      </c>
      <c r="I234" s="122">
        <v>11078.927406282801</v>
      </c>
      <c r="J234" s="122">
        <v>3916.1962840586398</v>
      </c>
      <c r="K234" s="122">
        <v>13430.5363305182</v>
      </c>
      <c r="L234" s="122">
        <v>3666.38261942797</v>
      </c>
      <c r="M234" s="122"/>
      <c r="N234" s="214">
        <v>0.81</v>
      </c>
      <c r="O234" s="214">
        <v>0.75</v>
      </c>
      <c r="P234" s="214">
        <v>0.68</v>
      </c>
      <c r="Q234" s="214">
        <v>0.81</v>
      </c>
      <c r="R234" s="214">
        <v>0.55016747868453098</v>
      </c>
      <c r="S234" s="122"/>
    </row>
    <row r="235" spans="1:19" ht="12.75" x14ac:dyDescent="0.2">
      <c r="A235" s="122" t="s">
        <v>583</v>
      </c>
      <c r="B235" s="122">
        <v>15998</v>
      </c>
      <c r="C235" s="122">
        <v>-402</v>
      </c>
      <c r="D235" s="122">
        <v>0</v>
      </c>
      <c r="E235" s="122">
        <v>402.35167025071098</v>
      </c>
      <c r="F235" s="122">
        <v>98.9</v>
      </c>
      <c r="G235" s="122">
        <v>29345.188416023298</v>
      </c>
      <c r="H235" s="122">
        <v>7539.6433351712703</v>
      </c>
      <c r="I235" s="122">
        <v>10678.678605495699</v>
      </c>
      <c r="J235" s="122">
        <v>4001.5746244627899</v>
      </c>
      <c r="K235" s="122">
        <v>13090.791630813401</v>
      </c>
      <c r="L235" s="122">
        <v>3461.59391204437</v>
      </c>
      <c r="M235" s="122"/>
      <c r="N235" s="214">
        <v>0.81</v>
      </c>
      <c r="O235" s="214">
        <v>0.75</v>
      </c>
      <c r="P235" s="214">
        <v>0.68</v>
      </c>
      <c r="Q235" s="214">
        <v>0.81</v>
      </c>
      <c r="R235" s="214">
        <v>0.55016747868453098</v>
      </c>
      <c r="S235" s="122"/>
    </row>
    <row r="236" spans="1:19" ht="12.75" x14ac:dyDescent="0.2">
      <c r="A236" s="122" t="s">
        <v>584</v>
      </c>
      <c r="B236" s="122">
        <v>8603</v>
      </c>
      <c r="C236" s="122">
        <v>-402</v>
      </c>
      <c r="D236" s="122">
        <v>0</v>
      </c>
      <c r="E236" s="122">
        <v>402.35167025071098</v>
      </c>
      <c r="F236" s="122">
        <v>98.3</v>
      </c>
      <c r="G236" s="122">
        <v>28721.841804456701</v>
      </c>
      <c r="H236" s="122">
        <v>7407.2762187499002</v>
      </c>
      <c r="I236" s="122">
        <v>11347.732432855901</v>
      </c>
      <c r="J236" s="122">
        <v>4943.8838902257103</v>
      </c>
      <c r="K236" s="122">
        <v>11128.0925586208</v>
      </c>
      <c r="L236" s="122">
        <v>3336.3526487967001</v>
      </c>
      <c r="M236" s="122"/>
      <c r="N236" s="214">
        <v>0.81</v>
      </c>
      <c r="O236" s="214">
        <v>0.75</v>
      </c>
      <c r="P236" s="214">
        <v>0.68</v>
      </c>
      <c r="Q236" s="214">
        <v>0.81</v>
      </c>
      <c r="R236" s="214">
        <v>0.55016747868453098</v>
      </c>
      <c r="S236" s="122"/>
    </row>
    <row r="237" spans="1:19" ht="12.75" x14ac:dyDescent="0.2">
      <c r="A237" s="122" t="s">
        <v>585</v>
      </c>
      <c r="B237" s="122">
        <v>26116</v>
      </c>
      <c r="C237" s="122">
        <v>-402</v>
      </c>
      <c r="D237" s="122">
        <v>0</v>
      </c>
      <c r="E237" s="122">
        <v>402.35167025071098</v>
      </c>
      <c r="F237" s="122">
        <v>98.5</v>
      </c>
      <c r="G237" s="122">
        <v>29529.756745269999</v>
      </c>
      <c r="H237" s="122">
        <v>7127.6887054178696</v>
      </c>
      <c r="I237" s="122">
        <v>10833.836801491299</v>
      </c>
      <c r="J237" s="122">
        <v>3951.4893101632401</v>
      </c>
      <c r="K237" s="122">
        <v>12988.0676545734</v>
      </c>
      <c r="L237" s="122">
        <v>4405.2108776814803</v>
      </c>
      <c r="M237" s="122"/>
      <c r="N237" s="214">
        <v>0.81</v>
      </c>
      <c r="O237" s="214">
        <v>0.75</v>
      </c>
      <c r="P237" s="214">
        <v>0.68</v>
      </c>
      <c r="Q237" s="214">
        <v>0.81</v>
      </c>
      <c r="R237" s="214">
        <v>0.55016747868453098</v>
      </c>
      <c r="S237" s="122"/>
    </row>
    <row r="238" spans="1:19" ht="12.75" x14ac:dyDescent="0.2">
      <c r="A238" s="122" t="s">
        <v>586</v>
      </c>
      <c r="B238" s="122">
        <v>5796</v>
      </c>
      <c r="C238" s="122">
        <v>-402</v>
      </c>
      <c r="D238" s="122">
        <v>0</v>
      </c>
      <c r="E238" s="122">
        <v>402.35167025071098</v>
      </c>
      <c r="F238" s="122">
        <v>97.9</v>
      </c>
      <c r="G238" s="122">
        <v>28851.184522492102</v>
      </c>
      <c r="H238" s="122">
        <v>6660.3504553621497</v>
      </c>
      <c r="I238" s="122">
        <v>10031.621328515401</v>
      </c>
      <c r="J238" s="122">
        <v>4367.6369442322102</v>
      </c>
      <c r="K238" s="122">
        <v>13392.6679171947</v>
      </c>
      <c r="L238" s="122">
        <v>3843.4305991923602</v>
      </c>
      <c r="M238" s="122"/>
      <c r="N238" s="214">
        <v>0.81</v>
      </c>
      <c r="O238" s="214">
        <v>0.75</v>
      </c>
      <c r="P238" s="214">
        <v>0.68</v>
      </c>
      <c r="Q238" s="214">
        <v>0.81</v>
      </c>
      <c r="R238" s="214">
        <v>0.55016747868453098</v>
      </c>
      <c r="S238" s="122"/>
    </row>
    <row r="239" spans="1:19" ht="12.75" x14ac:dyDescent="0.2">
      <c r="A239" s="122" t="s">
        <v>587</v>
      </c>
      <c r="B239" s="122">
        <v>22631</v>
      </c>
      <c r="C239" s="122">
        <v>-402</v>
      </c>
      <c r="D239" s="122">
        <v>0</v>
      </c>
      <c r="E239" s="122">
        <v>402.35167025071098</v>
      </c>
      <c r="F239" s="122">
        <v>98.4</v>
      </c>
      <c r="G239" s="122">
        <v>29121.120971411401</v>
      </c>
      <c r="H239" s="122">
        <v>7107.6778142044204</v>
      </c>
      <c r="I239" s="122">
        <v>11012.0206004967</v>
      </c>
      <c r="J239" s="122">
        <v>4124.4864247371397</v>
      </c>
      <c r="K239" s="122">
        <v>12739.2893249594</v>
      </c>
      <c r="L239" s="122">
        <v>3601.4694547787699</v>
      </c>
      <c r="M239" s="122"/>
      <c r="N239" s="214">
        <v>0.81</v>
      </c>
      <c r="O239" s="214">
        <v>0.75</v>
      </c>
      <c r="P239" s="214">
        <v>0.68</v>
      </c>
      <c r="Q239" s="214">
        <v>0.81</v>
      </c>
      <c r="R239" s="214">
        <v>0.55016747868453098</v>
      </c>
      <c r="S239" s="122"/>
    </row>
    <row r="240" spans="1:19" ht="12.75" x14ac:dyDescent="0.2">
      <c r="A240" s="122" t="s">
        <v>588</v>
      </c>
      <c r="B240" s="122">
        <v>4431</v>
      </c>
      <c r="C240" s="122">
        <v>-402</v>
      </c>
      <c r="D240" s="122">
        <v>0</v>
      </c>
      <c r="E240" s="122">
        <v>402.35167025071098</v>
      </c>
      <c r="F240" s="122">
        <v>98</v>
      </c>
      <c r="G240" s="122">
        <v>29326.390721070002</v>
      </c>
      <c r="H240" s="122">
        <v>6492.4493672298004</v>
      </c>
      <c r="I240" s="122">
        <v>9742.7317732199099</v>
      </c>
      <c r="J240" s="122">
        <v>4066.6860820849502</v>
      </c>
      <c r="K240" s="122">
        <v>14538.4577473151</v>
      </c>
      <c r="L240" s="122">
        <v>4033.24565432603</v>
      </c>
      <c r="M240" s="122"/>
      <c r="N240" s="214">
        <v>0.81</v>
      </c>
      <c r="O240" s="214">
        <v>0.75</v>
      </c>
      <c r="P240" s="214">
        <v>0.68</v>
      </c>
      <c r="Q240" s="214">
        <v>0.81</v>
      </c>
      <c r="R240" s="214">
        <v>0.55016747868453098</v>
      </c>
      <c r="S240" s="122"/>
    </row>
    <row r="241" spans="1:19" ht="12.75" x14ac:dyDescent="0.2">
      <c r="A241" s="122" t="s">
        <v>589</v>
      </c>
      <c r="B241" s="122">
        <v>10037</v>
      </c>
      <c r="C241" s="122">
        <v>-402</v>
      </c>
      <c r="D241" s="122">
        <v>0</v>
      </c>
      <c r="E241" s="122">
        <v>402.35167025071098</v>
      </c>
      <c r="F241" s="122">
        <v>98.8</v>
      </c>
      <c r="G241" s="122">
        <v>28735.7769909054</v>
      </c>
      <c r="H241" s="122">
        <v>7296.2406057656099</v>
      </c>
      <c r="I241" s="122">
        <v>11113.6858225175</v>
      </c>
      <c r="J241" s="122">
        <v>4506.78608546134</v>
      </c>
      <c r="K241" s="122">
        <v>11836.0437525004</v>
      </c>
      <c r="L241" s="122">
        <v>3342.1600275331102</v>
      </c>
      <c r="M241" s="122"/>
      <c r="N241" s="214">
        <v>0.81</v>
      </c>
      <c r="O241" s="214">
        <v>0.75</v>
      </c>
      <c r="P241" s="214">
        <v>0.68</v>
      </c>
      <c r="Q241" s="214">
        <v>0.81</v>
      </c>
      <c r="R241" s="214">
        <v>0.55016747868453098</v>
      </c>
      <c r="S241" s="122"/>
    </row>
    <row r="242" spans="1:19" ht="12.75" x14ac:dyDescent="0.2">
      <c r="A242" s="122" t="s">
        <v>590</v>
      </c>
      <c r="B242" s="122">
        <v>150134</v>
      </c>
      <c r="C242" s="122">
        <v>-290</v>
      </c>
      <c r="D242" s="122">
        <v>112.77573826167399</v>
      </c>
      <c r="E242" s="122">
        <v>402.35167025071098</v>
      </c>
      <c r="F242" s="122">
        <v>100.4</v>
      </c>
      <c r="G242" s="122">
        <v>28193.934565418102</v>
      </c>
      <c r="H242" s="122">
        <v>7986.1774227512497</v>
      </c>
      <c r="I242" s="122">
        <v>11034.4505562002</v>
      </c>
      <c r="J242" s="122">
        <v>3598.77814400535</v>
      </c>
      <c r="K242" s="122">
        <v>10249.5115854287</v>
      </c>
      <c r="L242" s="122">
        <v>4907.6318000010897</v>
      </c>
      <c r="M242" s="122"/>
      <c r="N242" s="214">
        <v>0.81</v>
      </c>
      <c r="O242" s="214">
        <v>0.75</v>
      </c>
      <c r="P242" s="214">
        <v>0.68</v>
      </c>
      <c r="Q242" s="214">
        <v>0.81</v>
      </c>
      <c r="R242" s="214">
        <v>0.55016747868453098</v>
      </c>
      <c r="S242" s="122"/>
    </row>
    <row r="243" spans="1:19" ht="12.75" x14ac:dyDescent="0.2">
      <c r="A243" s="19" t="s">
        <v>591</v>
      </c>
      <c r="B243" s="122"/>
      <c r="C243" s="122"/>
      <c r="D243" s="122"/>
      <c r="E243" s="122"/>
      <c r="F243" s="19"/>
      <c r="G243" s="122"/>
      <c r="H243" s="122"/>
      <c r="I243" s="122"/>
      <c r="J243" s="122"/>
      <c r="K243" s="122"/>
      <c r="L243" s="122"/>
      <c r="M243" s="122"/>
      <c r="N243" s="214"/>
      <c r="O243" s="214"/>
      <c r="P243" s="214"/>
      <c r="Q243" s="214"/>
      <c r="R243" s="214"/>
      <c r="S243" s="122"/>
    </row>
    <row r="244" spans="1:19" ht="12.75" x14ac:dyDescent="0.2">
      <c r="A244" s="122" t="s">
        <v>592</v>
      </c>
      <c r="B244" s="122">
        <v>23256</v>
      </c>
      <c r="C244" s="122">
        <v>-402</v>
      </c>
      <c r="D244" s="122">
        <v>0</v>
      </c>
      <c r="E244" s="122">
        <v>402.35167025071098</v>
      </c>
      <c r="F244" s="122">
        <v>98</v>
      </c>
      <c r="G244" s="122">
        <v>28950.147676422101</v>
      </c>
      <c r="H244" s="122">
        <v>7011.0007529882996</v>
      </c>
      <c r="I244" s="122">
        <v>10084.626295701901</v>
      </c>
      <c r="J244" s="122">
        <v>3884.81040834856</v>
      </c>
      <c r="K244" s="122">
        <v>13272.016280137301</v>
      </c>
      <c r="L244" s="122">
        <v>4209.19659895925</v>
      </c>
      <c r="M244" s="122"/>
      <c r="N244" s="214">
        <v>0.81</v>
      </c>
      <c r="O244" s="214">
        <v>0.75</v>
      </c>
      <c r="P244" s="214">
        <v>0.68</v>
      </c>
      <c r="Q244" s="214">
        <v>0.81</v>
      </c>
      <c r="R244" s="214">
        <v>0.55016747868453098</v>
      </c>
      <c r="S244" s="122"/>
    </row>
    <row r="245" spans="1:19" ht="12.75" x14ac:dyDescent="0.2">
      <c r="A245" s="122" t="s">
        <v>593</v>
      </c>
      <c r="B245" s="122">
        <v>51964</v>
      </c>
      <c r="C245" s="122">
        <v>-402</v>
      </c>
      <c r="D245" s="122">
        <v>0</v>
      </c>
      <c r="E245" s="122">
        <v>402.35167025071098</v>
      </c>
      <c r="F245" s="122">
        <v>98.6</v>
      </c>
      <c r="G245" s="122">
        <v>29510.498968551601</v>
      </c>
      <c r="H245" s="122">
        <v>8085.92440075168</v>
      </c>
      <c r="I245" s="122">
        <v>11775.277952504101</v>
      </c>
      <c r="J245" s="122">
        <v>4095.8107473227901</v>
      </c>
      <c r="K245" s="122">
        <v>10452.7854738266</v>
      </c>
      <c r="L245" s="122">
        <v>5230.2877016030097</v>
      </c>
      <c r="M245" s="122"/>
      <c r="N245" s="214">
        <v>0.81</v>
      </c>
      <c r="O245" s="214">
        <v>0.75</v>
      </c>
      <c r="P245" s="214">
        <v>0.68</v>
      </c>
      <c r="Q245" s="214">
        <v>0.81</v>
      </c>
      <c r="R245" s="214">
        <v>0.55016747868453098</v>
      </c>
      <c r="S245" s="122"/>
    </row>
    <row r="246" spans="1:19" ht="12.75" x14ac:dyDescent="0.2">
      <c r="A246" s="122" t="s">
        <v>594</v>
      </c>
      <c r="B246" s="122">
        <v>58340</v>
      </c>
      <c r="C246" s="122">
        <v>-402</v>
      </c>
      <c r="D246" s="122">
        <v>0</v>
      </c>
      <c r="E246" s="122">
        <v>402.35167025071098</v>
      </c>
      <c r="F246" s="122">
        <v>98</v>
      </c>
      <c r="G246" s="122">
        <v>28526.784138195799</v>
      </c>
      <c r="H246" s="122">
        <v>7910.6431165865297</v>
      </c>
      <c r="I246" s="122">
        <v>11063.530318401899</v>
      </c>
      <c r="J246" s="122">
        <v>3860.7680083769501</v>
      </c>
      <c r="K246" s="122">
        <v>11136.306809810199</v>
      </c>
      <c r="L246" s="122">
        <v>3954.7679526952102</v>
      </c>
      <c r="M246" s="122"/>
      <c r="N246" s="214">
        <v>0.81</v>
      </c>
      <c r="O246" s="214">
        <v>0.75</v>
      </c>
      <c r="P246" s="214">
        <v>0.68</v>
      </c>
      <c r="Q246" s="214">
        <v>0.81</v>
      </c>
      <c r="R246" s="214">
        <v>0.55016747868453098</v>
      </c>
      <c r="S246" s="122"/>
    </row>
    <row r="247" spans="1:19" ht="12.75" x14ac:dyDescent="0.2">
      <c r="A247" s="122" t="s">
        <v>595</v>
      </c>
      <c r="B247" s="122">
        <v>10241</v>
      </c>
      <c r="C247" s="122">
        <v>-402</v>
      </c>
      <c r="D247" s="122">
        <v>0</v>
      </c>
      <c r="E247" s="122">
        <v>402.35167025071098</v>
      </c>
      <c r="F247" s="122">
        <v>97.5</v>
      </c>
      <c r="G247" s="122">
        <v>29177.687892182399</v>
      </c>
      <c r="H247" s="122">
        <v>8048.8073960397196</v>
      </c>
      <c r="I247" s="122">
        <v>11675.300029207699</v>
      </c>
      <c r="J247" s="122">
        <v>4807.6655425163699</v>
      </c>
      <c r="K247" s="122">
        <v>11466.1174552008</v>
      </c>
      <c r="L247" s="122">
        <v>2444.5486583038401</v>
      </c>
      <c r="M247" s="122"/>
      <c r="N247" s="214">
        <v>0.81</v>
      </c>
      <c r="O247" s="214">
        <v>0.75</v>
      </c>
      <c r="P247" s="214">
        <v>0.68</v>
      </c>
      <c r="Q247" s="214">
        <v>0.81</v>
      </c>
      <c r="R247" s="214">
        <v>0.55016747868453098</v>
      </c>
      <c r="S247" s="122"/>
    </row>
    <row r="248" spans="1:19" ht="12.75" x14ac:dyDescent="0.2">
      <c r="A248" s="122" t="s">
        <v>596</v>
      </c>
      <c r="B248" s="122">
        <v>15566</v>
      </c>
      <c r="C248" s="122">
        <v>-402</v>
      </c>
      <c r="D248" s="122">
        <v>0</v>
      </c>
      <c r="E248" s="122">
        <v>402.35167025071098</v>
      </c>
      <c r="F248" s="122">
        <v>97.7</v>
      </c>
      <c r="G248" s="122">
        <v>29044.829858273199</v>
      </c>
      <c r="H248" s="122">
        <v>6506.2359839472301</v>
      </c>
      <c r="I248" s="122">
        <v>10530.0936922529</v>
      </c>
      <c r="J248" s="122">
        <v>4407.8816319632097</v>
      </c>
      <c r="K248" s="122">
        <v>13303.572692862799</v>
      </c>
      <c r="L248" s="122">
        <v>3824.2083231874199</v>
      </c>
      <c r="M248" s="122"/>
      <c r="N248" s="214">
        <v>0.81</v>
      </c>
      <c r="O248" s="214">
        <v>0.75</v>
      </c>
      <c r="P248" s="214">
        <v>0.68</v>
      </c>
      <c r="Q248" s="214">
        <v>0.81</v>
      </c>
      <c r="R248" s="214">
        <v>0.55016747868453098</v>
      </c>
      <c r="S248" s="122"/>
    </row>
    <row r="249" spans="1:19" ht="12.75" x14ac:dyDescent="0.2">
      <c r="A249" s="122" t="s">
        <v>597</v>
      </c>
      <c r="B249" s="122">
        <v>15640</v>
      </c>
      <c r="C249" s="122">
        <v>-402</v>
      </c>
      <c r="D249" s="122">
        <v>0</v>
      </c>
      <c r="E249" s="122">
        <v>402.35167025071098</v>
      </c>
      <c r="F249" s="122">
        <v>98.5</v>
      </c>
      <c r="G249" s="122">
        <v>28181.534261472701</v>
      </c>
      <c r="H249" s="122">
        <v>6374.1579794528898</v>
      </c>
      <c r="I249" s="122">
        <v>9933.8769132322104</v>
      </c>
      <c r="J249" s="122">
        <v>3899.5355715556502</v>
      </c>
      <c r="K249" s="122">
        <v>14139.447541743801</v>
      </c>
      <c r="L249" s="122">
        <v>2659.9571447233002</v>
      </c>
      <c r="M249" s="122"/>
      <c r="N249" s="214">
        <v>0.81</v>
      </c>
      <c r="O249" s="214">
        <v>0.75</v>
      </c>
      <c r="P249" s="214">
        <v>0.68</v>
      </c>
      <c r="Q249" s="214">
        <v>0.81</v>
      </c>
      <c r="R249" s="214">
        <v>0.55016747868453098</v>
      </c>
      <c r="S249" s="122"/>
    </row>
    <row r="250" spans="1:19" ht="12.75" x14ac:dyDescent="0.2">
      <c r="A250" s="122" t="s">
        <v>598</v>
      </c>
      <c r="B250" s="122">
        <v>26992</v>
      </c>
      <c r="C250" s="122">
        <v>-402</v>
      </c>
      <c r="D250" s="122">
        <v>0</v>
      </c>
      <c r="E250" s="122">
        <v>402.35167025071098</v>
      </c>
      <c r="F250" s="122">
        <v>97.8</v>
      </c>
      <c r="G250" s="122">
        <v>30491.848273389998</v>
      </c>
      <c r="H250" s="122">
        <v>7767.28861164101</v>
      </c>
      <c r="I250" s="122">
        <v>10258.588826396101</v>
      </c>
      <c r="J250" s="122">
        <v>3855.8900791053002</v>
      </c>
      <c r="K250" s="122">
        <v>13920.1421189303</v>
      </c>
      <c r="L250" s="122">
        <v>4742.34230325102</v>
      </c>
      <c r="M250" s="122"/>
      <c r="N250" s="214">
        <v>0.81</v>
      </c>
      <c r="O250" s="214">
        <v>0.75</v>
      </c>
      <c r="P250" s="214">
        <v>0.68</v>
      </c>
      <c r="Q250" s="214">
        <v>0.81</v>
      </c>
      <c r="R250" s="214">
        <v>0.55016747868453098</v>
      </c>
      <c r="S250" s="122"/>
    </row>
    <row r="251" spans="1:19" ht="12.75" x14ac:dyDescent="0.2">
      <c r="A251" s="122" t="s">
        <v>599</v>
      </c>
      <c r="B251" s="122">
        <v>10114</v>
      </c>
      <c r="C251" s="122">
        <v>-402</v>
      </c>
      <c r="D251" s="122">
        <v>0</v>
      </c>
      <c r="E251" s="122">
        <v>402.35167025071098</v>
      </c>
      <c r="F251" s="122">
        <v>97.6</v>
      </c>
      <c r="G251" s="122">
        <v>28976.862725040901</v>
      </c>
      <c r="H251" s="122">
        <v>5825.4323083918398</v>
      </c>
      <c r="I251" s="122">
        <v>10249.919856794901</v>
      </c>
      <c r="J251" s="122">
        <v>4235.2424538723699</v>
      </c>
      <c r="K251" s="122">
        <v>14969.9162815728</v>
      </c>
      <c r="L251" s="122">
        <v>2844.9984169958798</v>
      </c>
      <c r="M251" s="122"/>
      <c r="N251" s="214">
        <v>0.81</v>
      </c>
      <c r="O251" s="214">
        <v>0.75</v>
      </c>
      <c r="P251" s="214">
        <v>0.68</v>
      </c>
      <c r="Q251" s="214">
        <v>0.81</v>
      </c>
      <c r="R251" s="214">
        <v>0.55016747868453098</v>
      </c>
      <c r="S251" s="122"/>
    </row>
    <row r="252" spans="1:19" ht="12.75" x14ac:dyDescent="0.2">
      <c r="A252" s="122" t="s">
        <v>600</v>
      </c>
      <c r="B252" s="122">
        <v>20369</v>
      </c>
      <c r="C252" s="122">
        <v>-402</v>
      </c>
      <c r="D252" s="122">
        <v>0</v>
      </c>
      <c r="E252" s="122">
        <v>402.35167025071098</v>
      </c>
      <c r="F252" s="122">
        <v>97.8</v>
      </c>
      <c r="G252" s="122">
        <v>28209.012607803601</v>
      </c>
      <c r="H252" s="122">
        <v>6263.64150837539</v>
      </c>
      <c r="I252" s="122">
        <v>10520.302745778499</v>
      </c>
      <c r="J252" s="122">
        <v>3532.81444049634</v>
      </c>
      <c r="K252" s="122">
        <v>13824.5269300209</v>
      </c>
      <c r="L252" s="122">
        <v>2990.0991199346199</v>
      </c>
      <c r="M252" s="122"/>
      <c r="N252" s="214">
        <v>0.81</v>
      </c>
      <c r="O252" s="214">
        <v>0.75</v>
      </c>
      <c r="P252" s="214">
        <v>0.68</v>
      </c>
      <c r="Q252" s="214">
        <v>0.81</v>
      </c>
      <c r="R252" s="214">
        <v>0.55016747868453098</v>
      </c>
      <c r="S252" s="122"/>
    </row>
    <row r="253" spans="1:19" ht="12.75" x14ac:dyDescent="0.2">
      <c r="A253" s="122" t="s">
        <v>601</v>
      </c>
      <c r="B253" s="122">
        <v>6887</v>
      </c>
      <c r="C253" s="122">
        <v>-402</v>
      </c>
      <c r="D253" s="122">
        <v>0</v>
      </c>
      <c r="E253" s="122">
        <v>402.35167025071098</v>
      </c>
      <c r="F253" s="122">
        <v>97.1</v>
      </c>
      <c r="G253" s="122">
        <v>28832.665947283698</v>
      </c>
      <c r="H253" s="122">
        <v>5120.9969403325804</v>
      </c>
      <c r="I253" s="122">
        <v>9779.9921362773403</v>
      </c>
      <c r="J253" s="122">
        <v>4720.5326695147996</v>
      </c>
      <c r="K253" s="122">
        <v>15083.216126736999</v>
      </c>
      <c r="L253" s="122">
        <v>3494.02158425574</v>
      </c>
      <c r="M253" s="122"/>
      <c r="N253" s="214">
        <v>0.81</v>
      </c>
      <c r="O253" s="214">
        <v>0.75</v>
      </c>
      <c r="P253" s="214">
        <v>0.68</v>
      </c>
      <c r="Q253" s="214">
        <v>0.81</v>
      </c>
      <c r="R253" s="214">
        <v>0.55016747868453098</v>
      </c>
      <c r="S253" s="122"/>
    </row>
    <row r="254" spans="1:19" ht="12.75" x14ac:dyDescent="0.2">
      <c r="A254" s="122" t="s">
        <v>602</v>
      </c>
      <c r="B254" s="122">
        <v>10837</v>
      </c>
      <c r="C254" s="122">
        <v>-402</v>
      </c>
      <c r="D254" s="122">
        <v>0</v>
      </c>
      <c r="E254" s="122">
        <v>402.35167025071098</v>
      </c>
      <c r="F254" s="122">
        <v>97.5</v>
      </c>
      <c r="G254" s="122">
        <v>29976.9345633019</v>
      </c>
      <c r="H254" s="122">
        <v>4768.0978410909202</v>
      </c>
      <c r="I254" s="122">
        <v>9757.1810695052409</v>
      </c>
      <c r="J254" s="122">
        <v>3643.4699572695499</v>
      </c>
      <c r="K254" s="122">
        <v>18238.789483890501</v>
      </c>
      <c r="L254" s="122">
        <v>2809.89065491666</v>
      </c>
      <c r="M254" s="122"/>
      <c r="N254" s="214">
        <v>0.81</v>
      </c>
      <c r="O254" s="214">
        <v>0.75</v>
      </c>
      <c r="P254" s="214">
        <v>0.68</v>
      </c>
      <c r="Q254" s="214">
        <v>0.81</v>
      </c>
      <c r="R254" s="214">
        <v>0.55016747868453098</v>
      </c>
      <c r="S254" s="122"/>
    </row>
    <row r="255" spans="1:19" ht="12.75" x14ac:dyDescent="0.2">
      <c r="A255" s="122" t="s">
        <v>603</v>
      </c>
      <c r="B255" s="122">
        <v>10894</v>
      </c>
      <c r="C255" s="122">
        <v>-402</v>
      </c>
      <c r="D255" s="122">
        <v>0</v>
      </c>
      <c r="E255" s="122">
        <v>402.35167025071098</v>
      </c>
      <c r="F255" s="122">
        <v>97.8</v>
      </c>
      <c r="G255" s="122">
        <v>27380.477783376798</v>
      </c>
      <c r="H255" s="122">
        <v>6560.4235679711901</v>
      </c>
      <c r="I255" s="122">
        <v>10093.004406496701</v>
      </c>
      <c r="J255" s="122">
        <v>3588.6139825219502</v>
      </c>
      <c r="K255" s="122">
        <v>12975.4238277321</v>
      </c>
      <c r="L255" s="122">
        <v>2810.8360449934398</v>
      </c>
      <c r="M255" s="122"/>
      <c r="N255" s="214">
        <v>0.81</v>
      </c>
      <c r="O255" s="214">
        <v>0.75</v>
      </c>
      <c r="P255" s="214">
        <v>0.68</v>
      </c>
      <c r="Q255" s="214">
        <v>0.81</v>
      </c>
      <c r="R255" s="214">
        <v>0.55016747868453098</v>
      </c>
      <c r="S255" s="122"/>
    </row>
    <row r="256" spans="1:19" ht="12.75" x14ac:dyDescent="0.2">
      <c r="A256" s="122" t="s">
        <v>604</v>
      </c>
      <c r="B256" s="122">
        <v>11160</v>
      </c>
      <c r="C256" s="122">
        <v>-402</v>
      </c>
      <c r="D256" s="122">
        <v>0</v>
      </c>
      <c r="E256" s="122">
        <v>402.35167025071098</v>
      </c>
      <c r="F256" s="122">
        <v>97.3</v>
      </c>
      <c r="G256" s="122">
        <v>28262.386145526099</v>
      </c>
      <c r="H256" s="122">
        <v>7449.0901554441498</v>
      </c>
      <c r="I256" s="122">
        <v>10726.5547316434</v>
      </c>
      <c r="J256" s="122">
        <v>3974.4165105296902</v>
      </c>
      <c r="K256" s="122">
        <v>12336.6528308576</v>
      </c>
      <c r="L256" s="122">
        <v>2705.3853751730198</v>
      </c>
      <c r="M256" s="122"/>
      <c r="N256" s="214">
        <v>0.81</v>
      </c>
      <c r="O256" s="214">
        <v>0.75</v>
      </c>
      <c r="P256" s="214">
        <v>0.68</v>
      </c>
      <c r="Q256" s="214">
        <v>0.81</v>
      </c>
      <c r="R256" s="214">
        <v>0.55016747868453098</v>
      </c>
      <c r="S256" s="122"/>
    </row>
    <row r="257" spans="1:19" ht="12.75" x14ac:dyDescent="0.2">
      <c r="A257" s="122" t="s">
        <v>605</v>
      </c>
      <c r="B257" s="122">
        <v>6837</v>
      </c>
      <c r="C257" s="122">
        <v>-402</v>
      </c>
      <c r="D257" s="122">
        <v>0</v>
      </c>
      <c r="E257" s="122">
        <v>402.35167025071098</v>
      </c>
      <c r="F257" s="122">
        <v>97.3</v>
      </c>
      <c r="G257" s="122">
        <v>30091.9251766175</v>
      </c>
      <c r="H257" s="122">
        <v>6067.9919242910801</v>
      </c>
      <c r="I257" s="122">
        <v>10698.3575733091</v>
      </c>
      <c r="J257" s="122">
        <v>4708.98631809772</v>
      </c>
      <c r="K257" s="122">
        <v>15485.1529358277</v>
      </c>
      <c r="L257" s="122">
        <v>2559.2188164221998</v>
      </c>
      <c r="M257" s="122"/>
      <c r="N257" s="214">
        <v>0.81</v>
      </c>
      <c r="O257" s="214">
        <v>0.75</v>
      </c>
      <c r="P257" s="214">
        <v>0.68</v>
      </c>
      <c r="Q257" s="214">
        <v>0.81</v>
      </c>
      <c r="R257" s="214">
        <v>0.55016747868453098</v>
      </c>
      <c r="S257" s="122"/>
    </row>
    <row r="258" spans="1:19" ht="12.75" x14ac:dyDescent="0.2">
      <c r="A258" s="122" t="s">
        <v>606</v>
      </c>
      <c r="B258" s="122">
        <v>7068</v>
      </c>
      <c r="C258" s="122">
        <v>-402</v>
      </c>
      <c r="D258" s="122">
        <v>0</v>
      </c>
      <c r="E258" s="122">
        <v>402.35167025071098</v>
      </c>
      <c r="F258" s="122">
        <v>97.4</v>
      </c>
      <c r="G258" s="122">
        <v>30950.477543050401</v>
      </c>
      <c r="H258" s="122">
        <v>5372.09138204193</v>
      </c>
      <c r="I258" s="122">
        <v>11425.3463275908</v>
      </c>
      <c r="J258" s="122">
        <v>4652.6656549810496</v>
      </c>
      <c r="K258" s="122">
        <v>16767.809943149099</v>
      </c>
      <c r="L258" s="122">
        <v>2334.4438345144499</v>
      </c>
      <c r="M258" s="122"/>
      <c r="N258" s="214">
        <v>0.81</v>
      </c>
      <c r="O258" s="214">
        <v>0.75</v>
      </c>
      <c r="P258" s="214">
        <v>0.68</v>
      </c>
      <c r="Q258" s="214">
        <v>0.81</v>
      </c>
      <c r="R258" s="214">
        <v>0.55016747868453098</v>
      </c>
      <c r="S258" s="122"/>
    </row>
    <row r="259" spans="1:19" ht="12.75" x14ac:dyDescent="0.2">
      <c r="A259" s="19" t="s">
        <v>607</v>
      </c>
      <c r="B259" s="122"/>
      <c r="C259" s="122"/>
      <c r="D259" s="122"/>
      <c r="E259" s="122"/>
      <c r="F259" s="19"/>
      <c r="G259" s="122"/>
      <c r="H259" s="122"/>
      <c r="I259" s="122"/>
      <c r="J259" s="122"/>
      <c r="K259" s="122"/>
      <c r="L259" s="122"/>
      <c r="M259" s="122"/>
      <c r="N259" s="214"/>
      <c r="O259" s="214"/>
      <c r="P259" s="214"/>
      <c r="Q259" s="214"/>
      <c r="R259" s="214"/>
      <c r="S259" s="122"/>
    </row>
    <row r="260" spans="1:19" ht="12.75" x14ac:dyDescent="0.2">
      <c r="A260" s="122" t="s">
        <v>608</v>
      </c>
      <c r="B260" s="122">
        <v>26918</v>
      </c>
      <c r="C260" s="122">
        <v>-402</v>
      </c>
      <c r="D260" s="122">
        <v>0</v>
      </c>
      <c r="E260" s="122">
        <v>402.35167025071098</v>
      </c>
      <c r="F260" s="122">
        <v>97.6</v>
      </c>
      <c r="G260" s="122">
        <v>29620.362576523701</v>
      </c>
      <c r="H260" s="122">
        <v>6939.0580043789996</v>
      </c>
      <c r="I260" s="122">
        <v>10497.127288406</v>
      </c>
      <c r="J260" s="122">
        <v>3942.83170900908</v>
      </c>
      <c r="K260" s="122">
        <v>13902.542452677901</v>
      </c>
      <c r="L260" s="122">
        <v>3970.96386558623</v>
      </c>
      <c r="M260" s="122"/>
      <c r="N260" s="214">
        <v>0.81</v>
      </c>
      <c r="O260" s="214">
        <v>0.75</v>
      </c>
      <c r="P260" s="214">
        <v>0.68</v>
      </c>
      <c r="Q260" s="214">
        <v>0.81</v>
      </c>
      <c r="R260" s="214">
        <v>0.55016747868453098</v>
      </c>
      <c r="S260" s="122"/>
    </row>
    <row r="261" spans="1:19" ht="12.75" x14ac:dyDescent="0.2">
      <c r="A261" s="122" t="s">
        <v>609</v>
      </c>
      <c r="B261" s="122">
        <v>100603</v>
      </c>
      <c r="C261" s="122">
        <v>-402</v>
      </c>
      <c r="D261" s="122">
        <v>0</v>
      </c>
      <c r="E261" s="122">
        <v>402.35167025071098</v>
      </c>
      <c r="F261" s="122">
        <v>99.2</v>
      </c>
      <c r="G261" s="122">
        <v>27868.1754401258</v>
      </c>
      <c r="H261" s="122">
        <v>7674.5215411389099</v>
      </c>
      <c r="I261" s="122">
        <v>10758.3735660288</v>
      </c>
      <c r="J261" s="122">
        <v>3798.6505997834402</v>
      </c>
      <c r="K261" s="122">
        <v>10516.640366866401</v>
      </c>
      <c r="L261" s="122">
        <v>4510.39330459962</v>
      </c>
      <c r="M261" s="122"/>
      <c r="N261" s="214">
        <v>0.81</v>
      </c>
      <c r="O261" s="214">
        <v>0.75</v>
      </c>
      <c r="P261" s="214">
        <v>0.68</v>
      </c>
      <c r="Q261" s="214">
        <v>0.81</v>
      </c>
      <c r="R261" s="214">
        <v>0.55016747868453098</v>
      </c>
      <c r="S261" s="122"/>
    </row>
    <row r="262" spans="1:19" ht="12.75" x14ac:dyDescent="0.2">
      <c r="A262" s="122" t="s">
        <v>610</v>
      </c>
      <c r="B262" s="122">
        <v>9660</v>
      </c>
      <c r="C262" s="122">
        <v>-402</v>
      </c>
      <c r="D262" s="122">
        <v>0</v>
      </c>
      <c r="E262" s="122">
        <v>402.35167025071098</v>
      </c>
      <c r="F262" s="122">
        <v>97.9</v>
      </c>
      <c r="G262" s="122">
        <v>30128.780419065501</v>
      </c>
      <c r="H262" s="122">
        <v>6578.0051317625503</v>
      </c>
      <c r="I262" s="122">
        <v>9686.2326375047105</v>
      </c>
      <c r="J262" s="122">
        <v>4782.1519498534799</v>
      </c>
      <c r="K262" s="122">
        <v>14907.015051693699</v>
      </c>
      <c r="L262" s="122">
        <v>4015.8249115701201</v>
      </c>
      <c r="M262" s="122"/>
      <c r="N262" s="214">
        <v>0.81</v>
      </c>
      <c r="O262" s="214">
        <v>0.75</v>
      </c>
      <c r="P262" s="214">
        <v>0.68</v>
      </c>
      <c r="Q262" s="214">
        <v>0.81</v>
      </c>
      <c r="R262" s="214">
        <v>0.55016747868453098</v>
      </c>
      <c r="S262" s="122"/>
    </row>
    <row r="263" spans="1:19" ht="12.75" x14ac:dyDescent="0.2">
      <c r="A263" s="122" t="s">
        <v>611</v>
      </c>
      <c r="B263" s="122">
        <v>37401</v>
      </c>
      <c r="C263" s="122">
        <v>-402</v>
      </c>
      <c r="D263" s="122">
        <v>0</v>
      </c>
      <c r="E263" s="122">
        <v>402.35167025071098</v>
      </c>
      <c r="F263" s="122">
        <v>97.6</v>
      </c>
      <c r="G263" s="122">
        <v>29029.230068584598</v>
      </c>
      <c r="H263" s="122">
        <v>6603.7374223098304</v>
      </c>
      <c r="I263" s="122">
        <v>10968.8840736159</v>
      </c>
      <c r="J263" s="122">
        <v>3794.6854393897502</v>
      </c>
      <c r="K263" s="122">
        <v>13357.218825386801</v>
      </c>
      <c r="L263" s="122">
        <v>3733.0566300721498</v>
      </c>
      <c r="M263" s="122"/>
      <c r="N263" s="214">
        <v>0.81</v>
      </c>
      <c r="O263" s="214">
        <v>0.75</v>
      </c>
      <c r="P263" s="214">
        <v>0.68</v>
      </c>
      <c r="Q263" s="214">
        <v>0.81</v>
      </c>
      <c r="R263" s="214">
        <v>0.55016747868453098</v>
      </c>
      <c r="S263" s="122"/>
    </row>
    <row r="264" spans="1:19" ht="12.75" x14ac:dyDescent="0.2">
      <c r="A264" s="122" t="s">
        <v>612</v>
      </c>
      <c r="B264" s="122">
        <v>19028</v>
      </c>
      <c r="C264" s="122">
        <v>-402</v>
      </c>
      <c r="D264" s="122">
        <v>0</v>
      </c>
      <c r="E264" s="122">
        <v>402.35167025071098</v>
      </c>
      <c r="F264" s="122">
        <v>97.9</v>
      </c>
      <c r="G264" s="122">
        <v>30340.0969252549</v>
      </c>
      <c r="H264" s="122">
        <v>5874.8596119639797</v>
      </c>
      <c r="I264" s="122">
        <v>11044.605179894201</v>
      </c>
      <c r="J264" s="122">
        <v>4325.5176938837503</v>
      </c>
      <c r="K264" s="122">
        <v>15366.034507148401</v>
      </c>
      <c r="L264" s="122">
        <v>3471.9732554521802</v>
      </c>
      <c r="M264" s="122"/>
      <c r="N264" s="214">
        <v>0.81</v>
      </c>
      <c r="O264" s="214">
        <v>0.75</v>
      </c>
      <c r="P264" s="214">
        <v>0.68</v>
      </c>
      <c r="Q264" s="214">
        <v>0.81</v>
      </c>
      <c r="R264" s="214">
        <v>0.55016747868453098</v>
      </c>
      <c r="S264" s="122"/>
    </row>
    <row r="265" spans="1:19" ht="12.75" x14ac:dyDescent="0.2">
      <c r="A265" s="122" t="s">
        <v>613</v>
      </c>
      <c r="B265" s="122">
        <v>9481</v>
      </c>
      <c r="C265" s="122">
        <v>-402</v>
      </c>
      <c r="D265" s="122">
        <v>0</v>
      </c>
      <c r="E265" s="122">
        <v>402.35167025071098</v>
      </c>
      <c r="F265" s="122">
        <v>97.5</v>
      </c>
      <c r="G265" s="122">
        <v>29846.128032461202</v>
      </c>
      <c r="H265" s="122">
        <v>6502.9901601030397</v>
      </c>
      <c r="I265" s="122">
        <v>11567.105962649101</v>
      </c>
      <c r="J265" s="122">
        <v>3982.26713643125</v>
      </c>
      <c r="K265" s="122">
        <v>14040.249077578201</v>
      </c>
      <c r="L265" s="122">
        <v>3313.2331440923299</v>
      </c>
      <c r="M265" s="122"/>
      <c r="N265" s="214">
        <v>0.81</v>
      </c>
      <c r="O265" s="214">
        <v>0.75</v>
      </c>
      <c r="P265" s="214">
        <v>0.68</v>
      </c>
      <c r="Q265" s="214">
        <v>0.81</v>
      </c>
      <c r="R265" s="214">
        <v>0.55016747868453098</v>
      </c>
      <c r="S265" s="122"/>
    </row>
    <row r="266" spans="1:19" ht="12.75" x14ac:dyDescent="0.2">
      <c r="A266" s="122" t="s">
        <v>614</v>
      </c>
      <c r="B266" s="122">
        <v>5896</v>
      </c>
      <c r="C266" s="122">
        <v>-402</v>
      </c>
      <c r="D266" s="122">
        <v>0</v>
      </c>
      <c r="E266" s="122">
        <v>402.35167025071098</v>
      </c>
      <c r="F266" s="122">
        <v>98.2</v>
      </c>
      <c r="G266" s="122">
        <v>28587.734078414102</v>
      </c>
      <c r="H266" s="122">
        <v>5959.2186260715298</v>
      </c>
      <c r="I266" s="122">
        <v>9176.0000708615498</v>
      </c>
      <c r="J266" s="122">
        <v>4041.8477421207299</v>
      </c>
      <c r="K266" s="122">
        <v>14601.6927189369</v>
      </c>
      <c r="L266" s="122">
        <v>4185.8878621386102</v>
      </c>
      <c r="M266" s="122"/>
      <c r="N266" s="214">
        <v>0.81</v>
      </c>
      <c r="O266" s="214">
        <v>0.75</v>
      </c>
      <c r="P266" s="214">
        <v>0.68</v>
      </c>
      <c r="Q266" s="214">
        <v>0.81</v>
      </c>
      <c r="R266" s="214">
        <v>0.55016747868453098</v>
      </c>
      <c r="S266" s="122"/>
    </row>
    <row r="267" spans="1:19" ht="12.75" x14ac:dyDescent="0.2">
      <c r="A267" s="122" t="s">
        <v>615</v>
      </c>
      <c r="B267" s="122">
        <v>11609</v>
      </c>
      <c r="C267" s="122">
        <v>-402</v>
      </c>
      <c r="D267" s="122">
        <v>0</v>
      </c>
      <c r="E267" s="122">
        <v>402.35167025071098</v>
      </c>
      <c r="F267" s="122">
        <v>97.9</v>
      </c>
      <c r="G267" s="122">
        <v>29349.371375287999</v>
      </c>
      <c r="H267" s="122">
        <v>6322.6186906672401</v>
      </c>
      <c r="I267" s="122">
        <v>9815.9082614013605</v>
      </c>
      <c r="J267" s="122">
        <v>4364.9869323911498</v>
      </c>
      <c r="K267" s="122">
        <v>14587.9639243361</v>
      </c>
      <c r="L267" s="122">
        <v>3783.7153734271901</v>
      </c>
      <c r="M267" s="122"/>
      <c r="N267" s="214">
        <v>0.81</v>
      </c>
      <c r="O267" s="214">
        <v>0.75</v>
      </c>
      <c r="P267" s="214">
        <v>0.68</v>
      </c>
      <c r="Q267" s="214">
        <v>0.81</v>
      </c>
      <c r="R267" s="214">
        <v>0.55016747868453098</v>
      </c>
      <c r="S267" s="122"/>
    </row>
    <row r="268" spans="1:19" ht="12.75" x14ac:dyDescent="0.2">
      <c r="A268" s="122" t="s">
        <v>616</v>
      </c>
      <c r="B268" s="122">
        <v>39259</v>
      </c>
      <c r="C268" s="122">
        <v>-402</v>
      </c>
      <c r="D268" s="122">
        <v>0</v>
      </c>
      <c r="E268" s="122">
        <v>402.35167025071098</v>
      </c>
      <c r="F268" s="122">
        <v>98.5</v>
      </c>
      <c r="G268" s="122">
        <v>29012.294623327001</v>
      </c>
      <c r="H268" s="122">
        <v>7038.7616153959698</v>
      </c>
      <c r="I268" s="122">
        <v>10698.5556009475</v>
      </c>
      <c r="J268" s="122">
        <v>4457.5871987295004</v>
      </c>
      <c r="K268" s="122">
        <v>12112.154739200299</v>
      </c>
      <c r="L268" s="122">
        <v>4444.0583549271896</v>
      </c>
      <c r="M268" s="122"/>
      <c r="N268" s="214">
        <v>0.81</v>
      </c>
      <c r="O268" s="214">
        <v>0.75</v>
      </c>
      <c r="P268" s="214">
        <v>0.68</v>
      </c>
      <c r="Q268" s="214">
        <v>0.81</v>
      </c>
      <c r="R268" s="214">
        <v>0.55016747868453098</v>
      </c>
      <c r="S268" s="122"/>
    </row>
    <row r="269" spans="1:19" ht="12.75" x14ac:dyDescent="0.2">
      <c r="A269" s="122" t="s">
        <v>617</v>
      </c>
      <c r="B269" s="122">
        <v>25782</v>
      </c>
      <c r="C269" s="122">
        <v>-402</v>
      </c>
      <c r="D269" s="122">
        <v>0</v>
      </c>
      <c r="E269" s="122">
        <v>402.35167025071098</v>
      </c>
      <c r="F269" s="122">
        <v>97.8</v>
      </c>
      <c r="G269" s="122">
        <v>29637.582673803499</v>
      </c>
      <c r="H269" s="122">
        <v>6756.47541371232</v>
      </c>
      <c r="I269" s="122">
        <v>9899.85735141648</v>
      </c>
      <c r="J269" s="122">
        <v>3758.05298374116</v>
      </c>
      <c r="K269" s="122">
        <v>14754.7051773452</v>
      </c>
      <c r="L269" s="122">
        <v>4059.05008758443</v>
      </c>
      <c r="M269" s="122"/>
      <c r="N269" s="214">
        <v>0.81</v>
      </c>
      <c r="O269" s="214">
        <v>0.75</v>
      </c>
      <c r="P269" s="214">
        <v>0.68</v>
      </c>
      <c r="Q269" s="214">
        <v>0.81</v>
      </c>
      <c r="R269" s="214">
        <v>0.55016747868453098</v>
      </c>
      <c r="S269" s="122"/>
    </row>
    <row r="270" spans="1:19" ht="12.75" x14ac:dyDescent="0.2">
      <c r="A270" s="19" t="s">
        <v>618</v>
      </c>
      <c r="B270" s="122"/>
      <c r="C270" s="122"/>
      <c r="D270" s="122"/>
      <c r="E270" s="122"/>
      <c r="F270" s="19"/>
      <c r="G270" s="122"/>
      <c r="H270" s="122"/>
      <c r="I270" s="122"/>
      <c r="J270" s="122"/>
      <c r="K270" s="122"/>
      <c r="L270" s="122"/>
      <c r="M270" s="122"/>
      <c r="N270" s="214"/>
      <c r="O270" s="214"/>
      <c r="P270" s="214"/>
      <c r="Q270" s="214"/>
      <c r="R270" s="214"/>
      <c r="S270" s="122"/>
    </row>
    <row r="271" spans="1:19" ht="12.75" x14ac:dyDescent="0.2">
      <c r="A271" s="122" t="s">
        <v>619</v>
      </c>
      <c r="B271" s="122">
        <v>25190</v>
      </c>
      <c r="C271" s="122">
        <v>-402</v>
      </c>
      <c r="D271" s="122">
        <v>0</v>
      </c>
      <c r="E271" s="122">
        <v>402.35167025071098</v>
      </c>
      <c r="F271" s="122">
        <v>97.5</v>
      </c>
      <c r="G271" s="122">
        <v>29232.6306841884</v>
      </c>
      <c r="H271" s="122">
        <v>6587.9376290636501</v>
      </c>
      <c r="I271" s="122">
        <v>11133.250356962701</v>
      </c>
      <c r="J271" s="122">
        <v>3895.6896533958702</v>
      </c>
      <c r="K271" s="122">
        <v>13331.825363002899</v>
      </c>
      <c r="L271" s="122">
        <v>3814.5037827409601</v>
      </c>
      <c r="M271" s="122"/>
      <c r="N271" s="214">
        <v>0.81</v>
      </c>
      <c r="O271" s="214">
        <v>0.75</v>
      </c>
      <c r="P271" s="214">
        <v>0.68</v>
      </c>
      <c r="Q271" s="214">
        <v>0.81</v>
      </c>
      <c r="R271" s="214">
        <v>0.55016747868453098</v>
      </c>
      <c r="S271" s="122"/>
    </row>
    <row r="272" spans="1:19" ht="12.75" x14ac:dyDescent="0.2">
      <c r="A272" s="122" t="s">
        <v>620</v>
      </c>
      <c r="B272" s="122">
        <v>18610</v>
      </c>
      <c r="C272" s="122">
        <v>-402</v>
      </c>
      <c r="D272" s="122">
        <v>0</v>
      </c>
      <c r="E272" s="122">
        <v>402.35167025071098</v>
      </c>
      <c r="F272" s="122">
        <v>97.4</v>
      </c>
      <c r="G272" s="122">
        <v>29449.275216529699</v>
      </c>
      <c r="H272" s="122">
        <v>5676.4460532226003</v>
      </c>
      <c r="I272" s="122">
        <v>9624.3788381525901</v>
      </c>
      <c r="J272" s="122">
        <v>4054.3047674998902</v>
      </c>
      <c r="K272" s="122">
        <v>15713.1758911177</v>
      </c>
      <c r="L272" s="122">
        <v>3905.1200849544198</v>
      </c>
      <c r="M272" s="122"/>
      <c r="N272" s="214">
        <v>0.81</v>
      </c>
      <c r="O272" s="214">
        <v>0.75</v>
      </c>
      <c r="P272" s="214">
        <v>0.68</v>
      </c>
      <c r="Q272" s="214">
        <v>0.81</v>
      </c>
      <c r="R272" s="214">
        <v>0.55016747868453098</v>
      </c>
      <c r="S272" s="122"/>
    </row>
    <row r="273" spans="1:19" ht="12.75" x14ac:dyDescent="0.2">
      <c r="A273" s="122" t="s">
        <v>621</v>
      </c>
      <c r="B273" s="122">
        <v>19709</v>
      </c>
      <c r="C273" s="122">
        <v>-402</v>
      </c>
      <c r="D273" s="122">
        <v>0</v>
      </c>
      <c r="E273" s="122">
        <v>402.35167025071098</v>
      </c>
      <c r="F273" s="122">
        <v>96.7</v>
      </c>
      <c r="G273" s="122">
        <v>31354.331008204001</v>
      </c>
      <c r="H273" s="122">
        <v>6601.8938567853502</v>
      </c>
      <c r="I273" s="122">
        <v>10404.8994149563</v>
      </c>
      <c r="J273" s="122">
        <v>4379.6020439206204</v>
      </c>
      <c r="K273" s="122">
        <v>16402.241893639701</v>
      </c>
      <c r="L273" s="122">
        <v>3524.70324838734</v>
      </c>
      <c r="M273" s="122"/>
      <c r="N273" s="214">
        <v>0.81</v>
      </c>
      <c r="O273" s="214">
        <v>0.75</v>
      </c>
      <c r="P273" s="214">
        <v>0.68</v>
      </c>
      <c r="Q273" s="214">
        <v>0.81</v>
      </c>
      <c r="R273" s="214">
        <v>0.55016747868453098</v>
      </c>
      <c r="S273" s="122"/>
    </row>
    <row r="274" spans="1:19" ht="12.75" x14ac:dyDescent="0.2">
      <c r="A274" s="122" t="s">
        <v>622</v>
      </c>
      <c r="B274" s="122">
        <v>98810</v>
      </c>
      <c r="C274" s="122">
        <v>-402</v>
      </c>
      <c r="D274" s="122">
        <v>0</v>
      </c>
      <c r="E274" s="122">
        <v>402.35167025071098</v>
      </c>
      <c r="F274" s="122">
        <v>98.5</v>
      </c>
      <c r="G274" s="122">
        <v>28324.303981913901</v>
      </c>
      <c r="H274" s="122">
        <v>7429.8518901313901</v>
      </c>
      <c r="I274" s="122">
        <v>11234.726180587901</v>
      </c>
      <c r="J274" s="122">
        <v>3696.08010144317</v>
      </c>
      <c r="K274" s="122">
        <v>11134.489177723801</v>
      </c>
      <c r="L274" s="122">
        <v>4267.4434667467904</v>
      </c>
      <c r="M274" s="122"/>
      <c r="N274" s="214">
        <v>0.81</v>
      </c>
      <c r="O274" s="214">
        <v>0.75</v>
      </c>
      <c r="P274" s="214">
        <v>0.68</v>
      </c>
      <c r="Q274" s="214">
        <v>0.81</v>
      </c>
      <c r="R274" s="214">
        <v>0.55016747868453098</v>
      </c>
      <c r="S274" s="122"/>
    </row>
    <row r="275" spans="1:19" ht="12.75" x14ac:dyDescent="0.2">
      <c r="A275" s="122" t="s">
        <v>623</v>
      </c>
      <c r="B275" s="122">
        <v>18030</v>
      </c>
      <c r="C275" s="122">
        <v>-402</v>
      </c>
      <c r="D275" s="122">
        <v>0</v>
      </c>
      <c r="E275" s="122">
        <v>402.35167025071098</v>
      </c>
      <c r="F275" s="122">
        <v>98</v>
      </c>
      <c r="G275" s="122">
        <v>28713.871071281799</v>
      </c>
      <c r="H275" s="122">
        <v>7131.6788268785003</v>
      </c>
      <c r="I275" s="122">
        <v>11252.006224905301</v>
      </c>
      <c r="J275" s="122">
        <v>4593.2569229764404</v>
      </c>
      <c r="K275" s="122">
        <v>11570.0159087353</v>
      </c>
      <c r="L275" s="122">
        <v>3640.8530797222902</v>
      </c>
      <c r="M275" s="122"/>
      <c r="N275" s="214">
        <v>0.81</v>
      </c>
      <c r="O275" s="214">
        <v>0.75</v>
      </c>
      <c r="P275" s="214">
        <v>0.68</v>
      </c>
      <c r="Q275" s="214">
        <v>0.81</v>
      </c>
      <c r="R275" s="214">
        <v>0.55016747868453098</v>
      </c>
      <c r="S275" s="122"/>
    </row>
    <row r="276" spans="1:19" ht="12.75" x14ac:dyDescent="0.2">
      <c r="A276" s="122" t="s">
        <v>624</v>
      </c>
      <c r="B276" s="122">
        <v>9480</v>
      </c>
      <c r="C276" s="122">
        <v>-402</v>
      </c>
      <c r="D276" s="122">
        <v>0</v>
      </c>
      <c r="E276" s="122">
        <v>402.35167025071098</v>
      </c>
      <c r="F276" s="122">
        <v>97.6</v>
      </c>
      <c r="G276" s="122">
        <v>30772.102998180599</v>
      </c>
      <c r="H276" s="122">
        <v>5467.5443563175004</v>
      </c>
      <c r="I276" s="122">
        <v>10092.8221022007</v>
      </c>
      <c r="J276" s="122">
        <v>4586.6413014877098</v>
      </c>
      <c r="K276" s="122">
        <v>16995.732960926998</v>
      </c>
      <c r="L276" s="122">
        <v>3432.2561451022798</v>
      </c>
      <c r="M276" s="122"/>
      <c r="N276" s="214">
        <v>0.81</v>
      </c>
      <c r="O276" s="214">
        <v>0.75</v>
      </c>
      <c r="P276" s="214">
        <v>0.68</v>
      </c>
      <c r="Q276" s="214">
        <v>0.81</v>
      </c>
      <c r="R276" s="214">
        <v>0.55016747868453098</v>
      </c>
      <c r="S276" s="122"/>
    </row>
    <row r="277" spans="1:19" ht="12.75" x14ac:dyDescent="0.2">
      <c r="A277" s="122" t="s">
        <v>625</v>
      </c>
      <c r="B277" s="122">
        <v>56139</v>
      </c>
      <c r="C277" s="122">
        <v>-402</v>
      </c>
      <c r="D277" s="122">
        <v>0</v>
      </c>
      <c r="E277" s="122">
        <v>402.35167025071098</v>
      </c>
      <c r="F277" s="122">
        <v>97.6</v>
      </c>
      <c r="G277" s="122">
        <v>29576.253809454101</v>
      </c>
      <c r="H277" s="122">
        <v>7709.0581043088496</v>
      </c>
      <c r="I277" s="122">
        <v>11017.530204594799</v>
      </c>
      <c r="J277" s="122">
        <v>3992.8438248755001</v>
      </c>
      <c r="K277" s="122">
        <v>13080.388359115101</v>
      </c>
      <c r="L277" s="122">
        <v>3196.33709343173</v>
      </c>
      <c r="M277" s="122"/>
      <c r="N277" s="214">
        <v>0.81</v>
      </c>
      <c r="O277" s="214">
        <v>0.75</v>
      </c>
      <c r="P277" s="214">
        <v>0.68</v>
      </c>
      <c r="Q277" s="214">
        <v>0.81</v>
      </c>
      <c r="R277" s="214">
        <v>0.55016747868453098</v>
      </c>
      <c r="S277" s="122"/>
    </row>
    <row r="278" spans="1:19" ht="12.75" x14ac:dyDescent="0.2">
      <c r="A278" s="19" t="s">
        <v>626</v>
      </c>
      <c r="B278" s="122"/>
      <c r="C278" s="122"/>
      <c r="D278" s="122"/>
      <c r="E278" s="122"/>
      <c r="F278" s="19"/>
      <c r="G278" s="122"/>
      <c r="H278" s="122"/>
      <c r="I278" s="122"/>
      <c r="J278" s="122"/>
      <c r="K278" s="122"/>
      <c r="L278" s="122"/>
      <c r="M278" s="122"/>
      <c r="N278" s="214"/>
      <c r="O278" s="214"/>
      <c r="P278" s="214"/>
      <c r="Q278" s="214"/>
      <c r="R278" s="214"/>
      <c r="S278" s="122"/>
    </row>
    <row r="279" spans="1:19" ht="12.75" x14ac:dyDescent="0.2">
      <c r="A279" s="122" t="s">
        <v>627</v>
      </c>
      <c r="B279" s="122">
        <v>7122</v>
      </c>
      <c r="C279" s="122">
        <v>-402</v>
      </c>
      <c r="D279" s="122">
        <v>0</v>
      </c>
      <c r="E279" s="122">
        <v>402.35167025071098</v>
      </c>
      <c r="F279" s="122">
        <v>97.7</v>
      </c>
      <c r="G279" s="122">
        <v>32548.918341995199</v>
      </c>
      <c r="H279" s="122">
        <v>6376.5272418208397</v>
      </c>
      <c r="I279" s="122">
        <v>11702.8200338196</v>
      </c>
      <c r="J279" s="122">
        <v>4392.8811088194898</v>
      </c>
      <c r="K279" s="122">
        <v>17528.727578800099</v>
      </c>
      <c r="L279" s="122">
        <v>2583.5546683510102</v>
      </c>
      <c r="M279" s="122"/>
      <c r="N279" s="214">
        <v>0.81</v>
      </c>
      <c r="O279" s="214">
        <v>0.75</v>
      </c>
      <c r="P279" s="214">
        <v>0.68</v>
      </c>
      <c r="Q279" s="214">
        <v>0.81</v>
      </c>
      <c r="R279" s="214">
        <v>0.55016747868453098</v>
      </c>
      <c r="S279" s="122"/>
    </row>
    <row r="280" spans="1:19" ht="12.75" x14ac:dyDescent="0.2">
      <c r="A280" s="122" t="s">
        <v>628</v>
      </c>
      <c r="B280" s="122">
        <v>6501</v>
      </c>
      <c r="C280" s="122">
        <v>-402</v>
      </c>
      <c r="D280" s="122">
        <v>0</v>
      </c>
      <c r="E280" s="122">
        <v>402.35167025071098</v>
      </c>
      <c r="F280" s="122">
        <v>97.3</v>
      </c>
      <c r="G280" s="122">
        <v>32756.563286464101</v>
      </c>
      <c r="H280" s="122">
        <v>5910.1637020203198</v>
      </c>
      <c r="I280" s="122">
        <v>11647.852634586699</v>
      </c>
      <c r="J280" s="122">
        <v>5339.0361167072997</v>
      </c>
      <c r="K280" s="122">
        <v>16799.027002614101</v>
      </c>
      <c r="L280" s="122">
        <v>3627.4132109389302</v>
      </c>
      <c r="M280" s="122"/>
      <c r="N280" s="214">
        <v>0.81</v>
      </c>
      <c r="O280" s="214">
        <v>0.75</v>
      </c>
      <c r="P280" s="214">
        <v>0.68</v>
      </c>
      <c r="Q280" s="214">
        <v>0.81</v>
      </c>
      <c r="R280" s="214">
        <v>0.55016747868453098</v>
      </c>
      <c r="S280" s="122"/>
    </row>
    <row r="281" spans="1:19" ht="12.75" x14ac:dyDescent="0.2">
      <c r="A281" s="122" t="s">
        <v>629</v>
      </c>
      <c r="B281" s="122">
        <v>10154</v>
      </c>
      <c r="C281" s="122">
        <v>-402</v>
      </c>
      <c r="D281" s="122">
        <v>0</v>
      </c>
      <c r="E281" s="122">
        <v>402.35167025071098</v>
      </c>
      <c r="F281" s="122">
        <v>97.8</v>
      </c>
      <c r="G281" s="122">
        <v>30752.067446256799</v>
      </c>
      <c r="H281" s="122">
        <v>5199.0350130401002</v>
      </c>
      <c r="I281" s="122">
        <v>10155.225168643001</v>
      </c>
      <c r="J281" s="122">
        <v>4175.0788213510896</v>
      </c>
      <c r="K281" s="122">
        <v>18288.6897291569</v>
      </c>
      <c r="L281" s="122">
        <v>2311.18337477254</v>
      </c>
      <c r="M281" s="122"/>
      <c r="N281" s="214">
        <v>0.81</v>
      </c>
      <c r="O281" s="214">
        <v>0.75</v>
      </c>
      <c r="P281" s="214">
        <v>0.68</v>
      </c>
      <c r="Q281" s="214">
        <v>0.81</v>
      </c>
      <c r="R281" s="214">
        <v>0.55016747868453098</v>
      </c>
      <c r="S281" s="122"/>
    </row>
    <row r="282" spans="1:19" ht="12.75" x14ac:dyDescent="0.2">
      <c r="A282" s="122" t="s">
        <v>630</v>
      </c>
      <c r="B282" s="122">
        <v>14925</v>
      </c>
      <c r="C282" s="122">
        <v>-402</v>
      </c>
      <c r="D282" s="122">
        <v>0</v>
      </c>
      <c r="E282" s="122">
        <v>402.35167025071098</v>
      </c>
      <c r="F282" s="122">
        <v>98.2</v>
      </c>
      <c r="G282" s="122">
        <v>31936.298872967898</v>
      </c>
      <c r="H282" s="122">
        <v>8650.3439212796802</v>
      </c>
      <c r="I282" s="122">
        <v>14881.209866564899</v>
      </c>
      <c r="J282" s="122">
        <v>4393.4155503236998</v>
      </c>
      <c r="K282" s="122">
        <v>11614.4671104557</v>
      </c>
      <c r="L282" s="122">
        <v>2496.2797990208701</v>
      </c>
      <c r="M282" s="122"/>
      <c r="N282" s="214">
        <v>0.81</v>
      </c>
      <c r="O282" s="214">
        <v>0.75</v>
      </c>
      <c r="P282" s="214">
        <v>0.68</v>
      </c>
      <c r="Q282" s="214">
        <v>0.81</v>
      </c>
      <c r="R282" s="214">
        <v>0.55016747868453098</v>
      </c>
      <c r="S282" s="122"/>
    </row>
    <row r="283" spans="1:19" ht="12.75" x14ac:dyDescent="0.2">
      <c r="A283" s="122" t="s">
        <v>631</v>
      </c>
      <c r="B283" s="122">
        <v>5444</v>
      </c>
      <c r="C283" s="122">
        <v>-402</v>
      </c>
      <c r="D283" s="122">
        <v>0</v>
      </c>
      <c r="E283" s="122">
        <v>402.35167025071098</v>
      </c>
      <c r="F283" s="122">
        <v>97.6</v>
      </c>
      <c r="G283" s="122">
        <v>33465.106952484697</v>
      </c>
      <c r="H283" s="122">
        <v>6022.8264708105598</v>
      </c>
      <c r="I283" s="122">
        <v>11147.3270165012</v>
      </c>
      <c r="J283" s="122">
        <v>4642.4696777960298</v>
      </c>
      <c r="K283" s="122">
        <v>18728.173489335899</v>
      </c>
      <c r="L283" s="122">
        <v>3452.4438740553601</v>
      </c>
      <c r="M283" s="122"/>
      <c r="N283" s="214">
        <v>0.81</v>
      </c>
      <c r="O283" s="214">
        <v>0.75</v>
      </c>
      <c r="P283" s="214">
        <v>0.68</v>
      </c>
      <c r="Q283" s="214">
        <v>0.81</v>
      </c>
      <c r="R283" s="214">
        <v>0.55016747868453098</v>
      </c>
      <c r="S283" s="122"/>
    </row>
    <row r="284" spans="1:19" ht="12.75" x14ac:dyDescent="0.2">
      <c r="A284" s="122" t="s">
        <v>632</v>
      </c>
      <c r="B284" s="122">
        <v>11791</v>
      </c>
      <c r="C284" s="122">
        <v>-402</v>
      </c>
      <c r="D284" s="122">
        <v>0</v>
      </c>
      <c r="E284" s="122">
        <v>402.35167025071098</v>
      </c>
      <c r="F284" s="122">
        <v>97.5</v>
      </c>
      <c r="G284" s="122">
        <v>32723.6026084656</v>
      </c>
      <c r="H284" s="122">
        <v>6207.6070813616598</v>
      </c>
      <c r="I284" s="122">
        <v>10725.643453405</v>
      </c>
      <c r="J284" s="122">
        <v>4380.7101170028</v>
      </c>
      <c r="K284" s="122">
        <v>18334.750405319399</v>
      </c>
      <c r="L284" s="122">
        <v>3310.2239685138202</v>
      </c>
      <c r="M284" s="122"/>
      <c r="N284" s="214">
        <v>0.81</v>
      </c>
      <c r="O284" s="214">
        <v>0.75</v>
      </c>
      <c r="P284" s="214">
        <v>0.68</v>
      </c>
      <c r="Q284" s="214">
        <v>0.81</v>
      </c>
      <c r="R284" s="214">
        <v>0.55016747868453098</v>
      </c>
      <c r="S284" s="122"/>
    </row>
    <row r="285" spans="1:19" ht="12.75" x14ac:dyDescent="0.2">
      <c r="A285" s="122" t="s">
        <v>633</v>
      </c>
      <c r="B285" s="122">
        <v>11268</v>
      </c>
      <c r="C285" s="122">
        <v>-402</v>
      </c>
      <c r="D285" s="122">
        <v>0</v>
      </c>
      <c r="E285" s="122">
        <v>402.35167025071098</v>
      </c>
      <c r="F285" s="122">
        <v>99.1</v>
      </c>
      <c r="G285" s="122">
        <v>27375.416983499599</v>
      </c>
      <c r="H285" s="122">
        <v>6865.1496115637001</v>
      </c>
      <c r="I285" s="122">
        <v>12453.739029124799</v>
      </c>
      <c r="J285" s="122">
        <v>4437.4629810305496</v>
      </c>
      <c r="K285" s="122">
        <v>10105.1489741895</v>
      </c>
      <c r="L285" s="122">
        <v>2311.4707418472799</v>
      </c>
      <c r="M285" s="122"/>
      <c r="N285" s="214">
        <v>0.81</v>
      </c>
      <c r="O285" s="214">
        <v>0.75</v>
      </c>
      <c r="P285" s="214">
        <v>0.68</v>
      </c>
      <c r="Q285" s="214">
        <v>0.81</v>
      </c>
      <c r="R285" s="214">
        <v>0.55016747868453098</v>
      </c>
      <c r="S285" s="122"/>
    </row>
    <row r="286" spans="1:19" ht="12.75" x14ac:dyDescent="0.2">
      <c r="A286" s="122" t="s">
        <v>634</v>
      </c>
      <c r="B286" s="122">
        <v>62601</v>
      </c>
      <c r="C286" s="122">
        <v>-402</v>
      </c>
      <c r="D286" s="122">
        <v>0</v>
      </c>
      <c r="E286" s="122">
        <v>402.35167025071098</v>
      </c>
      <c r="F286" s="122">
        <v>99</v>
      </c>
      <c r="G286" s="122">
        <v>27624.550391664401</v>
      </c>
      <c r="H286" s="122">
        <v>7713.9150055990203</v>
      </c>
      <c r="I286" s="122">
        <v>10498.5033207817</v>
      </c>
      <c r="J286" s="122">
        <v>3319.7234329307698</v>
      </c>
      <c r="K286" s="122">
        <v>11472.988588000801</v>
      </c>
      <c r="L286" s="122">
        <v>3547.7725083575601</v>
      </c>
      <c r="M286" s="122"/>
      <c r="N286" s="214">
        <v>0.81</v>
      </c>
      <c r="O286" s="214">
        <v>0.75</v>
      </c>
      <c r="P286" s="214">
        <v>0.68</v>
      </c>
      <c r="Q286" s="214">
        <v>0.81</v>
      </c>
      <c r="R286" s="214">
        <v>0.55016747868453098</v>
      </c>
      <c r="S286" s="122"/>
    </row>
    <row r="287" spans="1:19" ht="12.75" x14ac:dyDescent="0.2">
      <c r="A287" s="19" t="s">
        <v>635</v>
      </c>
      <c r="B287" s="122"/>
      <c r="C287" s="122"/>
      <c r="D287" s="122"/>
      <c r="E287" s="122"/>
      <c r="F287" s="19"/>
      <c r="G287" s="122"/>
      <c r="H287" s="122"/>
      <c r="I287" s="122"/>
      <c r="J287" s="122"/>
      <c r="K287" s="122"/>
      <c r="L287" s="122"/>
      <c r="M287" s="122"/>
      <c r="N287" s="214"/>
      <c r="O287" s="214"/>
      <c r="P287" s="214"/>
      <c r="Q287" s="214"/>
      <c r="R287" s="214"/>
      <c r="S287" s="122"/>
    </row>
    <row r="288" spans="1:19" ht="12.75" x14ac:dyDescent="0.2">
      <c r="A288" s="122" t="s">
        <v>636</v>
      </c>
      <c r="B288" s="122">
        <v>2451</v>
      </c>
      <c r="C288" s="122">
        <v>-402</v>
      </c>
      <c r="D288" s="122">
        <v>0</v>
      </c>
      <c r="E288" s="122">
        <v>402.35167025071098</v>
      </c>
      <c r="F288" s="122">
        <v>97.2</v>
      </c>
      <c r="G288" s="122">
        <v>35927.361226508197</v>
      </c>
      <c r="H288" s="122">
        <v>6074.1009555845403</v>
      </c>
      <c r="I288" s="122">
        <v>11692.363513456199</v>
      </c>
      <c r="J288" s="122">
        <v>5379.7008921309198</v>
      </c>
      <c r="K288" s="122">
        <v>20827.752466645401</v>
      </c>
      <c r="L288" s="122">
        <v>3107.0370005293098</v>
      </c>
      <c r="M288" s="122"/>
      <c r="N288" s="214">
        <v>0.81</v>
      </c>
      <c r="O288" s="214">
        <v>0.75</v>
      </c>
      <c r="P288" s="214">
        <v>0.68</v>
      </c>
      <c r="Q288" s="214">
        <v>0.81</v>
      </c>
      <c r="R288" s="214">
        <v>0.55016747868453098</v>
      </c>
      <c r="S288" s="122"/>
    </row>
    <row r="289" spans="1:19" ht="12.75" x14ac:dyDescent="0.2">
      <c r="A289" s="122" t="s">
        <v>637</v>
      </c>
      <c r="B289" s="122">
        <v>2646</v>
      </c>
      <c r="C289" s="122">
        <v>-402</v>
      </c>
      <c r="D289" s="122">
        <v>0</v>
      </c>
      <c r="E289" s="122">
        <v>402.35167025071098</v>
      </c>
      <c r="F289" s="122">
        <v>97.5</v>
      </c>
      <c r="G289" s="122">
        <v>36018.1537420479</v>
      </c>
      <c r="H289" s="122">
        <v>5945.0176124806703</v>
      </c>
      <c r="I289" s="122">
        <v>11052.238037700699</v>
      </c>
      <c r="J289" s="122">
        <v>4577.5269740387203</v>
      </c>
      <c r="K289" s="122">
        <v>22663.0798077986</v>
      </c>
      <c r="L289" s="122">
        <v>2624.1063256806901</v>
      </c>
      <c r="M289" s="122"/>
      <c r="N289" s="214">
        <v>0.81</v>
      </c>
      <c r="O289" s="214">
        <v>0.75</v>
      </c>
      <c r="P289" s="214">
        <v>0.68</v>
      </c>
      <c r="Q289" s="214">
        <v>0.81</v>
      </c>
      <c r="R289" s="214">
        <v>0.55016747868453098</v>
      </c>
      <c r="S289" s="122"/>
    </row>
    <row r="290" spans="1:19" ht="12.75" x14ac:dyDescent="0.2">
      <c r="A290" s="122" t="s">
        <v>638</v>
      </c>
      <c r="B290" s="122">
        <v>12257</v>
      </c>
      <c r="C290" s="122">
        <v>-402</v>
      </c>
      <c r="D290" s="122">
        <v>0</v>
      </c>
      <c r="E290" s="122">
        <v>402.35167025071098</v>
      </c>
      <c r="F290" s="122">
        <v>96.3</v>
      </c>
      <c r="G290" s="122">
        <v>30867.6150220821</v>
      </c>
      <c r="H290" s="122">
        <v>7119.1328226138203</v>
      </c>
      <c r="I290" s="122">
        <v>11408.468059836299</v>
      </c>
      <c r="J290" s="122">
        <v>4320.9741503762498</v>
      </c>
      <c r="K290" s="122">
        <v>14342.0356186312</v>
      </c>
      <c r="L290" s="122">
        <v>3616.08999917152</v>
      </c>
      <c r="M290" s="122"/>
      <c r="N290" s="214">
        <v>0.81</v>
      </c>
      <c r="O290" s="214">
        <v>0.75</v>
      </c>
      <c r="P290" s="214">
        <v>0.68</v>
      </c>
      <c r="Q290" s="214">
        <v>0.81</v>
      </c>
      <c r="R290" s="214">
        <v>0.55016747868453098</v>
      </c>
      <c r="S290" s="122"/>
    </row>
    <row r="291" spans="1:19" ht="12.75" x14ac:dyDescent="0.2">
      <c r="A291" s="122" t="s">
        <v>639</v>
      </c>
      <c r="B291" s="122">
        <v>3133</v>
      </c>
      <c r="C291" s="122">
        <v>-402</v>
      </c>
      <c r="D291" s="122">
        <v>0</v>
      </c>
      <c r="E291" s="122">
        <v>402.35167025071098</v>
      </c>
      <c r="F291" s="122">
        <v>97.3</v>
      </c>
      <c r="G291" s="122">
        <v>32098.714564009999</v>
      </c>
      <c r="H291" s="122">
        <v>6554.5630653441303</v>
      </c>
      <c r="I291" s="122">
        <v>11441.682555596901</v>
      </c>
      <c r="J291" s="122">
        <v>5129.3535236624202</v>
      </c>
      <c r="K291" s="122">
        <v>16223.1372050277</v>
      </c>
      <c r="L291" s="122">
        <v>2871.0439882732599</v>
      </c>
      <c r="M291" s="122"/>
      <c r="N291" s="214">
        <v>0.81</v>
      </c>
      <c r="O291" s="214">
        <v>0.75</v>
      </c>
      <c r="P291" s="214">
        <v>0.68</v>
      </c>
      <c r="Q291" s="214">
        <v>0.81</v>
      </c>
      <c r="R291" s="214">
        <v>0.55016747868453098</v>
      </c>
      <c r="S291" s="122"/>
    </row>
    <row r="292" spans="1:19" ht="12.75" x14ac:dyDescent="0.2">
      <c r="A292" s="122" t="s">
        <v>640</v>
      </c>
      <c r="B292" s="122">
        <v>7103</v>
      </c>
      <c r="C292" s="122">
        <v>-402</v>
      </c>
      <c r="D292" s="122">
        <v>0</v>
      </c>
      <c r="E292" s="122">
        <v>402.35167025071098</v>
      </c>
      <c r="F292" s="122">
        <v>97.4</v>
      </c>
      <c r="G292" s="122">
        <v>30383.418958084501</v>
      </c>
      <c r="H292" s="122">
        <v>6411.7935299306801</v>
      </c>
      <c r="I292" s="122">
        <v>10794.9713952764</v>
      </c>
      <c r="J292" s="122">
        <v>5058.0244372679599</v>
      </c>
      <c r="K292" s="122">
        <v>14638.580296121399</v>
      </c>
      <c r="L292" s="122">
        <v>3266.1526985916698</v>
      </c>
      <c r="M292" s="122"/>
      <c r="N292" s="214">
        <v>0.81</v>
      </c>
      <c r="O292" s="214">
        <v>0.75</v>
      </c>
      <c r="P292" s="214">
        <v>0.68</v>
      </c>
      <c r="Q292" s="214">
        <v>0.81</v>
      </c>
      <c r="R292" s="214">
        <v>0.55016747868453098</v>
      </c>
      <c r="S292" s="122"/>
    </row>
    <row r="293" spans="1:19" ht="12.75" x14ac:dyDescent="0.2">
      <c r="A293" s="122" t="s">
        <v>641</v>
      </c>
      <c r="B293" s="122">
        <v>4086</v>
      </c>
      <c r="C293" s="122">
        <v>-402</v>
      </c>
      <c r="D293" s="122">
        <v>0</v>
      </c>
      <c r="E293" s="122">
        <v>402.35167025071098</v>
      </c>
      <c r="F293" s="122">
        <v>97.2</v>
      </c>
      <c r="G293" s="122">
        <v>32332.967856162199</v>
      </c>
      <c r="H293" s="122">
        <v>6839.7110637227797</v>
      </c>
      <c r="I293" s="122">
        <v>11429.3655510851</v>
      </c>
      <c r="J293" s="122">
        <v>5444.6448401633397</v>
      </c>
      <c r="K293" s="122">
        <v>16013.2536583372</v>
      </c>
      <c r="L293" s="122">
        <v>2813.1138910088898</v>
      </c>
      <c r="M293" s="122"/>
      <c r="N293" s="214">
        <v>0.81</v>
      </c>
      <c r="O293" s="214">
        <v>0.75</v>
      </c>
      <c r="P293" s="214">
        <v>0.68</v>
      </c>
      <c r="Q293" s="214">
        <v>0.81</v>
      </c>
      <c r="R293" s="214">
        <v>0.55016747868453098</v>
      </c>
      <c r="S293" s="122"/>
    </row>
    <row r="294" spans="1:19" ht="12.75" x14ac:dyDescent="0.2">
      <c r="A294" s="122" t="s">
        <v>642</v>
      </c>
      <c r="B294" s="122">
        <v>6784</v>
      </c>
      <c r="C294" s="122">
        <v>-402</v>
      </c>
      <c r="D294" s="122">
        <v>0</v>
      </c>
      <c r="E294" s="122">
        <v>402.35167025071098</v>
      </c>
      <c r="F294" s="122">
        <v>97.3</v>
      </c>
      <c r="G294" s="122">
        <v>30303.285555962899</v>
      </c>
      <c r="H294" s="122">
        <v>7062.95084915607</v>
      </c>
      <c r="I294" s="122">
        <v>11387.8210791983</v>
      </c>
      <c r="J294" s="122">
        <v>4402.5443717810804</v>
      </c>
      <c r="K294" s="122">
        <v>14231.3867891338</v>
      </c>
      <c r="L294" s="122">
        <v>2763.29689710712</v>
      </c>
      <c r="M294" s="122"/>
      <c r="N294" s="214">
        <v>0.81</v>
      </c>
      <c r="O294" s="214">
        <v>0.75</v>
      </c>
      <c r="P294" s="214">
        <v>0.68</v>
      </c>
      <c r="Q294" s="214">
        <v>0.81</v>
      </c>
      <c r="R294" s="214">
        <v>0.55016747868453098</v>
      </c>
      <c r="S294" s="122"/>
    </row>
    <row r="295" spans="1:19" ht="12.75" x14ac:dyDescent="0.2">
      <c r="A295" s="122" t="s">
        <v>643</v>
      </c>
      <c r="B295" s="122">
        <v>72723</v>
      </c>
      <c r="C295" s="122">
        <v>-402</v>
      </c>
      <c r="D295" s="122">
        <v>0</v>
      </c>
      <c r="E295" s="122">
        <v>402.35167025071098</v>
      </c>
      <c r="F295" s="122">
        <v>97.5</v>
      </c>
      <c r="G295" s="122">
        <v>28547.145918567399</v>
      </c>
      <c r="H295" s="122">
        <v>7276.3431027842498</v>
      </c>
      <c r="I295" s="122">
        <v>10664.9163719066</v>
      </c>
      <c r="J295" s="122">
        <v>4054.94482800991</v>
      </c>
      <c r="K295" s="122">
        <v>12241.6716194785</v>
      </c>
      <c r="L295" s="122">
        <v>3601.63824349582</v>
      </c>
      <c r="M295" s="122"/>
      <c r="N295" s="214">
        <v>0.81</v>
      </c>
      <c r="O295" s="214">
        <v>0.75</v>
      </c>
      <c r="P295" s="214">
        <v>0.68</v>
      </c>
      <c r="Q295" s="214">
        <v>0.81</v>
      </c>
      <c r="R295" s="214">
        <v>0.55016747868453098</v>
      </c>
      <c r="S295" s="122"/>
    </row>
    <row r="296" spans="1:19" ht="12.75" x14ac:dyDescent="0.2">
      <c r="A296" s="122" t="s">
        <v>644</v>
      </c>
      <c r="B296" s="122">
        <v>2516</v>
      </c>
      <c r="C296" s="122">
        <v>-402</v>
      </c>
      <c r="D296" s="122">
        <v>0</v>
      </c>
      <c r="E296" s="122">
        <v>402.35167025071098</v>
      </c>
      <c r="F296" s="122">
        <v>97.1</v>
      </c>
      <c r="G296" s="122">
        <v>34124.725235500497</v>
      </c>
      <c r="H296" s="122">
        <v>6325.4503944443704</v>
      </c>
      <c r="I296" s="122">
        <v>10816.3882254447</v>
      </c>
      <c r="J296" s="122">
        <v>6380.1959342467098</v>
      </c>
      <c r="K296" s="122">
        <v>18623.839086873199</v>
      </c>
      <c r="L296" s="122">
        <v>2662.782530812</v>
      </c>
      <c r="M296" s="122"/>
      <c r="N296" s="214">
        <v>0.81</v>
      </c>
      <c r="O296" s="214">
        <v>0.75</v>
      </c>
      <c r="P296" s="214">
        <v>0.68</v>
      </c>
      <c r="Q296" s="214">
        <v>0.81</v>
      </c>
      <c r="R296" s="214">
        <v>0.55016747868453098</v>
      </c>
      <c r="S296" s="122"/>
    </row>
    <row r="297" spans="1:19" ht="12.75" x14ac:dyDescent="0.2">
      <c r="A297" s="122" t="s">
        <v>645</v>
      </c>
      <c r="B297" s="122">
        <v>5902</v>
      </c>
      <c r="C297" s="122">
        <v>-402</v>
      </c>
      <c r="D297" s="122">
        <v>0</v>
      </c>
      <c r="E297" s="122">
        <v>402.35167025071098</v>
      </c>
      <c r="F297" s="122">
        <v>97.3</v>
      </c>
      <c r="G297" s="122">
        <v>30914.861108524801</v>
      </c>
      <c r="H297" s="122">
        <v>5791.64873079063</v>
      </c>
      <c r="I297" s="122">
        <v>10547.792857655701</v>
      </c>
      <c r="J297" s="122">
        <v>4366.3938277776097</v>
      </c>
      <c r="K297" s="122">
        <v>17077.800732154799</v>
      </c>
      <c r="L297" s="122">
        <v>2745.7359003122101</v>
      </c>
      <c r="M297" s="122"/>
      <c r="N297" s="214">
        <v>0.81</v>
      </c>
      <c r="O297" s="214">
        <v>0.75</v>
      </c>
      <c r="P297" s="214">
        <v>0.68</v>
      </c>
      <c r="Q297" s="214">
        <v>0.81</v>
      </c>
      <c r="R297" s="214">
        <v>0.55016747868453098</v>
      </c>
      <c r="S297" s="122"/>
    </row>
    <row r="298" spans="1:19" ht="12.75" x14ac:dyDescent="0.2">
      <c r="A298" s="122" t="s">
        <v>646</v>
      </c>
      <c r="B298" s="122">
        <v>125080</v>
      </c>
      <c r="C298" s="122">
        <v>-402</v>
      </c>
      <c r="D298" s="122">
        <v>0</v>
      </c>
      <c r="E298" s="122">
        <v>402.35167025071098</v>
      </c>
      <c r="F298" s="122">
        <v>99.3</v>
      </c>
      <c r="G298" s="122">
        <v>24869.929727915998</v>
      </c>
      <c r="H298" s="122">
        <v>7885.0032210722602</v>
      </c>
      <c r="I298" s="122">
        <v>10177.5606861209</v>
      </c>
      <c r="J298" s="122">
        <v>3278.83172397716</v>
      </c>
      <c r="K298" s="122">
        <v>8157.5846747146697</v>
      </c>
      <c r="L298" s="122">
        <v>3658.2632078613701</v>
      </c>
      <c r="M298" s="122"/>
      <c r="N298" s="214">
        <v>0.81</v>
      </c>
      <c r="O298" s="214">
        <v>0.75</v>
      </c>
      <c r="P298" s="214">
        <v>0.68</v>
      </c>
      <c r="Q298" s="214">
        <v>0.81</v>
      </c>
      <c r="R298" s="214">
        <v>0.55016747868453098</v>
      </c>
      <c r="S298" s="122"/>
    </row>
    <row r="299" spans="1:19" ht="12.75" x14ac:dyDescent="0.2">
      <c r="A299" s="122" t="s">
        <v>647</v>
      </c>
      <c r="B299" s="122">
        <v>6787</v>
      </c>
      <c r="C299" s="122">
        <v>-402</v>
      </c>
      <c r="D299" s="122">
        <v>0</v>
      </c>
      <c r="E299" s="122">
        <v>402.35167025071098</v>
      </c>
      <c r="F299" s="122">
        <v>96.7</v>
      </c>
      <c r="G299" s="122">
        <v>33268.512706731999</v>
      </c>
      <c r="H299" s="122">
        <v>6213.3630113883701</v>
      </c>
      <c r="I299" s="122">
        <v>12548.7239983446</v>
      </c>
      <c r="J299" s="122">
        <v>5351.2353121554597</v>
      </c>
      <c r="K299" s="122">
        <v>16749.3359788653</v>
      </c>
      <c r="L299" s="122">
        <v>2941.5470312274801</v>
      </c>
      <c r="M299" s="122"/>
      <c r="N299" s="214">
        <v>0.81</v>
      </c>
      <c r="O299" s="214">
        <v>0.75</v>
      </c>
      <c r="P299" s="214">
        <v>0.68</v>
      </c>
      <c r="Q299" s="214">
        <v>0.81</v>
      </c>
      <c r="R299" s="214">
        <v>0.55016747868453098</v>
      </c>
      <c r="S299" s="122"/>
    </row>
    <row r="300" spans="1:19" ht="12.75" x14ac:dyDescent="0.2">
      <c r="A300" s="122" t="s">
        <v>648</v>
      </c>
      <c r="B300" s="122">
        <v>5412</v>
      </c>
      <c r="C300" s="122">
        <v>-402</v>
      </c>
      <c r="D300" s="122">
        <v>0</v>
      </c>
      <c r="E300" s="122">
        <v>402.35167025071098</v>
      </c>
      <c r="F300" s="122">
        <v>97.4</v>
      </c>
      <c r="G300" s="122">
        <v>32680.651325540501</v>
      </c>
      <c r="H300" s="122">
        <v>6846.3392391164298</v>
      </c>
      <c r="I300" s="122">
        <v>11734.7619221198</v>
      </c>
      <c r="J300" s="122">
        <v>4428.1382086795902</v>
      </c>
      <c r="K300" s="122">
        <v>17208.9095907956</v>
      </c>
      <c r="L300" s="122">
        <v>2515.04206160679</v>
      </c>
      <c r="M300" s="122"/>
      <c r="N300" s="214">
        <v>0.81</v>
      </c>
      <c r="O300" s="214">
        <v>0.75</v>
      </c>
      <c r="P300" s="214">
        <v>0.68</v>
      </c>
      <c r="Q300" s="214">
        <v>0.81</v>
      </c>
      <c r="R300" s="214">
        <v>0.55016747868453098</v>
      </c>
      <c r="S300" s="122"/>
    </row>
    <row r="301" spans="1:19" ht="12.75" x14ac:dyDescent="0.2">
      <c r="A301" s="122" t="s">
        <v>649</v>
      </c>
      <c r="B301" s="122">
        <v>8776</v>
      </c>
      <c r="C301" s="122">
        <v>-402</v>
      </c>
      <c r="D301" s="122">
        <v>0</v>
      </c>
      <c r="E301" s="122">
        <v>402.35167025071098</v>
      </c>
      <c r="F301" s="122">
        <v>97.3</v>
      </c>
      <c r="G301" s="122">
        <v>29786.244721009902</v>
      </c>
      <c r="H301" s="122">
        <v>8390.7724501745597</v>
      </c>
      <c r="I301" s="122">
        <v>12154.538841100601</v>
      </c>
      <c r="J301" s="122">
        <v>4781.6320145607597</v>
      </c>
      <c r="K301" s="122">
        <v>11051.552388984201</v>
      </c>
      <c r="L301" s="122">
        <v>3036.43484082123</v>
      </c>
      <c r="M301" s="122"/>
      <c r="N301" s="214">
        <v>0.81</v>
      </c>
      <c r="O301" s="214">
        <v>0.75</v>
      </c>
      <c r="P301" s="214">
        <v>0.68</v>
      </c>
      <c r="Q301" s="214">
        <v>0.81</v>
      </c>
      <c r="R301" s="214">
        <v>0.55016747868453098</v>
      </c>
      <c r="S301" s="122"/>
    </row>
    <row r="302" spans="1:19" ht="12.75" x14ac:dyDescent="0.2">
      <c r="A302" s="122" t="s">
        <v>650</v>
      </c>
      <c r="B302" s="122">
        <v>2809</v>
      </c>
      <c r="C302" s="122">
        <v>-402</v>
      </c>
      <c r="D302" s="122">
        <v>0</v>
      </c>
      <c r="E302" s="122">
        <v>402.35167025071098</v>
      </c>
      <c r="F302" s="122">
        <v>96.5</v>
      </c>
      <c r="G302" s="122">
        <v>33996.987144159699</v>
      </c>
      <c r="H302" s="122">
        <v>4728.6154251808402</v>
      </c>
      <c r="I302" s="122">
        <v>10279.7878273684</v>
      </c>
      <c r="J302" s="122">
        <v>5449.1263320233802</v>
      </c>
      <c r="K302" s="122">
        <v>21223.593027603099</v>
      </c>
      <c r="L302" s="122">
        <v>2836.3209051061499</v>
      </c>
      <c r="M302" s="122"/>
      <c r="N302" s="214">
        <v>0.81</v>
      </c>
      <c r="O302" s="214">
        <v>0.75</v>
      </c>
      <c r="P302" s="214">
        <v>0.68</v>
      </c>
      <c r="Q302" s="214">
        <v>0.81</v>
      </c>
      <c r="R302" s="214">
        <v>0.55016747868453098</v>
      </c>
      <c r="S302" s="122"/>
    </row>
    <row r="303" spans="1:19" ht="12.75" x14ac:dyDescent="0.2">
      <c r="A303" s="19" t="s">
        <v>651</v>
      </c>
      <c r="B303" s="122"/>
      <c r="C303" s="122"/>
      <c r="D303" s="122"/>
      <c r="E303" s="122"/>
      <c r="F303" s="19"/>
      <c r="G303" s="122"/>
      <c r="H303" s="122"/>
      <c r="I303" s="122"/>
      <c r="J303" s="122"/>
      <c r="K303" s="122"/>
      <c r="L303" s="122"/>
      <c r="M303" s="122"/>
      <c r="N303" s="214"/>
      <c r="O303" s="214"/>
      <c r="P303" s="214"/>
      <c r="Q303" s="214"/>
      <c r="R303" s="214"/>
      <c r="S303" s="122"/>
    </row>
    <row r="304" spans="1:19" ht="12.75" x14ac:dyDescent="0.2">
      <c r="A304" s="122" t="s">
        <v>652</v>
      </c>
      <c r="B304" s="122">
        <v>2821</v>
      </c>
      <c r="C304" s="122">
        <v>-402</v>
      </c>
      <c r="D304" s="122">
        <v>0</v>
      </c>
      <c r="E304" s="122">
        <v>402.35167025071098</v>
      </c>
      <c r="F304" s="122">
        <v>97.2</v>
      </c>
      <c r="G304" s="122">
        <v>31208.022751965302</v>
      </c>
      <c r="H304" s="122">
        <v>5765.0542984292397</v>
      </c>
      <c r="I304" s="122">
        <v>9741.7824385814401</v>
      </c>
      <c r="J304" s="122">
        <v>3706.3663097814501</v>
      </c>
      <c r="K304" s="122">
        <v>18577.434974146399</v>
      </c>
      <c r="L304" s="122">
        <v>3024.4254450845701</v>
      </c>
      <c r="M304" s="122"/>
      <c r="N304" s="214">
        <v>0.81</v>
      </c>
      <c r="O304" s="214">
        <v>0.75</v>
      </c>
      <c r="P304" s="214">
        <v>0.68</v>
      </c>
      <c r="Q304" s="214">
        <v>0.81</v>
      </c>
      <c r="R304" s="214">
        <v>0.55016747868453098</v>
      </c>
      <c r="S304" s="122"/>
    </row>
    <row r="305" spans="1:19" ht="12.75" x14ac:dyDescent="0.2">
      <c r="A305" s="122" t="s">
        <v>653</v>
      </c>
      <c r="B305" s="122">
        <v>6440</v>
      </c>
      <c r="C305" s="122">
        <v>-402</v>
      </c>
      <c r="D305" s="122">
        <v>0</v>
      </c>
      <c r="E305" s="122">
        <v>402.35167025071098</v>
      </c>
      <c r="F305" s="122">
        <v>97.1</v>
      </c>
      <c r="G305" s="122">
        <v>30575.998302097199</v>
      </c>
      <c r="H305" s="122">
        <v>6360.3834606127903</v>
      </c>
      <c r="I305" s="122">
        <v>9606.9409418192809</v>
      </c>
      <c r="J305" s="122">
        <v>4704.8910897086798</v>
      </c>
      <c r="K305" s="122">
        <v>16594.727308626501</v>
      </c>
      <c r="L305" s="122">
        <v>2867.9029436994601</v>
      </c>
      <c r="M305" s="122"/>
      <c r="N305" s="214">
        <v>0.81</v>
      </c>
      <c r="O305" s="214">
        <v>0.75</v>
      </c>
      <c r="P305" s="214">
        <v>0.68</v>
      </c>
      <c r="Q305" s="214">
        <v>0.81</v>
      </c>
      <c r="R305" s="214">
        <v>0.55016747868453098</v>
      </c>
      <c r="S305" s="122"/>
    </row>
    <row r="306" spans="1:19" ht="12.75" x14ac:dyDescent="0.2">
      <c r="A306" s="122" t="s">
        <v>654</v>
      </c>
      <c r="B306" s="122">
        <v>28181</v>
      </c>
      <c r="C306" s="122">
        <v>-402</v>
      </c>
      <c r="D306" s="122">
        <v>0</v>
      </c>
      <c r="E306" s="122">
        <v>402.35167025071098</v>
      </c>
      <c r="F306" s="122">
        <v>97</v>
      </c>
      <c r="G306" s="122">
        <v>27485.944883801301</v>
      </c>
      <c r="H306" s="122">
        <v>6345.9233004011803</v>
      </c>
      <c r="I306" s="122">
        <v>9883.2260117024198</v>
      </c>
      <c r="J306" s="122">
        <v>4085.3393801253501</v>
      </c>
      <c r="K306" s="122">
        <v>12804.397269520699</v>
      </c>
      <c r="L306" s="122">
        <v>3242.1671654739398</v>
      </c>
      <c r="M306" s="122"/>
      <c r="N306" s="214">
        <v>0.81</v>
      </c>
      <c r="O306" s="214">
        <v>0.75</v>
      </c>
      <c r="P306" s="214">
        <v>0.68</v>
      </c>
      <c r="Q306" s="214">
        <v>0.81</v>
      </c>
      <c r="R306" s="214">
        <v>0.55016747868453098</v>
      </c>
      <c r="S306" s="122"/>
    </row>
    <row r="307" spans="1:19" ht="12.75" x14ac:dyDescent="0.2">
      <c r="A307" s="122" t="s">
        <v>655</v>
      </c>
      <c r="B307" s="122">
        <v>17825</v>
      </c>
      <c r="C307" s="122">
        <v>-402</v>
      </c>
      <c r="D307" s="122">
        <v>0</v>
      </c>
      <c r="E307" s="122">
        <v>402.35167025071098</v>
      </c>
      <c r="F307" s="122">
        <v>97.4</v>
      </c>
      <c r="G307" s="122">
        <v>27413.282845632799</v>
      </c>
      <c r="H307" s="122">
        <v>6216.3043227627404</v>
      </c>
      <c r="I307" s="122">
        <v>8930.0849979707291</v>
      </c>
      <c r="J307" s="122">
        <v>3598.5698097362401</v>
      </c>
      <c r="K307" s="122">
        <v>14436.5529143968</v>
      </c>
      <c r="L307" s="122">
        <v>2798.9245531503502</v>
      </c>
      <c r="M307" s="122"/>
      <c r="N307" s="214">
        <v>0.81</v>
      </c>
      <c r="O307" s="214">
        <v>0.75</v>
      </c>
      <c r="P307" s="214">
        <v>0.68</v>
      </c>
      <c r="Q307" s="214">
        <v>0.81</v>
      </c>
      <c r="R307" s="214">
        <v>0.55016747868453098</v>
      </c>
      <c r="S307" s="122"/>
    </row>
    <row r="308" spans="1:19" ht="12.75" x14ac:dyDescent="0.2">
      <c r="A308" s="122" t="s">
        <v>656</v>
      </c>
      <c r="B308" s="122">
        <v>9805</v>
      </c>
      <c r="C308" s="122">
        <v>-402</v>
      </c>
      <c r="D308" s="122">
        <v>0</v>
      </c>
      <c r="E308" s="122">
        <v>402.35167025071098</v>
      </c>
      <c r="F308" s="122">
        <v>97.8</v>
      </c>
      <c r="G308" s="122">
        <v>29450.690652419598</v>
      </c>
      <c r="H308" s="122">
        <v>6080.7617361623797</v>
      </c>
      <c r="I308" s="122">
        <v>10530.57621406</v>
      </c>
      <c r="J308" s="122">
        <v>4407.5774804983503</v>
      </c>
      <c r="K308" s="122">
        <v>14285.3873709625</v>
      </c>
      <c r="L308" s="122">
        <v>3742.54224056982</v>
      </c>
      <c r="M308" s="122"/>
      <c r="N308" s="214">
        <v>0.81</v>
      </c>
      <c r="O308" s="214">
        <v>0.75</v>
      </c>
      <c r="P308" s="214">
        <v>0.68</v>
      </c>
      <c r="Q308" s="214">
        <v>0.81</v>
      </c>
      <c r="R308" s="214">
        <v>0.55016747868453098</v>
      </c>
      <c r="S308" s="122"/>
    </row>
    <row r="309" spans="1:19" ht="12.75" x14ac:dyDescent="0.2">
      <c r="A309" s="122" t="s">
        <v>657</v>
      </c>
      <c r="B309" s="122">
        <v>5081</v>
      </c>
      <c r="C309" s="122">
        <v>-402</v>
      </c>
      <c r="D309" s="122">
        <v>0</v>
      </c>
      <c r="E309" s="122">
        <v>402.35167025071098</v>
      </c>
      <c r="F309" s="122">
        <v>97.5</v>
      </c>
      <c r="G309" s="122">
        <v>29469.753927175101</v>
      </c>
      <c r="H309" s="122">
        <v>5828.0003696044696</v>
      </c>
      <c r="I309" s="122">
        <v>9395.1941936252406</v>
      </c>
      <c r="J309" s="122">
        <v>3978.8781354882799</v>
      </c>
      <c r="K309" s="122">
        <v>16699.708357899799</v>
      </c>
      <c r="L309" s="122">
        <v>2672.4172865708902</v>
      </c>
      <c r="M309" s="122"/>
      <c r="N309" s="214">
        <v>0.81</v>
      </c>
      <c r="O309" s="214">
        <v>0.75</v>
      </c>
      <c r="P309" s="214">
        <v>0.68</v>
      </c>
      <c r="Q309" s="214">
        <v>0.81</v>
      </c>
      <c r="R309" s="214">
        <v>0.55016747868453098</v>
      </c>
      <c r="S309" s="122"/>
    </row>
    <row r="310" spans="1:19" ht="12.75" x14ac:dyDescent="0.2">
      <c r="A310" s="122" t="s">
        <v>658</v>
      </c>
      <c r="B310" s="122">
        <v>16169</v>
      </c>
      <c r="C310" s="122">
        <v>-402</v>
      </c>
      <c r="D310" s="122">
        <v>0</v>
      </c>
      <c r="E310" s="122">
        <v>402.35167025071098</v>
      </c>
      <c r="F310" s="122">
        <v>97.2</v>
      </c>
      <c r="G310" s="122">
        <v>28303.966324597801</v>
      </c>
      <c r="H310" s="122">
        <v>5462.4806244924703</v>
      </c>
      <c r="I310" s="122">
        <v>9728.2724666767008</v>
      </c>
      <c r="J310" s="122">
        <v>4434.7202111373899</v>
      </c>
      <c r="K310" s="122">
        <v>14586.6602190431</v>
      </c>
      <c r="L310" s="122">
        <v>3185.1176517066301</v>
      </c>
      <c r="M310" s="122"/>
      <c r="N310" s="214">
        <v>0.81</v>
      </c>
      <c r="O310" s="214">
        <v>0.75</v>
      </c>
      <c r="P310" s="214">
        <v>0.68</v>
      </c>
      <c r="Q310" s="214">
        <v>0.81</v>
      </c>
      <c r="R310" s="214">
        <v>0.55016747868453098</v>
      </c>
      <c r="S310" s="122"/>
    </row>
    <row r="311" spans="1:19" ht="12.75" x14ac:dyDescent="0.2">
      <c r="A311" s="122" t="s">
        <v>659</v>
      </c>
      <c r="B311" s="122">
        <v>23116</v>
      </c>
      <c r="C311" s="122">
        <v>-402</v>
      </c>
      <c r="D311" s="122">
        <v>0</v>
      </c>
      <c r="E311" s="122">
        <v>402.35167025071098</v>
      </c>
      <c r="F311" s="122">
        <v>98.4</v>
      </c>
      <c r="G311" s="122">
        <v>27464.9362498224</v>
      </c>
      <c r="H311" s="122">
        <v>7336.4801427744096</v>
      </c>
      <c r="I311" s="122">
        <v>10425.381319312801</v>
      </c>
      <c r="J311" s="122">
        <v>4106.6821983100799</v>
      </c>
      <c r="K311" s="122">
        <v>11321.115280350101</v>
      </c>
      <c r="L311" s="122">
        <v>3163.9530510205</v>
      </c>
      <c r="M311" s="122"/>
      <c r="N311" s="214">
        <v>0.81</v>
      </c>
      <c r="O311" s="214">
        <v>0.75</v>
      </c>
      <c r="P311" s="214">
        <v>0.68</v>
      </c>
      <c r="Q311" s="214">
        <v>0.81</v>
      </c>
      <c r="R311" s="214">
        <v>0.55016747868453098</v>
      </c>
      <c r="S311" s="122"/>
    </row>
    <row r="312" spans="1:19" ht="12.75" x14ac:dyDescent="0.2">
      <c r="A312" s="122" t="s">
        <v>660</v>
      </c>
      <c r="B312" s="122">
        <v>77470</v>
      </c>
      <c r="C312" s="122">
        <v>-402</v>
      </c>
      <c r="D312" s="122">
        <v>0</v>
      </c>
      <c r="E312" s="122">
        <v>402.35167025071098</v>
      </c>
      <c r="F312" s="122">
        <v>98.7</v>
      </c>
      <c r="G312" s="122">
        <v>25782.967626362199</v>
      </c>
      <c r="H312" s="122">
        <v>6977.3947333299502</v>
      </c>
      <c r="I312" s="122">
        <v>9878.1333958208797</v>
      </c>
      <c r="J312" s="122">
        <v>3553.2930824396699</v>
      </c>
      <c r="K312" s="122">
        <v>10212.5119357888</v>
      </c>
      <c r="L312" s="122">
        <v>3697.6083833878902</v>
      </c>
      <c r="M312" s="122"/>
      <c r="N312" s="214">
        <v>0.81</v>
      </c>
      <c r="O312" s="214">
        <v>0.75</v>
      </c>
      <c r="P312" s="214">
        <v>0.68</v>
      </c>
      <c r="Q312" s="214">
        <v>0.81</v>
      </c>
      <c r="R312" s="214">
        <v>0.55016747868453098</v>
      </c>
      <c r="S312" s="122"/>
    </row>
    <row r="313" spans="1:19" ht="12.75" x14ac:dyDescent="0.2">
      <c r="A313" s="122" t="s">
        <v>661</v>
      </c>
      <c r="B313" s="122">
        <v>6101</v>
      </c>
      <c r="C313" s="122">
        <v>-402</v>
      </c>
      <c r="D313" s="122">
        <v>0</v>
      </c>
      <c r="E313" s="122">
        <v>402.35167025071098</v>
      </c>
      <c r="F313" s="122">
        <v>96.7</v>
      </c>
      <c r="G313" s="122">
        <v>34012.993733620198</v>
      </c>
      <c r="H313" s="122">
        <v>5632.3794456087799</v>
      </c>
      <c r="I313" s="122">
        <v>10937.423404569099</v>
      </c>
      <c r="J313" s="122">
        <v>4492.8326502748496</v>
      </c>
      <c r="K313" s="122">
        <v>20844.5635361647</v>
      </c>
      <c r="L313" s="122">
        <v>2378.3233532789</v>
      </c>
      <c r="M313" s="122"/>
      <c r="N313" s="214">
        <v>0.81</v>
      </c>
      <c r="O313" s="214">
        <v>0.75</v>
      </c>
      <c r="P313" s="214">
        <v>0.68</v>
      </c>
      <c r="Q313" s="214">
        <v>0.81</v>
      </c>
      <c r="R313" s="214">
        <v>0.55016747868453098</v>
      </c>
      <c r="S313" s="122"/>
    </row>
    <row r="314" spans="1:19" ht="12.75" x14ac:dyDescent="0.2">
      <c r="A314" s="122" t="s">
        <v>662</v>
      </c>
      <c r="B314" s="122">
        <v>42184</v>
      </c>
      <c r="C314" s="122">
        <v>-402</v>
      </c>
      <c r="D314" s="122">
        <v>0</v>
      </c>
      <c r="E314" s="122">
        <v>402.35167025071098</v>
      </c>
      <c r="F314" s="122">
        <v>97.7</v>
      </c>
      <c r="G314" s="122">
        <v>27141.561052056601</v>
      </c>
      <c r="H314" s="122">
        <v>6955.747050121</v>
      </c>
      <c r="I314" s="122">
        <v>10222.5932713644</v>
      </c>
      <c r="J314" s="122">
        <v>4242.4804409948301</v>
      </c>
      <c r="K314" s="122">
        <v>11515.6349909364</v>
      </c>
      <c r="L314" s="122">
        <v>2958.9352487587198</v>
      </c>
      <c r="M314" s="122"/>
      <c r="N314" s="214">
        <v>0.81</v>
      </c>
      <c r="O314" s="214">
        <v>0.75</v>
      </c>
      <c r="P314" s="214">
        <v>0.68</v>
      </c>
      <c r="Q314" s="214">
        <v>0.81</v>
      </c>
      <c r="R314" s="214">
        <v>0.55016747868453098</v>
      </c>
      <c r="S314" s="122"/>
    </row>
    <row r="315" spans="1:19" ht="12.75" x14ac:dyDescent="0.2">
      <c r="A315" s="122" t="s">
        <v>663</v>
      </c>
      <c r="B315" s="122">
        <v>8274</v>
      </c>
      <c r="C315" s="122">
        <v>-402</v>
      </c>
      <c r="D315" s="122">
        <v>0</v>
      </c>
      <c r="E315" s="122">
        <v>402.35167025071098</v>
      </c>
      <c r="F315" s="122">
        <v>97.5</v>
      </c>
      <c r="G315" s="122">
        <v>29992.3571886672</v>
      </c>
      <c r="H315" s="122">
        <v>6268.6381210588497</v>
      </c>
      <c r="I315" s="122">
        <v>10862.1379461416</v>
      </c>
      <c r="J315" s="122">
        <v>5219.7861900547196</v>
      </c>
      <c r="K315" s="122">
        <v>13945.5129586516</v>
      </c>
      <c r="L315" s="122">
        <v>3495.0025578681898</v>
      </c>
      <c r="M315" s="122"/>
      <c r="N315" s="214">
        <v>0.81</v>
      </c>
      <c r="O315" s="214">
        <v>0.75</v>
      </c>
      <c r="P315" s="214">
        <v>0.68</v>
      </c>
      <c r="Q315" s="214">
        <v>0.81</v>
      </c>
      <c r="R315" s="214">
        <v>0.55016747868453098</v>
      </c>
      <c r="S315" s="122"/>
    </row>
    <row r="316" spans="1:19" ht="12.75" x14ac:dyDescent="0.2">
      <c r="A316" s="122" t="s">
        <v>664</v>
      </c>
      <c r="B316" s="122">
        <v>3367</v>
      </c>
      <c r="C316" s="122">
        <v>-402</v>
      </c>
      <c r="D316" s="122">
        <v>0</v>
      </c>
      <c r="E316" s="122">
        <v>402.35167025071098</v>
      </c>
      <c r="F316" s="122">
        <v>97.1</v>
      </c>
      <c r="G316" s="122">
        <v>31492.907525995699</v>
      </c>
      <c r="H316" s="122">
        <v>4372.5702963455797</v>
      </c>
      <c r="I316" s="122">
        <v>8302.0789378132995</v>
      </c>
      <c r="J316" s="122">
        <v>4593.6156643020204</v>
      </c>
      <c r="K316" s="122">
        <v>20878.072121908099</v>
      </c>
      <c r="L316" s="122">
        <v>3071.1908238649098</v>
      </c>
      <c r="M316" s="122"/>
      <c r="N316" s="214">
        <v>0.81</v>
      </c>
      <c r="O316" s="214">
        <v>0.75</v>
      </c>
      <c r="P316" s="214">
        <v>0.68</v>
      </c>
      <c r="Q316" s="214">
        <v>0.81</v>
      </c>
      <c r="R316" s="214">
        <v>0.55016747868453098</v>
      </c>
      <c r="S316" s="122"/>
    </row>
    <row r="317" spans="1:19" ht="12.75" x14ac:dyDescent="0.2">
      <c r="A317" s="122" t="s">
        <v>665</v>
      </c>
      <c r="B317" s="122">
        <v>4461</v>
      </c>
      <c r="C317" s="122">
        <v>-402</v>
      </c>
      <c r="D317" s="122">
        <v>0</v>
      </c>
      <c r="E317" s="122">
        <v>402.35167025071098</v>
      </c>
      <c r="F317" s="122">
        <v>96.8</v>
      </c>
      <c r="G317" s="122">
        <v>31081.293646933002</v>
      </c>
      <c r="H317" s="122">
        <v>4275.0132052203098</v>
      </c>
      <c r="I317" s="122">
        <v>9361.35408260238</v>
      </c>
      <c r="J317" s="122">
        <v>5760.5234281457497</v>
      </c>
      <c r="K317" s="122">
        <v>18389.013808893302</v>
      </c>
      <c r="L317" s="122">
        <v>3244.9396621528299</v>
      </c>
      <c r="M317" s="122"/>
      <c r="N317" s="214">
        <v>0.81</v>
      </c>
      <c r="O317" s="214">
        <v>0.75</v>
      </c>
      <c r="P317" s="214">
        <v>0.68</v>
      </c>
      <c r="Q317" s="214">
        <v>0.81</v>
      </c>
      <c r="R317" s="214">
        <v>0.55016747868453098</v>
      </c>
      <c r="S317" s="122"/>
    </row>
    <row r="318" spans="1:19" ht="5.25" customHeight="1" thickBot="1" x14ac:dyDescent="0.25">
      <c r="A318" s="213"/>
      <c r="B318" s="213"/>
      <c r="C318" s="213"/>
      <c r="D318" s="213"/>
      <c r="E318" s="213"/>
      <c r="F318" s="213"/>
      <c r="G318" s="213"/>
      <c r="H318" s="213"/>
      <c r="I318" s="213"/>
      <c r="J318" s="213"/>
      <c r="K318" s="213"/>
      <c r="L318" s="213"/>
      <c r="M318" s="213"/>
      <c r="N318" s="215"/>
      <c r="O318" s="215"/>
      <c r="P318" s="215"/>
      <c r="Q318" s="215"/>
      <c r="R318" s="215"/>
      <c r="S318" s="18"/>
    </row>
    <row r="319" spans="1:19" x14ac:dyDescent="0.2">
      <c r="A319" s="220" t="s">
        <v>319</v>
      </c>
    </row>
    <row r="320" spans="1:19" ht="12.75" x14ac:dyDescent="0.2">
      <c r="A320" s="20"/>
      <c r="G320"/>
    </row>
    <row r="321" spans="1:7" customFormat="1" ht="12.75" x14ac:dyDescent="0.2">
      <c r="A321" s="20"/>
    </row>
    <row r="322" spans="1:7" customFormat="1" ht="12.75" x14ac:dyDescent="0.2">
      <c r="A322" s="20"/>
    </row>
    <row r="323" spans="1:7" customFormat="1" x14ac:dyDescent="0.2">
      <c r="G323" s="73"/>
    </row>
  </sheetData>
  <mergeCells count="2">
    <mergeCell ref="N3:R3"/>
    <mergeCell ref="H3:L3"/>
  </mergeCells>
  <conditionalFormatting sqref="S8:V8">
    <cfRule type="cellIs" dxfId="72" priority="3" operator="lessThan">
      <formula>0</formula>
    </cfRule>
  </conditionalFormatting>
  <conditionalFormatting sqref="S9:V317">
    <cfRule type="cellIs" dxfId="71" priority="2" operator="lessThan">
      <formula>0</formula>
    </cfRule>
  </conditionalFormatting>
  <conditionalFormatting sqref="B8:R317">
    <cfRule type="cellIs" dxfId="7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70" max="17" man="1"/>
    <brk id="215" max="17" man="1"/>
    <brk id="258" max="16383" man="1"/>
    <brk id="30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>
    <pageSetUpPr fitToPage="1"/>
  </sheetPr>
  <dimension ref="A1:T324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26.7109375" customWidth="1"/>
    <col min="2" max="2" width="12.85546875" customWidth="1"/>
    <col min="3" max="3" width="11.85546875" bestFit="1" customWidth="1"/>
    <col min="4" max="4" width="12.7109375" style="224" customWidth="1"/>
    <col min="5" max="5" width="9.7109375" customWidth="1"/>
    <col min="6" max="6" width="11.28515625" customWidth="1"/>
    <col min="7" max="7" width="17.85546875" style="73" bestFit="1" customWidth="1"/>
    <col min="8" max="9" width="8.42578125" style="94" customWidth="1"/>
    <col min="10" max="10" width="9.140625" style="94" customWidth="1"/>
    <col min="11" max="11" width="3.7109375" style="94" customWidth="1"/>
    <col min="12" max="13" width="9.140625" style="94" customWidth="1"/>
    <col min="14" max="14" width="8" style="94" customWidth="1"/>
    <col min="15" max="15" width="11.140625" style="94" customWidth="1"/>
    <col min="16" max="16" width="4.28515625" customWidth="1"/>
    <col min="17" max="20" width="0" hidden="1" customWidth="1"/>
    <col min="21" max="16384" width="9.140625" hidden="1"/>
  </cols>
  <sheetData>
    <row r="1" spans="1:16" x14ac:dyDescent="0.2">
      <c r="D1"/>
      <c r="H1"/>
      <c r="I1"/>
      <c r="J1"/>
      <c r="K1"/>
      <c r="L1"/>
      <c r="M1"/>
      <c r="N1"/>
      <c r="O1"/>
    </row>
    <row r="2" spans="1:16" ht="16.5" thickBot="1" x14ac:dyDescent="0.3">
      <c r="A2" s="71" t="str">
        <f>"Tabell 13  Kollektivtrafik, utjämningsåret "&amp;Innehåll!C47</f>
        <v>Tabell 13  Kollektivtrafik, utjämningsåret 2019</v>
      </c>
      <c r="B2" s="71"/>
      <c r="C2" s="70"/>
      <c r="D2" s="70"/>
      <c r="E2" s="70"/>
      <c r="F2" s="70"/>
      <c r="G2" s="72"/>
      <c r="H2" s="72"/>
      <c r="I2" s="72"/>
      <c r="J2" s="72"/>
      <c r="K2" s="72"/>
      <c r="L2" s="72"/>
      <c r="M2" s="72"/>
      <c r="N2" s="72"/>
      <c r="O2" s="72"/>
    </row>
    <row r="3" spans="1:16" s="66" customFormat="1" ht="16.5" customHeight="1" x14ac:dyDescent="0.2">
      <c r="A3" t="s">
        <v>19</v>
      </c>
      <c r="C3"/>
      <c r="D3" s="77"/>
      <c r="E3" s="77"/>
      <c r="F3" s="77"/>
      <c r="G3" s="103"/>
      <c r="H3" s="663" t="s">
        <v>160</v>
      </c>
      <c r="I3" s="663"/>
      <c r="J3" s="663"/>
      <c r="K3" s="222"/>
      <c r="L3" s="663" t="s">
        <v>161</v>
      </c>
      <c r="M3" s="663"/>
      <c r="N3" s="663"/>
      <c r="O3" s="663"/>
    </row>
    <row r="4" spans="1:16" s="66" customFormat="1" ht="63.75" x14ac:dyDescent="0.2">
      <c r="A4" s="3" t="s">
        <v>47</v>
      </c>
      <c r="B4" s="203" t="str">
        <f>"Folkmängd 31/12 -"&amp;Innehåll!C47-2</f>
        <v>Folkmängd 31/12 -2017</v>
      </c>
      <c r="C4" s="203" t="s">
        <v>284</v>
      </c>
      <c r="D4" s="203" t="s">
        <v>159</v>
      </c>
      <c r="E4" s="203" t="s">
        <v>334</v>
      </c>
      <c r="F4" s="203" t="s">
        <v>328</v>
      </c>
      <c r="G4" s="221" t="s">
        <v>332</v>
      </c>
      <c r="H4" s="203" t="s">
        <v>327</v>
      </c>
      <c r="I4" s="203" t="s">
        <v>326</v>
      </c>
      <c r="J4" s="203" t="s">
        <v>325</v>
      </c>
      <c r="K4" s="3"/>
      <c r="L4" s="3" t="s">
        <v>172</v>
      </c>
      <c r="M4" s="203" t="s">
        <v>327</v>
      </c>
      <c r="N4" s="203" t="s">
        <v>326</v>
      </c>
      <c r="O4" s="203" t="s">
        <v>325</v>
      </c>
    </row>
    <row r="5" spans="1:16" s="205" customFormat="1" ht="12.75" x14ac:dyDescent="0.2">
      <c r="B5" s="199"/>
      <c r="C5" s="199" t="s">
        <v>92</v>
      </c>
      <c r="D5" s="199" t="s">
        <v>93</v>
      </c>
      <c r="E5" s="199" t="s">
        <v>94</v>
      </c>
      <c r="F5" s="199" t="s">
        <v>95</v>
      </c>
      <c r="G5" s="199" t="s">
        <v>96</v>
      </c>
      <c r="H5" s="199" t="s">
        <v>118</v>
      </c>
      <c r="I5" s="199" t="s">
        <v>320</v>
      </c>
      <c r="J5" s="199" t="s">
        <v>99</v>
      </c>
      <c r="K5" s="199"/>
      <c r="L5" s="199" t="s">
        <v>100</v>
      </c>
      <c r="M5" s="199" t="s">
        <v>101</v>
      </c>
      <c r="N5" s="199" t="s">
        <v>102</v>
      </c>
      <c r="O5" s="199" t="s">
        <v>324</v>
      </c>
    </row>
    <row r="6" spans="1:16" s="205" customFormat="1" x14ac:dyDescent="0.2">
      <c r="A6" s="78"/>
      <c r="B6" s="211"/>
      <c r="C6" s="219" t="s">
        <v>329</v>
      </c>
      <c r="D6" s="211"/>
      <c r="E6" s="211"/>
      <c r="F6" s="211"/>
      <c r="G6" s="260" t="s">
        <v>331</v>
      </c>
      <c r="H6" s="84"/>
      <c r="I6" s="84"/>
      <c r="J6" s="84"/>
      <c r="K6" s="84"/>
      <c r="L6" s="84"/>
      <c r="M6" s="84"/>
      <c r="N6" s="84"/>
      <c r="O6" s="84"/>
    </row>
    <row r="7" spans="1:16" ht="12.75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12.75" x14ac:dyDescent="0.2">
      <c r="A8" s="122" t="s">
        <v>359</v>
      </c>
      <c r="B8" s="122">
        <v>91925</v>
      </c>
      <c r="C8" s="122">
        <v>1671</v>
      </c>
      <c r="D8" s="178">
        <v>2.0428135598626</v>
      </c>
      <c r="E8" s="122">
        <v>1022.562991978</v>
      </c>
      <c r="F8" s="198">
        <v>0</v>
      </c>
      <c r="G8" s="122">
        <v>1022.562991978</v>
      </c>
      <c r="H8" s="214">
        <v>7.6509999999999998</v>
      </c>
      <c r="I8" s="214">
        <v>0.88892190196550303</v>
      </c>
      <c r="J8" s="214">
        <v>0.247639751747639</v>
      </c>
      <c r="K8" s="214"/>
      <c r="L8" s="214">
        <v>-1203.7974154876199</v>
      </c>
      <c r="M8" s="214">
        <v>35.011803680635801</v>
      </c>
      <c r="N8" s="214">
        <v>1291.6344773882799</v>
      </c>
      <c r="O8" s="214">
        <v>7401.4204111571598</v>
      </c>
      <c r="P8" s="122"/>
    </row>
    <row r="9" spans="1:16" ht="12.75" x14ac:dyDescent="0.2">
      <c r="A9" s="122" t="s">
        <v>360</v>
      </c>
      <c r="B9" s="122">
        <v>32888</v>
      </c>
      <c r="C9" s="122">
        <v>1671</v>
      </c>
      <c r="D9" s="178">
        <v>2.0428135598626</v>
      </c>
      <c r="E9" s="122">
        <v>1022.562991978</v>
      </c>
      <c r="F9" s="198">
        <v>0</v>
      </c>
      <c r="G9" s="122">
        <v>1022.562991978</v>
      </c>
      <c r="H9" s="214">
        <v>7.6509999999999998</v>
      </c>
      <c r="I9" s="214">
        <v>0.88892190196550303</v>
      </c>
      <c r="J9" s="214">
        <v>0.247639751747639</v>
      </c>
      <c r="K9" s="214"/>
      <c r="L9" s="214">
        <v>-1203.7974154876199</v>
      </c>
      <c r="M9" s="214">
        <v>35.011803680635801</v>
      </c>
      <c r="N9" s="214">
        <v>1291.6344773882799</v>
      </c>
      <c r="O9" s="214">
        <v>7401.4204111571598</v>
      </c>
      <c r="P9" s="122"/>
    </row>
    <row r="10" spans="1:16" ht="12.75" x14ac:dyDescent="0.2">
      <c r="A10" s="122" t="s">
        <v>361</v>
      </c>
      <c r="B10" s="122">
        <v>27753</v>
      </c>
      <c r="C10" s="122">
        <v>1671</v>
      </c>
      <c r="D10" s="178">
        <v>2.0428135598626</v>
      </c>
      <c r="E10" s="122">
        <v>1022.562991978</v>
      </c>
      <c r="F10" s="198">
        <v>0</v>
      </c>
      <c r="G10" s="122">
        <v>1022.562991978</v>
      </c>
      <c r="H10" s="214">
        <v>7.6509999999999998</v>
      </c>
      <c r="I10" s="214">
        <v>0.88892190196550303</v>
      </c>
      <c r="J10" s="214">
        <v>0.247639751747639</v>
      </c>
      <c r="K10" s="214"/>
      <c r="L10" s="214">
        <v>-1203.7974154876199</v>
      </c>
      <c r="M10" s="214">
        <v>35.011803680635801</v>
      </c>
      <c r="N10" s="214">
        <v>1291.6344773882799</v>
      </c>
      <c r="O10" s="214">
        <v>7401.4204111571598</v>
      </c>
      <c r="P10" s="122"/>
    </row>
    <row r="11" spans="1:16" ht="12.75" x14ac:dyDescent="0.2">
      <c r="A11" s="122" t="s">
        <v>362</v>
      </c>
      <c r="B11" s="122">
        <v>88037</v>
      </c>
      <c r="C11" s="122">
        <v>1671</v>
      </c>
      <c r="D11" s="178">
        <v>2.0428135598626</v>
      </c>
      <c r="E11" s="122">
        <v>1022.562991978</v>
      </c>
      <c r="F11" s="198">
        <v>0</v>
      </c>
      <c r="G11" s="122">
        <v>1022.562991978</v>
      </c>
      <c r="H11" s="214">
        <v>7.6509999999999998</v>
      </c>
      <c r="I11" s="214">
        <v>0.88892190196550303</v>
      </c>
      <c r="J11" s="214">
        <v>0.247639751747639</v>
      </c>
      <c r="K11" s="214"/>
      <c r="L11" s="214">
        <v>-1203.7974154876199</v>
      </c>
      <c r="M11" s="214">
        <v>35.011803680635801</v>
      </c>
      <c r="N11" s="214">
        <v>1291.6344773882799</v>
      </c>
      <c r="O11" s="214">
        <v>7401.4204111571598</v>
      </c>
      <c r="P11" s="122"/>
    </row>
    <row r="12" spans="1:16" ht="12.75" x14ac:dyDescent="0.2">
      <c r="A12" s="122" t="s">
        <v>363</v>
      </c>
      <c r="B12" s="122">
        <v>110003</v>
      </c>
      <c r="C12" s="122">
        <v>1671</v>
      </c>
      <c r="D12" s="178">
        <v>2.0428135598626</v>
      </c>
      <c r="E12" s="122">
        <v>1022.562991978</v>
      </c>
      <c r="F12" s="198">
        <v>0</v>
      </c>
      <c r="G12" s="122">
        <v>1022.562991978</v>
      </c>
      <c r="H12" s="214">
        <v>7.6509999999999998</v>
      </c>
      <c r="I12" s="214">
        <v>0.88892190196550303</v>
      </c>
      <c r="J12" s="214">
        <v>0.247639751747639</v>
      </c>
      <c r="K12" s="214"/>
      <c r="L12" s="214">
        <v>-1203.7974154876199</v>
      </c>
      <c r="M12" s="214">
        <v>35.011803680635801</v>
      </c>
      <c r="N12" s="214">
        <v>1291.6344773882799</v>
      </c>
      <c r="O12" s="214">
        <v>7401.4204111571598</v>
      </c>
      <c r="P12" s="122"/>
    </row>
    <row r="13" spans="1:16" ht="12.75" x14ac:dyDescent="0.2">
      <c r="A13" s="122" t="s">
        <v>364</v>
      </c>
      <c r="B13" s="122">
        <v>76453</v>
      </c>
      <c r="C13" s="122">
        <v>1671</v>
      </c>
      <c r="D13" s="178">
        <v>2.0428135598626</v>
      </c>
      <c r="E13" s="122">
        <v>1022.562991978</v>
      </c>
      <c r="F13" s="198">
        <v>0</v>
      </c>
      <c r="G13" s="122">
        <v>1022.562991978</v>
      </c>
      <c r="H13" s="214">
        <v>7.6509999999999998</v>
      </c>
      <c r="I13" s="214">
        <v>0.88892190196550303</v>
      </c>
      <c r="J13" s="214">
        <v>0.247639751747639</v>
      </c>
      <c r="K13" s="214"/>
      <c r="L13" s="214">
        <v>-1203.7974154876199</v>
      </c>
      <c r="M13" s="214">
        <v>35.011803680635801</v>
      </c>
      <c r="N13" s="214">
        <v>1291.6344773882799</v>
      </c>
      <c r="O13" s="214">
        <v>7401.4204111571598</v>
      </c>
      <c r="P13" s="122"/>
    </row>
    <row r="14" spans="1:16" ht="12.75" x14ac:dyDescent="0.2">
      <c r="A14" s="122" t="s">
        <v>365</v>
      </c>
      <c r="B14" s="122">
        <v>47185</v>
      </c>
      <c r="C14" s="122">
        <v>1671</v>
      </c>
      <c r="D14" s="178">
        <v>2.0428135598626</v>
      </c>
      <c r="E14" s="122">
        <v>1022.562991978</v>
      </c>
      <c r="F14" s="198">
        <v>0</v>
      </c>
      <c r="G14" s="122">
        <v>1022.562991978</v>
      </c>
      <c r="H14" s="214">
        <v>7.6509999999999998</v>
      </c>
      <c r="I14" s="214">
        <v>0.88892190196550303</v>
      </c>
      <c r="J14" s="214">
        <v>0.247639751747639</v>
      </c>
      <c r="K14" s="214"/>
      <c r="L14" s="214">
        <v>-1203.7974154876199</v>
      </c>
      <c r="M14" s="214">
        <v>35.011803680635801</v>
      </c>
      <c r="N14" s="214">
        <v>1291.6344773882799</v>
      </c>
      <c r="O14" s="214">
        <v>7401.4204111571598</v>
      </c>
      <c r="P14" s="122"/>
    </row>
    <row r="15" spans="1:16" ht="12.75" x14ac:dyDescent="0.2">
      <c r="A15" s="122" t="s">
        <v>366</v>
      </c>
      <c r="B15" s="122">
        <v>101231</v>
      </c>
      <c r="C15" s="122">
        <v>1671</v>
      </c>
      <c r="D15" s="178">
        <v>2.0428135598626</v>
      </c>
      <c r="E15" s="122">
        <v>1022.562991978</v>
      </c>
      <c r="F15" s="198">
        <v>0</v>
      </c>
      <c r="G15" s="122">
        <v>1022.562991978</v>
      </c>
      <c r="H15" s="214">
        <v>7.6509999999999998</v>
      </c>
      <c r="I15" s="214">
        <v>0.88892190196550303</v>
      </c>
      <c r="J15" s="214">
        <v>0.247639751747639</v>
      </c>
      <c r="K15" s="214"/>
      <c r="L15" s="214">
        <v>-1203.7974154876199</v>
      </c>
      <c r="M15" s="214">
        <v>35.011803680635801</v>
      </c>
      <c r="N15" s="214">
        <v>1291.6344773882799</v>
      </c>
      <c r="O15" s="214">
        <v>7401.4204111571598</v>
      </c>
      <c r="P15" s="122"/>
    </row>
    <row r="16" spans="1:16" ht="12.75" x14ac:dyDescent="0.2">
      <c r="A16" s="122" t="s">
        <v>367</v>
      </c>
      <c r="B16" s="122">
        <v>60808</v>
      </c>
      <c r="C16" s="122">
        <v>1671</v>
      </c>
      <c r="D16" s="178">
        <v>2.0428135598626</v>
      </c>
      <c r="E16" s="122">
        <v>1022.562991978</v>
      </c>
      <c r="F16" s="198">
        <v>0</v>
      </c>
      <c r="G16" s="122">
        <v>1022.562991978</v>
      </c>
      <c r="H16" s="214">
        <v>7.6509999999999998</v>
      </c>
      <c r="I16" s="214">
        <v>0.88892190196550303</v>
      </c>
      <c r="J16" s="214">
        <v>0.247639751747639</v>
      </c>
      <c r="K16" s="214"/>
      <c r="L16" s="214">
        <v>-1203.7974154876199</v>
      </c>
      <c r="M16" s="214">
        <v>35.011803680635801</v>
      </c>
      <c r="N16" s="214">
        <v>1291.6344773882799</v>
      </c>
      <c r="O16" s="214">
        <v>7401.4204111571598</v>
      </c>
      <c r="P16" s="122"/>
    </row>
    <row r="17" spans="1:16" ht="12.75" x14ac:dyDescent="0.2">
      <c r="A17" s="122" t="s">
        <v>368</v>
      </c>
      <c r="B17" s="122">
        <v>10660</v>
      </c>
      <c r="C17" s="122">
        <v>1671</v>
      </c>
      <c r="D17" s="178">
        <v>2.0428135598626</v>
      </c>
      <c r="E17" s="122">
        <v>1022.562991978</v>
      </c>
      <c r="F17" s="198">
        <v>0</v>
      </c>
      <c r="G17" s="122">
        <v>1022.562991978</v>
      </c>
      <c r="H17" s="214">
        <v>7.6509999999999998</v>
      </c>
      <c r="I17" s="214">
        <v>0.88892190196550303</v>
      </c>
      <c r="J17" s="214">
        <v>0.247639751747639</v>
      </c>
      <c r="K17" s="214"/>
      <c r="L17" s="214">
        <v>-1203.7974154876199</v>
      </c>
      <c r="M17" s="214">
        <v>35.011803680635801</v>
      </c>
      <c r="N17" s="214">
        <v>1291.6344773882799</v>
      </c>
      <c r="O17" s="214">
        <v>7401.4204111571598</v>
      </c>
      <c r="P17" s="122"/>
    </row>
    <row r="18" spans="1:16" ht="12.75" x14ac:dyDescent="0.2">
      <c r="A18" s="122" t="s">
        <v>369</v>
      </c>
      <c r="B18" s="122">
        <v>28109</v>
      </c>
      <c r="C18" s="122">
        <v>1671</v>
      </c>
      <c r="D18" s="178">
        <v>2.0428135598626</v>
      </c>
      <c r="E18" s="122">
        <v>1022.562991978</v>
      </c>
      <c r="F18" s="198">
        <v>0</v>
      </c>
      <c r="G18" s="122">
        <v>1022.562991978</v>
      </c>
      <c r="H18" s="214">
        <v>7.6509999999999998</v>
      </c>
      <c r="I18" s="214">
        <v>0.88892190196550303</v>
      </c>
      <c r="J18" s="214">
        <v>0.247639751747639</v>
      </c>
      <c r="K18" s="214"/>
      <c r="L18" s="214">
        <v>-1203.7974154876199</v>
      </c>
      <c r="M18" s="214">
        <v>35.011803680635801</v>
      </c>
      <c r="N18" s="214">
        <v>1291.6344773882799</v>
      </c>
      <c r="O18" s="214">
        <v>7401.4204111571598</v>
      </c>
      <c r="P18" s="122"/>
    </row>
    <row r="19" spans="1:16" ht="12.75" x14ac:dyDescent="0.2">
      <c r="A19" s="122" t="s">
        <v>370</v>
      </c>
      <c r="B19" s="122">
        <v>16665</v>
      </c>
      <c r="C19" s="122">
        <v>1671</v>
      </c>
      <c r="D19" s="178">
        <v>2.0428135598626</v>
      </c>
      <c r="E19" s="122">
        <v>1022.562991978</v>
      </c>
      <c r="F19" s="198">
        <v>0</v>
      </c>
      <c r="G19" s="122">
        <v>1022.562991978</v>
      </c>
      <c r="H19" s="214">
        <v>7.6509999999999998</v>
      </c>
      <c r="I19" s="214">
        <v>0.88892190196550303</v>
      </c>
      <c r="J19" s="214">
        <v>0.247639751747639</v>
      </c>
      <c r="K19" s="214"/>
      <c r="L19" s="214">
        <v>-1203.7974154876199</v>
      </c>
      <c r="M19" s="214">
        <v>35.011803680635801</v>
      </c>
      <c r="N19" s="214">
        <v>1291.6344773882799</v>
      </c>
      <c r="O19" s="214">
        <v>7401.4204111571598</v>
      </c>
      <c r="P19" s="122"/>
    </row>
    <row r="20" spans="1:16" ht="12.75" x14ac:dyDescent="0.2">
      <c r="A20" s="122" t="s">
        <v>371</v>
      </c>
      <c r="B20" s="122">
        <v>47146</v>
      </c>
      <c r="C20" s="122">
        <v>1671</v>
      </c>
      <c r="D20" s="178">
        <v>2.0428135598626</v>
      </c>
      <c r="E20" s="122">
        <v>1022.562991978</v>
      </c>
      <c r="F20" s="198">
        <v>0</v>
      </c>
      <c r="G20" s="122">
        <v>1022.562991978</v>
      </c>
      <c r="H20" s="214">
        <v>7.6509999999999998</v>
      </c>
      <c r="I20" s="214">
        <v>0.88892190196550303</v>
      </c>
      <c r="J20" s="214">
        <v>0.247639751747639</v>
      </c>
      <c r="K20" s="214"/>
      <c r="L20" s="214">
        <v>-1203.7974154876199</v>
      </c>
      <c r="M20" s="214">
        <v>35.011803680635801</v>
      </c>
      <c r="N20" s="214">
        <v>1291.6344773882799</v>
      </c>
      <c r="O20" s="214">
        <v>7401.4204111571598</v>
      </c>
      <c r="P20" s="122"/>
    </row>
    <row r="21" spans="1:16" ht="12.75" x14ac:dyDescent="0.2">
      <c r="A21" s="122" t="s">
        <v>372</v>
      </c>
      <c r="B21" s="122">
        <v>71848</v>
      </c>
      <c r="C21" s="122">
        <v>1671</v>
      </c>
      <c r="D21" s="178">
        <v>2.0428135598626</v>
      </c>
      <c r="E21" s="122">
        <v>1022.562991978</v>
      </c>
      <c r="F21" s="198">
        <v>0</v>
      </c>
      <c r="G21" s="122">
        <v>1022.562991978</v>
      </c>
      <c r="H21" s="214">
        <v>7.6509999999999998</v>
      </c>
      <c r="I21" s="214">
        <v>0.88892190196550303</v>
      </c>
      <c r="J21" s="214">
        <v>0.247639751747639</v>
      </c>
      <c r="K21" s="214"/>
      <c r="L21" s="214">
        <v>-1203.7974154876199</v>
      </c>
      <c r="M21" s="214">
        <v>35.011803680635801</v>
      </c>
      <c r="N21" s="214">
        <v>1291.6344773882799</v>
      </c>
      <c r="O21" s="214">
        <v>7401.4204111571598</v>
      </c>
      <c r="P21" s="122"/>
    </row>
    <row r="22" spans="1:16" ht="12.75" x14ac:dyDescent="0.2">
      <c r="A22" s="122" t="s">
        <v>373</v>
      </c>
      <c r="B22" s="122">
        <v>79707</v>
      </c>
      <c r="C22" s="122">
        <v>1671</v>
      </c>
      <c r="D22" s="178">
        <v>2.0428135598626</v>
      </c>
      <c r="E22" s="122">
        <v>1022.562991978</v>
      </c>
      <c r="F22" s="198">
        <v>0</v>
      </c>
      <c r="G22" s="122">
        <v>1022.562991978</v>
      </c>
      <c r="H22" s="214">
        <v>7.6509999999999998</v>
      </c>
      <c r="I22" s="214">
        <v>0.88892190196550303</v>
      </c>
      <c r="J22" s="214">
        <v>0.247639751747639</v>
      </c>
      <c r="K22" s="214"/>
      <c r="L22" s="214">
        <v>-1203.7974154876199</v>
      </c>
      <c r="M22" s="214">
        <v>35.011803680635801</v>
      </c>
      <c r="N22" s="214">
        <v>1291.6344773882799</v>
      </c>
      <c r="O22" s="214">
        <v>7401.4204111571598</v>
      </c>
      <c r="P22" s="122"/>
    </row>
    <row r="23" spans="1:16" ht="12.75" x14ac:dyDescent="0.2">
      <c r="A23" s="122" t="s">
        <v>374</v>
      </c>
      <c r="B23" s="122">
        <v>949761</v>
      </c>
      <c r="C23" s="122">
        <v>1671</v>
      </c>
      <c r="D23" s="178">
        <v>2.0428135598626</v>
      </c>
      <c r="E23" s="122">
        <v>1022.562991978</v>
      </c>
      <c r="F23" s="198">
        <v>0</v>
      </c>
      <c r="G23" s="122">
        <v>1022.562991978</v>
      </c>
      <c r="H23" s="214">
        <v>7.6509999999999998</v>
      </c>
      <c r="I23" s="214">
        <v>0.88892190196550303</v>
      </c>
      <c r="J23" s="214">
        <v>0.247639751747639</v>
      </c>
      <c r="K23" s="214"/>
      <c r="L23" s="214">
        <v>-1203.7974154876199</v>
      </c>
      <c r="M23" s="214">
        <v>35.011803680635801</v>
      </c>
      <c r="N23" s="214">
        <v>1291.6344773882799</v>
      </c>
      <c r="O23" s="214">
        <v>7401.4204111571598</v>
      </c>
      <c r="P23" s="122"/>
    </row>
    <row r="24" spans="1:16" ht="12.75" x14ac:dyDescent="0.2">
      <c r="A24" s="122" t="s">
        <v>375</v>
      </c>
      <c r="B24" s="122">
        <v>49424</v>
      </c>
      <c r="C24" s="122">
        <v>1671</v>
      </c>
      <c r="D24" s="178">
        <v>2.0428135598626</v>
      </c>
      <c r="E24" s="122">
        <v>1022.562991978</v>
      </c>
      <c r="F24" s="198">
        <v>0</v>
      </c>
      <c r="G24" s="122">
        <v>1022.562991978</v>
      </c>
      <c r="H24" s="214">
        <v>7.6509999999999998</v>
      </c>
      <c r="I24" s="214">
        <v>0.88892190196550303</v>
      </c>
      <c r="J24" s="214">
        <v>0.247639751747639</v>
      </c>
      <c r="K24" s="214"/>
      <c r="L24" s="214">
        <v>-1203.7974154876199</v>
      </c>
      <c r="M24" s="214">
        <v>35.011803680635801</v>
      </c>
      <c r="N24" s="214">
        <v>1291.6344773882799</v>
      </c>
      <c r="O24" s="214">
        <v>7401.4204111571598</v>
      </c>
      <c r="P24" s="122"/>
    </row>
    <row r="25" spans="1:16" ht="12.75" x14ac:dyDescent="0.2">
      <c r="A25" s="122" t="s">
        <v>376</v>
      </c>
      <c r="B25" s="122">
        <v>96032</v>
      </c>
      <c r="C25" s="122">
        <v>1671</v>
      </c>
      <c r="D25" s="178">
        <v>2.0428135598626</v>
      </c>
      <c r="E25" s="122">
        <v>1022.562991978</v>
      </c>
      <c r="F25" s="198">
        <v>0</v>
      </c>
      <c r="G25" s="122">
        <v>1022.562991978</v>
      </c>
      <c r="H25" s="214">
        <v>7.6509999999999998</v>
      </c>
      <c r="I25" s="214">
        <v>0.88892190196550303</v>
      </c>
      <c r="J25" s="214">
        <v>0.247639751747639</v>
      </c>
      <c r="K25" s="214"/>
      <c r="L25" s="214">
        <v>-1203.7974154876199</v>
      </c>
      <c r="M25" s="214">
        <v>35.011803680635801</v>
      </c>
      <c r="N25" s="214">
        <v>1291.6344773882799</v>
      </c>
      <c r="O25" s="214">
        <v>7401.4204111571598</v>
      </c>
      <c r="P25" s="122"/>
    </row>
    <row r="26" spans="1:16" ht="12.75" x14ac:dyDescent="0.2">
      <c r="A26" s="122" t="s">
        <v>377</v>
      </c>
      <c r="B26" s="122">
        <v>47304</v>
      </c>
      <c r="C26" s="122">
        <v>1671</v>
      </c>
      <c r="D26" s="178">
        <v>2.0428135598626</v>
      </c>
      <c r="E26" s="122">
        <v>1022.562991978</v>
      </c>
      <c r="F26" s="198">
        <v>0</v>
      </c>
      <c r="G26" s="122">
        <v>1022.562991978</v>
      </c>
      <c r="H26" s="214">
        <v>7.6509999999999998</v>
      </c>
      <c r="I26" s="214">
        <v>0.88892190196550303</v>
      </c>
      <c r="J26" s="214">
        <v>0.247639751747639</v>
      </c>
      <c r="K26" s="214"/>
      <c r="L26" s="214">
        <v>-1203.7974154876199</v>
      </c>
      <c r="M26" s="214">
        <v>35.011803680635801</v>
      </c>
      <c r="N26" s="214">
        <v>1291.6344773882799</v>
      </c>
      <c r="O26" s="214">
        <v>7401.4204111571598</v>
      </c>
      <c r="P26" s="122"/>
    </row>
    <row r="27" spans="1:16" ht="12.75" x14ac:dyDescent="0.2">
      <c r="A27" s="122" t="s">
        <v>378</v>
      </c>
      <c r="B27" s="122">
        <v>70405</v>
      </c>
      <c r="C27" s="122">
        <v>1671</v>
      </c>
      <c r="D27" s="178">
        <v>2.0428135598626</v>
      </c>
      <c r="E27" s="122">
        <v>1022.562991978</v>
      </c>
      <c r="F27" s="198">
        <v>0</v>
      </c>
      <c r="G27" s="122">
        <v>1022.562991978</v>
      </c>
      <c r="H27" s="214">
        <v>7.6509999999999998</v>
      </c>
      <c r="I27" s="214">
        <v>0.88892190196550303</v>
      </c>
      <c r="J27" s="214">
        <v>0.247639751747639</v>
      </c>
      <c r="K27" s="214"/>
      <c r="L27" s="214">
        <v>-1203.7974154876199</v>
      </c>
      <c r="M27" s="214">
        <v>35.011803680635801</v>
      </c>
      <c r="N27" s="214">
        <v>1291.6344773882799</v>
      </c>
      <c r="O27" s="214">
        <v>7401.4204111571598</v>
      </c>
      <c r="P27" s="122"/>
    </row>
    <row r="28" spans="1:16" ht="12.75" x14ac:dyDescent="0.2">
      <c r="A28" s="122" t="s">
        <v>379</v>
      </c>
      <c r="B28" s="122">
        <v>44605</v>
      </c>
      <c r="C28" s="122">
        <v>1671</v>
      </c>
      <c r="D28" s="178">
        <v>2.0428135598626</v>
      </c>
      <c r="E28" s="122">
        <v>1022.562991978</v>
      </c>
      <c r="F28" s="198">
        <v>0</v>
      </c>
      <c r="G28" s="122">
        <v>1022.562991978</v>
      </c>
      <c r="H28" s="214">
        <v>7.6509999999999998</v>
      </c>
      <c r="I28" s="214">
        <v>0.88892190196550303</v>
      </c>
      <c r="J28" s="214">
        <v>0.247639751747639</v>
      </c>
      <c r="K28" s="214"/>
      <c r="L28" s="214">
        <v>-1203.7974154876199</v>
      </c>
      <c r="M28" s="214">
        <v>35.011803680635801</v>
      </c>
      <c r="N28" s="214">
        <v>1291.6344773882799</v>
      </c>
      <c r="O28" s="214">
        <v>7401.4204111571598</v>
      </c>
      <c r="P28" s="122"/>
    </row>
    <row r="29" spans="1:16" ht="12.75" x14ac:dyDescent="0.2">
      <c r="A29" s="122" t="s">
        <v>380</v>
      </c>
      <c r="B29" s="122">
        <v>27614</v>
      </c>
      <c r="C29" s="122">
        <v>1671</v>
      </c>
      <c r="D29" s="178">
        <v>2.0428135598626</v>
      </c>
      <c r="E29" s="122">
        <v>1022.562991978</v>
      </c>
      <c r="F29" s="198">
        <v>0</v>
      </c>
      <c r="G29" s="122">
        <v>1022.562991978</v>
      </c>
      <c r="H29" s="214">
        <v>7.6509999999999998</v>
      </c>
      <c r="I29" s="214">
        <v>0.88892190196550303</v>
      </c>
      <c r="J29" s="214">
        <v>0.247639751747639</v>
      </c>
      <c r="K29" s="214"/>
      <c r="L29" s="214">
        <v>-1203.7974154876199</v>
      </c>
      <c r="M29" s="214">
        <v>35.011803680635801</v>
      </c>
      <c r="N29" s="214">
        <v>1291.6344773882799</v>
      </c>
      <c r="O29" s="214">
        <v>7401.4204111571598</v>
      </c>
      <c r="P29" s="122"/>
    </row>
    <row r="30" spans="1:16" ht="12.75" x14ac:dyDescent="0.2">
      <c r="A30" s="122" t="s">
        <v>381</v>
      </c>
      <c r="B30" s="122">
        <v>33175</v>
      </c>
      <c r="C30" s="122">
        <v>1671</v>
      </c>
      <c r="D30" s="178">
        <v>2.0428135598626</v>
      </c>
      <c r="E30" s="122">
        <v>1022.562991978</v>
      </c>
      <c r="F30" s="198">
        <v>0</v>
      </c>
      <c r="G30" s="122">
        <v>1022.562991978</v>
      </c>
      <c r="H30" s="214">
        <v>7.6509999999999998</v>
      </c>
      <c r="I30" s="214">
        <v>0.88892190196550303</v>
      </c>
      <c r="J30" s="214">
        <v>0.247639751747639</v>
      </c>
      <c r="K30" s="214"/>
      <c r="L30" s="214">
        <v>-1203.7974154876199</v>
      </c>
      <c r="M30" s="214">
        <v>35.011803680635801</v>
      </c>
      <c r="N30" s="214">
        <v>1291.6344773882799</v>
      </c>
      <c r="O30" s="214">
        <v>7401.4204111571598</v>
      </c>
      <c r="P30" s="122"/>
    </row>
    <row r="31" spans="1:16" ht="12.75" x14ac:dyDescent="0.2">
      <c r="A31" s="122" t="s">
        <v>382</v>
      </c>
      <c r="B31" s="122">
        <v>11831</v>
      </c>
      <c r="C31" s="122">
        <v>1671</v>
      </c>
      <c r="D31" s="178">
        <v>2.0428135598626</v>
      </c>
      <c r="E31" s="122">
        <v>1022.562991978</v>
      </c>
      <c r="F31" s="198">
        <v>0</v>
      </c>
      <c r="G31" s="122">
        <v>1022.562991978</v>
      </c>
      <c r="H31" s="214">
        <v>7.6509999999999998</v>
      </c>
      <c r="I31" s="214">
        <v>0.88892190196550303</v>
      </c>
      <c r="J31" s="214">
        <v>0.247639751747639</v>
      </c>
      <c r="K31" s="214"/>
      <c r="L31" s="214">
        <v>-1203.7974154876199</v>
      </c>
      <c r="M31" s="214">
        <v>35.011803680635801</v>
      </c>
      <c r="N31" s="214">
        <v>1291.6344773882799</v>
      </c>
      <c r="O31" s="214">
        <v>7401.4204111571598</v>
      </c>
      <c r="P31" s="122"/>
    </row>
    <row r="32" spans="1:16" ht="12.75" x14ac:dyDescent="0.2">
      <c r="A32" s="122" t="s">
        <v>383</v>
      </c>
      <c r="B32" s="122">
        <v>43444</v>
      </c>
      <c r="C32" s="122">
        <v>1671</v>
      </c>
      <c r="D32" s="178">
        <v>2.0428135598626</v>
      </c>
      <c r="E32" s="122">
        <v>1022.562991978</v>
      </c>
      <c r="F32" s="198">
        <v>0</v>
      </c>
      <c r="G32" s="122">
        <v>1022.562991978</v>
      </c>
      <c r="H32" s="214">
        <v>7.6509999999999998</v>
      </c>
      <c r="I32" s="214">
        <v>0.88892190196550303</v>
      </c>
      <c r="J32" s="214">
        <v>0.247639751747639</v>
      </c>
      <c r="K32" s="214"/>
      <c r="L32" s="214">
        <v>-1203.7974154876199</v>
      </c>
      <c r="M32" s="214">
        <v>35.011803680635801</v>
      </c>
      <c r="N32" s="214">
        <v>1291.6344773882799</v>
      </c>
      <c r="O32" s="214">
        <v>7401.4204111571598</v>
      </c>
      <c r="P32" s="122"/>
    </row>
    <row r="33" spans="1:16" ht="12.75" x14ac:dyDescent="0.2">
      <c r="A33" s="122" t="s">
        <v>384</v>
      </c>
      <c r="B33" s="122">
        <v>44130</v>
      </c>
      <c r="C33" s="122">
        <v>1671</v>
      </c>
      <c r="D33" s="178">
        <v>2.0428135598626</v>
      </c>
      <c r="E33" s="122">
        <v>1022.562991978</v>
      </c>
      <c r="F33" s="198">
        <v>0</v>
      </c>
      <c r="G33" s="122">
        <v>1022.562991978</v>
      </c>
      <c r="H33" s="214">
        <v>7.6509999999999998</v>
      </c>
      <c r="I33" s="214">
        <v>0.88892190196550303</v>
      </c>
      <c r="J33" s="214">
        <v>0.247639751747639</v>
      </c>
      <c r="K33" s="214"/>
      <c r="L33" s="214">
        <v>-1203.7974154876199</v>
      </c>
      <c r="M33" s="214">
        <v>35.011803680635801</v>
      </c>
      <c r="N33" s="214">
        <v>1291.6344773882799</v>
      </c>
      <c r="O33" s="214">
        <v>7401.4204111571598</v>
      </c>
      <c r="P33" s="122"/>
    </row>
    <row r="34" spans="1:16" ht="12.75" x14ac:dyDescent="0.2">
      <c r="A34" s="19" t="s">
        <v>385</v>
      </c>
      <c r="B34" s="122"/>
      <c r="C34" s="122"/>
      <c r="D34" s="178"/>
      <c r="E34" s="122"/>
      <c r="F34" s="198"/>
      <c r="G34" s="122"/>
      <c r="H34" s="214"/>
      <c r="I34" s="214"/>
      <c r="J34" s="214"/>
      <c r="K34" s="214"/>
      <c r="L34" s="214"/>
      <c r="M34" s="214"/>
      <c r="N34" s="214"/>
      <c r="O34" s="214"/>
      <c r="P34" s="122"/>
    </row>
    <row r="35" spans="1:16" ht="12.75" x14ac:dyDescent="0.2">
      <c r="A35" s="122" t="s">
        <v>386</v>
      </c>
      <c r="B35" s="122">
        <v>43797</v>
      </c>
      <c r="C35" s="122">
        <v>1140</v>
      </c>
      <c r="D35" s="178">
        <v>2.0428135598626</v>
      </c>
      <c r="E35" s="122">
        <v>557.98567809385497</v>
      </c>
      <c r="F35" s="198">
        <v>0</v>
      </c>
      <c r="G35" s="122">
        <v>557.98567809385497</v>
      </c>
      <c r="H35" s="214">
        <v>12.831</v>
      </c>
      <c r="I35" s="214">
        <v>0.52217616697349301</v>
      </c>
      <c r="J35" s="214">
        <v>0.161600275578546</v>
      </c>
      <c r="K35" s="214"/>
      <c r="L35" s="214">
        <v>-1203.7974154876199</v>
      </c>
      <c r="M35" s="214">
        <v>35.011803680635801</v>
      </c>
      <c r="N35" s="214">
        <v>1291.6344773882799</v>
      </c>
      <c r="O35" s="214">
        <v>7401.4204111571598</v>
      </c>
      <c r="P35" s="122"/>
    </row>
    <row r="36" spans="1:16" ht="12.75" x14ac:dyDescent="0.2">
      <c r="A36" s="122" t="s">
        <v>387</v>
      </c>
      <c r="B36" s="122">
        <v>13854</v>
      </c>
      <c r="C36" s="122">
        <v>1140</v>
      </c>
      <c r="D36" s="178">
        <v>2.0428135598626</v>
      </c>
      <c r="E36" s="122">
        <v>557.98567809385497</v>
      </c>
      <c r="F36" s="198">
        <v>0</v>
      </c>
      <c r="G36" s="122">
        <v>557.98567809385497</v>
      </c>
      <c r="H36" s="214">
        <v>12.831</v>
      </c>
      <c r="I36" s="214">
        <v>0.52217616697349301</v>
      </c>
      <c r="J36" s="214">
        <v>0.161600275578546</v>
      </c>
      <c r="K36" s="214"/>
      <c r="L36" s="214">
        <v>-1203.7974154876199</v>
      </c>
      <c r="M36" s="214">
        <v>35.011803680635801</v>
      </c>
      <c r="N36" s="214">
        <v>1291.6344773882799</v>
      </c>
      <c r="O36" s="214">
        <v>7401.4204111571598</v>
      </c>
      <c r="P36" s="122"/>
    </row>
    <row r="37" spans="1:16" ht="12.75" x14ac:dyDescent="0.2">
      <c r="A37" s="122" t="s">
        <v>388</v>
      </c>
      <c r="B37" s="122">
        <v>21083</v>
      </c>
      <c r="C37" s="122">
        <v>1140</v>
      </c>
      <c r="D37" s="178">
        <v>2.0428135598626</v>
      </c>
      <c r="E37" s="122">
        <v>557.98567809385497</v>
      </c>
      <c r="F37" s="198">
        <v>0</v>
      </c>
      <c r="G37" s="122">
        <v>557.98567809385497</v>
      </c>
      <c r="H37" s="214">
        <v>12.831</v>
      </c>
      <c r="I37" s="214">
        <v>0.52217616697349301</v>
      </c>
      <c r="J37" s="214">
        <v>0.161600275578546</v>
      </c>
      <c r="K37" s="214"/>
      <c r="L37" s="214">
        <v>-1203.7974154876199</v>
      </c>
      <c r="M37" s="214">
        <v>35.011803680635801</v>
      </c>
      <c r="N37" s="214">
        <v>1291.6344773882799</v>
      </c>
      <c r="O37" s="214">
        <v>7401.4204111571598</v>
      </c>
      <c r="P37" s="122"/>
    </row>
    <row r="38" spans="1:16" ht="12.75" x14ac:dyDescent="0.2">
      <c r="A38" s="122" t="s">
        <v>389</v>
      </c>
      <c r="B38" s="122">
        <v>18064</v>
      </c>
      <c r="C38" s="122">
        <v>1140</v>
      </c>
      <c r="D38" s="178">
        <v>2.0428135598626</v>
      </c>
      <c r="E38" s="122">
        <v>557.98567809385497</v>
      </c>
      <c r="F38" s="198">
        <v>0</v>
      </c>
      <c r="G38" s="122">
        <v>557.98567809385497</v>
      </c>
      <c r="H38" s="214">
        <v>12.831</v>
      </c>
      <c r="I38" s="214">
        <v>0.52217616697349301</v>
      </c>
      <c r="J38" s="214">
        <v>0.161600275578546</v>
      </c>
      <c r="K38" s="214"/>
      <c r="L38" s="214">
        <v>-1203.7974154876199</v>
      </c>
      <c r="M38" s="214">
        <v>35.011803680635801</v>
      </c>
      <c r="N38" s="214">
        <v>1291.6344773882799</v>
      </c>
      <c r="O38" s="214">
        <v>7401.4204111571598</v>
      </c>
      <c r="P38" s="122"/>
    </row>
    <row r="39" spans="1:16" ht="12.75" x14ac:dyDescent="0.2">
      <c r="A39" s="122" t="s">
        <v>390</v>
      </c>
      <c r="B39" s="122">
        <v>20930</v>
      </c>
      <c r="C39" s="122">
        <v>1140</v>
      </c>
      <c r="D39" s="178">
        <v>2.0428135598626</v>
      </c>
      <c r="E39" s="122">
        <v>557.98567809385497</v>
      </c>
      <c r="F39" s="198">
        <v>0</v>
      </c>
      <c r="G39" s="122">
        <v>557.98567809385497</v>
      </c>
      <c r="H39" s="214">
        <v>12.831</v>
      </c>
      <c r="I39" s="214">
        <v>0.52217616697349301</v>
      </c>
      <c r="J39" s="214">
        <v>0.161600275578546</v>
      </c>
      <c r="K39" s="214"/>
      <c r="L39" s="214">
        <v>-1203.7974154876199</v>
      </c>
      <c r="M39" s="214">
        <v>35.011803680635801</v>
      </c>
      <c r="N39" s="214">
        <v>1291.6344773882799</v>
      </c>
      <c r="O39" s="214">
        <v>7401.4204111571598</v>
      </c>
      <c r="P39" s="122"/>
    </row>
    <row r="40" spans="1:16" ht="12.75" x14ac:dyDescent="0.2">
      <c r="A40" s="122" t="s">
        <v>385</v>
      </c>
      <c r="B40" s="122">
        <v>219914</v>
      </c>
      <c r="C40" s="122">
        <v>1140</v>
      </c>
      <c r="D40" s="178">
        <v>2.0428135598626</v>
      </c>
      <c r="E40" s="122">
        <v>557.98567809385497</v>
      </c>
      <c r="F40" s="198">
        <v>0</v>
      </c>
      <c r="G40" s="122">
        <v>557.98567809385497</v>
      </c>
      <c r="H40" s="214">
        <v>12.831</v>
      </c>
      <c r="I40" s="214">
        <v>0.52217616697349301</v>
      </c>
      <c r="J40" s="214">
        <v>0.161600275578546</v>
      </c>
      <c r="K40" s="214"/>
      <c r="L40" s="214">
        <v>-1203.7974154876199</v>
      </c>
      <c r="M40" s="214">
        <v>35.011803680635801</v>
      </c>
      <c r="N40" s="214">
        <v>1291.6344773882799</v>
      </c>
      <c r="O40" s="214">
        <v>7401.4204111571598</v>
      </c>
      <c r="P40" s="122"/>
    </row>
    <row r="41" spans="1:16" ht="12.75" x14ac:dyDescent="0.2">
      <c r="A41" s="122" t="s">
        <v>391</v>
      </c>
      <c r="B41" s="122">
        <v>9402</v>
      </c>
      <c r="C41" s="122">
        <v>1140</v>
      </c>
      <c r="D41" s="178">
        <v>2.0428135598626</v>
      </c>
      <c r="E41" s="122">
        <v>557.98567809385497</v>
      </c>
      <c r="F41" s="198">
        <v>0</v>
      </c>
      <c r="G41" s="122">
        <v>557.98567809385497</v>
      </c>
      <c r="H41" s="214">
        <v>12.831</v>
      </c>
      <c r="I41" s="214">
        <v>0.52217616697349301</v>
      </c>
      <c r="J41" s="214">
        <v>0.161600275578546</v>
      </c>
      <c r="K41" s="214"/>
      <c r="L41" s="214">
        <v>-1203.7974154876199</v>
      </c>
      <c r="M41" s="214">
        <v>35.011803680635801</v>
      </c>
      <c r="N41" s="214">
        <v>1291.6344773882799</v>
      </c>
      <c r="O41" s="214">
        <v>7401.4204111571598</v>
      </c>
      <c r="P41" s="122"/>
    </row>
    <row r="42" spans="1:16" ht="12.75" x14ac:dyDescent="0.2">
      <c r="A42" s="122" t="s">
        <v>392</v>
      </c>
      <c r="B42" s="122">
        <v>21927</v>
      </c>
      <c r="C42" s="122">
        <v>1140</v>
      </c>
      <c r="D42" s="178">
        <v>2.0428135598626</v>
      </c>
      <c r="E42" s="122">
        <v>557.98567809385497</v>
      </c>
      <c r="F42" s="198">
        <v>0</v>
      </c>
      <c r="G42" s="122">
        <v>557.98567809385497</v>
      </c>
      <c r="H42" s="214">
        <v>12.831</v>
      </c>
      <c r="I42" s="214">
        <v>0.52217616697349301</v>
      </c>
      <c r="J42" s="214">
        <v>0.161600275578546</v>
      </c>
      <c r="K42" s="214"/>
      <c r="L42" s="214">
        <v>-1203.7974154876199</v>
      </c>
      <c r="M42" s="214">
        <v>35.011803680635801</v>
      </c>
      <c r="N42" s="214">
        <v>1291.6344773882799</v>
      </c>
      <c r="O42" s="214">
        <v>7401.4204111571598</v>
      </c>
      <c r="P42" s="122"/>
    </row>
    <row r="43" spans="1:16" ht="12.75" x14ac:dyDescent="0.2">
      <c r="A43" s="19" t="s">
        <v>393</v>
      </c>
      <c r="B43" s="122"/>
      <c r="C43" s="122"/>
      <c r="D43" s="178"/>
      <c r="E43" s="122"/>
      <c r="F43" s="198"/>
      <c r="G43" s="122"/>
      <c r="H43" s="214"/>
      <c r="I43" s="214"/>
      <c r="J43" s="214"/>
      <c r="K43" s="214"/>
      <c r="L43" s="214"/>
      <c r="M43" s="214"/>
      <c r="N43" s="214"/>
      <c r="O43" s="214"/>
      <c r="P43" s="122"/>
    </row>
    <row r="44" spans="1:16" ht="12.75" x14ac:dyDescent="0.2">
      <c r="A44" s="122" t="s">
        <v>394</v>
      </c>
      <c r="B44" s="122">
        <v>104709</v>
      </c>
      <c r="C44" s="122">
        <v>939</v>
      </c>
      <c r="D44" s="178">
        <v>2.0428135598626</v>
      </c>
      <c r="E44" s="122">
        <v>459.78638318908497</v>
      </c>
      <c r="F44" s="198">
        <v>0.36836902478174099</v>
      </c>
      <c r="G44" s="122">
        <v>443.39271842232</v>
      </c>
      <c r="H44" s="214">
        <v>12.574</v>
      </c>
      <c r="I44" s="214">
        <v>0.52065474847732895</v>
      </c>
      <c r="J44" s="214">
        <v>0.132116371531694</v>
      </c>
      <c r="K44" s="214"/>
      <c r="L44" s="214">
        <v>-1203.7974154876199</v>
      </c>
      <c r="M44" s="214">
        <v>35.011803680635801</v>
      </c>
      <c r="N44" s="214">
        <v>1291.6344773882799</v>
      </c>
      <c r="O44" s="214">
        <v>7401.4204111571598</v>
      </c>
      <c r="P44" s="122"/>
    </row>
    <row r="45" spans="1:16" ht="12.75" x14ac:dyDescent="0.2">
      <c r="A45" s="122" t="s">
        <v>395</v>
      </c>
      <c r="B45" s="122">
        <v>16864</v>
      </c>
      <c r="C45" s="122">
        <v>645</v>
      </c>
      <c r="D45" s="178">
        <v>2.0428135598626</v>
      </c>
      <c r="E45" s="122">
        <v>315.82890298695298</v>
      </c>
      <c r="F45" s="198">
        <v>4.27269702071017E-2</v>
      </c>
      <c r="G45" s="122">
        <v>443.39271842232</v>
      </c>
      <c r="H45" s="214">
        <v>12.574</v>
      </c>
      <c r="I45" s="214">
        <v>0.52065474847732895</v>
      </c>
      <c r="J45" s="214">
        <v>0.132116371531694</v>
      </c>
      <c r="K45" s="214"/>
      <c r="L45" s="214">
        <v>-1203.7974154876199</v>
      </c>
      <c r="M45" s="214">
        <v>35.011803680635801</v>
      </c>
      <c r="N45" s="214">
        <v>1291.6344773882799</v>
      </c>
      <c r="O45" s="214">
        <v>7401.4204111571598</v>
      </c>
      <c r="P45" s="122"/>
    </row>
    <row r="46" spans="1:16" ht="12.75" x14ac:dyDescent="0.2">
      <c r="A46" s="122" t="s">
        <v>396</v>
      </c>
      <c r="B46" s="122">
        <v>11019</v>
      </c>
      <c r="C46" s="122">
        <v>1195</v>
      </c>
      <c r="D46" s="178">
        <v>2.0428135598626</v>
      </c>
      <c r="E46" s="122">
        <v>585.045334552599</v>
      </c>
      <c r="F46" s="198">
        <v>5.0600947421994301E-2</v>
      </c>
      <c r="G46" s="122">
        <v>443.39271842232</v>
      </c>
      <c r="H46" s="214">
        <v>12.574</v>
      </c>
      <c r="I46" s="214">
        <v>0.52065474847732895</v>
      </c>
      <c r="J46" s="214">
        <v>0.132116371531694</v>
      </c>
      <c r="K46" s="214"/>
      <c r="L46" s="214">
        <v>-1203.7974154876199</v>
      </c>
      <c r="M46" s="214">
        <v>35.011803680635801</v>
      </c>
      <c r="N46" s="214">
        <v>1291.6344773882799</v>
      </c>
      <c r="O46" s="214">
        <v>7401.4204111571598</v>
      </c>
      <c r="P46" s="122"/>
    </row>
    <row r="47" spans="1:16" ht="12.75" x14ac:dyDescent="0.2">
      <c r="A47" s="122" t="s">
        <v>397</v>
      </c>
      <c r="B47" s="122">
        <v>34133</v>
      </c>
      <c r="C47" s="122">
        <v>636</v>
      </c>
      <c r="D47" s="178">
        <v>2.0428135598626</v>
      </c>
      <c r="E47" s="122">
        <v>311.24704197362701</v>
      </c>
      <c r="F47" s="198">
        <v>8.4279450338644604E-2</v>
      </c>
      <c r="G47" s="122">
        <v>443.39271842232</v>
      </c>
      <c r="H47" s="214">
        <v>12.574</v>
      </c>
      <c r="I47" s="214">
        <v>0.52065474847732895</v>
      </c>
      <c r="J47" s="214">
        <v>0.132116371531694</v>
      </c>
      <c r="K47" s="214"/>
      <c r="L47" s="214">
        <v>-1203.7974154876199</v>
      </c>
      <c r="M47" s="214">
        <v>35.011803680635801</v>
      </c>
      <c r="N47" s="214">
        <v>1291.6344773882799</v>
      </c>
      <c r="O47" s="214">
        <v>7401.4204111571598</v>
      </c>
      <c r="P47" s="122"/>
    </row>
    <row r="48" spans="1:16" ht="12.75" x14ac:dyDescent="0.2">
      <c r="A48" s="122" t="s">
        <v>398</v>
      </c>
      <c r="B48" s="122">
        <v>55467</v>
      </c>
      <c r="C48" s="122">
        <v>1197</v>
      </c>
      <c r="D48" s="178">
        <v>2.0428135598626</v>
      </c>
      <c r="E48" s="122">
        <v>586.17183018352705</v>
      </c>
      <c r="F48" s="198">
        <v>0.25161981756254198</v>
      </c>
      <c r="G48" s="122">
        <v>443.39271842232</v>
      </c>
      <c r="H48" s="214">
        <v>12.574</v>
      </c>
      <c r="I48" s="214">
        <v>0.52065474847732895</v>
      </c>
      <c r="J48" s="214">
        <v>0.132116371531694</v>
      </c>
      <c r="K48" s="214"/>
      <c r="L48" s="214">
        <v>-1203.7974154876199</v>
      </c>
      <c r="M48" s="214">
        <v>35.011803680635801</v>
      </c>
      <c r="N48" s="214">
        <v>1291.6344773882799</v>
      </c>
      <c r="O48" s="214">
        <v>7401.4204111571598</v>
      </c>
      <c r="P48" s="122"/>
    </row>
    <row r="49" spans="1:16" ht="12.75" x14ac:dyDescent="0.2">
      <c r="A49" s="122" t="s">
        <v>399</v>
      </c>
      <c r="B49" s="122">
        <v>12008</v>
      </c>
      <c r="C49" s="122">
        <v>222</v>
      </c>
      <c r="D49" s="178">
        <v>2.0428135598626</v>
      </c>
      <c r="E49" s="122">
        <v>108.87885639793799</v>
      </c>
      <c r="F49" s="198">
        <v>1.0154445444935999E-2</v>
      </c>
      <c r="G49" s="122">
        <v>443.39271842232</v>
      </c>
      <c r="H49" s="214">
        <v>12.574</v>
      </c>
      <c r="I49" s="214">
        <v>0.52065474847732895</v>
      </c>
      <c r="J49" s="214">
        <v>0.132116371531694</v>
      </c>
      <c r="K49" s="214"/>
      <c r="L49" s="214">
        <v>-1203.7974154876199</v>
      </c>
      <c r="M49" s="214">
        <v>35.011803680635801</v>
      </c>
      <c r="N49" s="214">
        <v>1291.6344773882799</v>
      </c>
      <c r="O49" s="214">
        <v>7401.4204111571598</v>
      </c>
      <c r="P49" s="122"/>
    </row>
    <row r="50" spans="1:16" ht="12.75" x14ac:dyDescent="0.2">
      <c r="A50" s="122" t="s">
        <v>400</v>
      </c>
      <c r="B50" s="122">
        <v>35045</v>
      </c>
      <c r="C50" s="122">
        <v>899</v>
      </c>
      <c r="D50" s="178">
        <v>2.0428135598626</v>
      </c>
      <c r="E50" s="122">
        <v>440.27502054786902</v>
      </c>
      <c r="F50" s="198">
        <v>0.118187957561759</v>
      </c>
      <c r="G50" s="122">
        <v>443.39271842232</v>
      </c>
      <c r="H50" s="214">
        <v>12.574</v>
      </c>
      <c r="I50" s="214">
        <v>0.52065474847732895</v>
      </c>
      <c r="J50" s="214">
        <v>0.132116371531694</v>
      </c>
      <c r="K50" s="214"/>
      <c r="L50" s="214">
        <v>-1203.7974154876199</v>
      </c>
      <c r="M50" s="214">
        <v>35.011803680635801</v>
      </c>
      <c r="N50" s="214">
        <v>1291.6344773882799</v>
      </c>
      <c r="O50" s="214">
        <v>7401.4204111571598</v>
      </c>
      <c r="P50" s="122"/>
    </row>
    <row r="51" spans="1:16" ht="12.75" x14ac:dyDescent="0.2">
      <c r="A51" s="122" t="s">
        <v>401</v>
      </c>
      <c r="B51" s="122">
        <v>12916</v>
      </c>
      <c r="C51" s="122">
        <v>766</v>
      </c>
      <c r="D51" s="178">
        <v>2.0428135598626</v>
      </c>
      <c r="E51" s="122">
        <v>375.03804800129097</v>
      </c>
      <c r="F51" s="198">
        <v>3.5983439689934602E-2</v>
      </c>
      <c r="G51" s="122">
        <v>443.39271842232</v>
      </c>
      <c r="H51" s="214">
        <v>12.574</v>
      </c>
      <c r="I51" s="214">
        <v>0.52065474847732895</v>
      </c>
      <c r="J51" s="214">
        <v>0.132116371531694</v>
      </c>
      <c r="K51" s="214"/>
      <c r="L51" s="214">
        <v>-1203.7974154876199</v>
      </c>
      <c r="M51" s="214">
        <v>35.011803680635801</v>
      </c>
      <c r="N51" s="214">
        <v>1291.6344773882799</v>
      </c>
      <c r="O51" s="214">
        <v>7401.4204111571598</v>
      </c>
      <c r="P51" s="122"/>
    </row>
    <row r="52" spans="1:16" ht="12.75" x14ac:dyDescent="0.2">
      <c r="A52" s="122" t="s">
        <v>402</v>
      </c>
      <c r="B52" s="122">
        <v>9180</v>
      </c>
      <c r="C52" s="122">
        <v>1041</v>
      </c>
      <c r="D52" s="178">
        <v>2.0428135598626</v>
      </c>
      <c r="E52" s="122">
        <v>509.76906474286301</v>
      </c>
      <c r="F52" s="198">
        <v>3.8077946991347901E-2</v>
      </c>
      <c r="G52" s="122">
        <v>443.39271842232</v>
      </c>
      <c r="H52" s="214">
        <v>12.574</v>
      </c>
      <c r="I52" s="214">
        <v>0.52065474847732895</v>
      </c>
      <c r="J52" s="214">
        <v>0.132116371531694</v>
      </c>
      <c r="K52" s="214"/>
      <c r="L52" s="214">
        <v>-1203.7974154876199</v>
      </c>
      <c r="M52" s="214">
        <v>35.011803680635801</v>
      </c>
      <c r="N52" s="214">
        <v>1291.6344773882799</v>
      </c>
      <c r="O52" s="214">
        <v>7401.4204111571598</v>
      </c>
      <c r="P52" s="122"/>
    </row>
    <row r="53" spans="1:16" ht="12.75" x14ac:dyDescent="0.2">
      <c r="A53" s="19" t="s">
        <v>403</v>
      </c>
      <c r="B53" s="122"/>
      <c r="C53" s="122"/>
      <c r="D53" s="178"/>
      <c r="E53" s="122"/>
      <c r="F53" s="198"/>
      <c r="G53" s="122"/>
      <c r="H53" s="214"/>
      <c r="I53" s="214"/>
      <c r="J53" s="214"/>
      <c r="K53" s="214"/>
      <c r="L53" s="214"/>
      <c r="M53" s="214"/>
      <c r="N53" s="214"/>
      <c r="O53" s="214"/>
      <c r="P53" s="122"/>
    </row>
    <row r="54" spans="1:16" ht="12.75" x14ac:dyDescent="0.2">
      <c r="A54" s="122" t="s">
        <v>404</v>
      </c>
      <c r="B54" s="122">
        <v>5453</v>
      </c>
      <c r="C54" s="122">
        <v>852</v>
      </c>
      <c r="D54" s="178">
        <v>2.0428135598626</v>
      </c>
      <c r="E54" s="122">
        <v>417.24131080215102</v>
      </c>
      <c r="F54" s="198">
        <v>0</v>
      </c>
      <c r="G54" s="122">
        <v>417.24131080215102</v>
      </c>
      <c r="H54" s="214">
        <v>12.887</v>
      </c>
      <c r="I54" s="214">
        <v>0.57639326752845799</v>
      </c>
      <c r="J54" s="214">
        <v>0.11384213561429</v>
      </c>
      <c r="K54" s="214"/>
      <c r="L54" s="214">
        <v>-1203.7974154876199</v>
      </c>
      <c r="M54" s="214">
        <v>35.011803680635801</v>
      </c>
      <c r="N54" s="214">
        <v>1291.6344773882799</v>
      </c>
      <c r="O54" s="214">
        <v>7401.4204111571598</v>
      </c>
      <c r="P54" s="122"/>
    </row>
    <row r="55" spans="1:16" ht="12.75" x14ac:dyDescent="0.2">
      <c r="A55" s="122" t="s">
        <v>405</v>
      </c>
      <c r="B55" s="122">
        <v>21577</v>
      </c>
      <c r="C55" s="122">
        <v>852</v>
      </c>
      <c r="D55" s="178">
        <v>2.0428135598626</v>
      </c>
      <c r="E55" s="122">
        <v>417.24131080215102</v>
      </c>
      <c r="F55" s="198">
        <v>0</v>
      </c>
      <c r="G55" s="122">
        <v>417.24131080215102</v>
      </c>
      <c r="H55" s="214">
        <v>12.887</v>
      </c>
      <c r="I55" s="214">
        <v>0.57639326752845799</v>
      </c>
      <c r="J55" s="214">
        <v>0.11384213561429</v>
      </c>
      <c r="K55" s="214"/>
      <c r="L55" s="214">
        <v>-1203.7974154876199</v>
      </c>
      <c r="M55" s="214">
        <v>35.011803680635801</v>
      </c>
      <c r="N55" s="214">
        <v>1291.6344773882799</v>
      </c>
      <c r="O55" s="214">
        <v>7401.4204111571598</v>
      </c>
      <c r="P55" s="122"/>
    </row>
    <row r="56" spans="1:16" ht="12.75" x14ac:dyDescent="0.2">
      <c r="A56" s="122" t="s">
        <v>406</v>
      </c>
      <c r="B56" s="122">
        <v>9882</v>
      </c>
      <c r="C56" s="122">
        <v>852</v>
      </c>
      <c r="D56" s="178">
        <v>2.0428135598626</v>
      </c>
      <c r="E56" s="122">
        <v>417.24131080215102</v>
      </c>
      <c r="F56" s="198">
        <v>0</v>
      </c>
      <c r="G56" s="122">
        <v>417.24131080215102</v>
      </c>
      <c r="H56" s="214">
        <v>12.887</v>
      </c>
      <c r="I56" s="214">
        <v>0.57639326752845799</v>
      </c>
      <c r="J56" s="214">
        <v>0.11384213561429</v>
      </c>
      <c r="K56" s="214"/>
      <c r="L56" s="214">
        <v>-1203.7974154876199</v>
      </c>
      <c r="M56" s="214">
        <v>35.011803680635801</v>
      </c>
      <c r="N56" s="214">
        <v>1291.6344773882799</v>
      </c>
      <c r="O56" s="214">
        <v>7401.4204111571598</v>
      </c>
      <c r="P56" s="122"/>
    </row>
    <row r="57" spans="1:16" ht="12.75" x14ac:dyDescent="0.2">
      <c r="A57" s="122" t="s">
        <v>407</v>
      </c>
      <c r="B57" s="122">
        <v>158520</v>
      </c>
      <c r="C57" s="122">
        <v>852</v>
      </c>
      <c r="D57" s="178">
        <v>2.0428135598626</v>
      </c>
      <c r="E57" s="122">
        <v>417.24131080215102</v>
      </c>
      <c r="F57" s="198">
        <v>0</v>
      </c>
      <c r="G57" s="122">
        <v>417.24131080215102</v>
      </c>
      <c r="H57" s="214">
        <v>12.887</v>
      </c>
      <c r="I57" s="214">
        <v>0.57639326752845799</v>
      </c>
      <c r="J57" s="214">
        <v>0.11384213561429</v>
      </c>
      <c r="K57" s="214"/>
      <c r="L57" s="214">
        <v>-1203.7974154876199</v>
      </c>
      <c r="M57" s="214">
        <v>35.011803680635801</v>
      </c>
      <c r="N57" s="214">
        <v>1291.6344773882799</v>
      </c>
      <c r="O57" s="214">
        <v>7401.4204111571598</v>
      </c>
      <c r="P57" s="122"/>
    </row>
    <row r="58" spans="1:16" ht="12.75" x14ac:dyDescent="0.2">
      <c r="A58" s="122" t="s">
        <v>408</v>
      </c>
      <c r="B58" s="122">
        <v>27019</v>
      </c>
      <c r="C58" s="122">
        <v>852</v>
      </c>
      <c r="D58" s="178">
        <v>2.0428135598626</v>
      </c>
      <c r="E58" s="122">
        <v>417.24131080215102</v>
      </c>
      <c r="F58" s="198">
        <v>0</v>
      </c>
      <c r="G58" s="122">
        <v>417.24131080215102</v>
      </c>
      <c r="H58" s="214">
        <v>12.887</v>
      </c>
      <c r="I58" s="214">
        <v>0.57639326752845799</v>
      </c>
      <c r="J58" s="214">
        <v>0.11384213561429</v>
      </c>
      <c r="K58" s="214"/>
      <c r="L58" s="214">
        <v>-1203.7974154876199</v>
      </c>
      <c r="M58" s="214">
        <v>35.011803680635801</v>
      </c>
      <c r="N58" s="214">
        <v>1291.6344773882799</v>
      </c>
      <c r="O58" s="214">
        <v>7401.4204111571598</v>
      </c>
      <c r="P58" s="122"/>
    </row>
    <row r="59" spans="1:16" ht="12.75" x14ac:dyDescent="0.2">
      <c r="A59" s="122" t="s">
        <v>409</v>
      </c>
      <c r="B59" s="122">
        <v>43549</v>
      </c>
      <c r="C59" s="122">
        <v>852</v>
      </c>
      <c r="D59" s="178">
        <v>2.0428135598626</v>
      </c>
      <c r="E59" s="122">
        <v>417.24131080215102</v>
      </c>
      <c r="F59" s="198">
        <v>0</v>
      </c>
      <c r="G59" s="122">
        <v>417.24131080215102</v>
      </c>
      <c r="H59" s="214">
        <v>12.887</v>
      </c>
      <c r="I59" s="214">
        <v>0.57639326752845799</v>
      </c>
      <c r="J59" s="214">
        <v>0.11384213561429</v>
      </c>
      <c r="K59" s="214"/>
      <c r="L59" s="214">
        <v>-1203.7974154876199</v>
      </c>
      <c r="M59" s="214">
        <v>35.011803680635801</v>
      </c>
      <c r="N59" s="214">
        <v>1291.6344773882799</v>
      </c>
      <c r="O59" s="214">
        <v>7401.4204111571598</v>
      </c>
      <c r="P59" s="122"/>
    </row>
    <row r="60" spans="1:16" ht="12.75" x14ac:dyDescent="0.2">
      <c r="A60" s="122" t="s">
        <v>410</v>
      </c>
      <c r="B60" s="122">
        <v>140927</v>
      </c>
      <c r="C60" s="122">
        <v>852</v>
      </c>
      <c r="D60" s="178">
        <v>2.0428135598626</v>
      </c>
      <c r="E60" s="122">
        <v>417.24131080215102</v>
      </c>
      <c r="F60" s="198">
        <v>0</v>
      </c>
      <c r="G60" s="122">
        <v>417.24131080215102</v>
      </c>
      <c r="H60" s="214">
        <v>12.887</v>
      </c>
      <c r="I60" s="214">
        <v>0.57639326752845799</v>
      </c>
      <c r="J60" s="214">
        <v>0.11384213561429</v>
      </c>
      <c r="K60" s="214"/>
      <c r="L60" s="214">
        <v>-1203.7974154876199</v>
      </c>
      <c r="M60" s="214">
        <v>35.011803680635801</v>
      </c>
      <c r="N60" s="214">
        <v>1291.6344773882799</v>
      </c>
      <c r="O60" s="214">
        <v>7401.4204111571598</v>
      </c>
      <c r="P60" s="122"/>
    </row>
    <row r="61" spans="1:16" ht="12.75" x14ac:dyDescent="0.2">
      <c r="A61" s="122" t="s">
        <v>411</v>
      </c>
      <c r="B61" s="122">
        <v>14521</v>
      </c>
      <c r="C61" s="122">
        <v>852</v>
      </c>
      <c r="D61" s="178">
        <v>2.0428135598626</v>
      </c>
      <c r="E61" s="122">
        <v>417.24131080215102</v>
      </c>
      <c r="F61" s="198">
        <v>0</v>
      </c>
      <c r="G61" s="122">
        <v>417.24131080215102</v>
      </c>
      <c r="H61" s="214">
        <v>12.887</v>
      </c>
      <c r="I61" s="214">
        <v>0.57639326752845799</v>
      </c>
      <c r="J61" s="214">
        <v>0.11384213561429</v>
      </c>
      <c r="K61" s="214"/>
      <c r="L61" s="214">
        <v>-1203.7974154876199</v>
      </c>
      <c r="M61" s="214">
        <v>35.011803680635801</v>
      </c>
      <c r="N61" s="214">
        <v>1291.6344773882799</v>
      </c>
      <c r="O61" s="214">
        <v>7401.4204111571598</v>
      </c>
      <c r="P61" s="122"/>
    </row>
    <row r="62" spans="1:16" ht="12.75" x14ac:dyDescent="0.2">
      <c r="A62" s="122" t="s">
        <v>412</v>
      </c>
      <c r="B62" s="122">
        <v>7421</v>
      </c>
      <c r="C62" s="122">
        <v>852</v>
      </c>
      <c r="D62" s="178">
        <v>2.0428135598626</v>
      </c>
      <c r="E62" s="122">
        <v>417.24131080215102</v>
      </c>
      <c r="F62" s="198">
        <v>0</v>
      </c>
      <c r="G62" s="122">
        <v>417.24131080215102</v>
      </c>
      <c r="H62" s="214">
        <v>12.887</v>
      </c>
      <c r="I62" s="214">
        <v>0.57639326752845799</v>
      </c>
      <c r="J62" s="214">
        <v>0.11384213561429</v>
      </c>
      <c r="K62" s="214"/>
      <c r="L62" s="214">
        <v>-1203.7974154876199</v>
      </c>
      <c r="M62" s="214">
        <v>35.011803680635801</v>
      </c>
      <c r="N62" s="214">
        <v>1291.6344773882799</v>
      </c>
      <c r="O62" s="214">
        <v>7401.4204111571598</v>
      </c>
      <c r="P62" s="122"/>
    </row>
    <row r="63" spans="1:16" ht="12.75" x14ac:dyDescent="0.2">
      <c r="A63" s="122" t="s">
        <v>413</v>
      </c>
      <c r="B63" s="122">
        <v>7920</v>
      </c>
      <c r="C63" s="122">
        <v>852</v>
      </c>
      <c r="D63" s="178">
        <v>2.0428135598626</v>
      </c>
      <c r="E63" s="122">
        <v>417.24131080215102</v>
      </c>
      <c r="F63" s="198">
        <v>0</v>
      </c>
      <c r="G63" s="122">
        <v>417.24131080215102</v>
      </c>
      <c r="H63" s="214">
        <v>12.887</v>
      </c>
      <c r="I63" s="214">
        <v>0.57639326752845799</v>
      </c>
      <c r="J63" s="214">
        <v>0.11384213561429</v>
      </c>
      <c r="K63" s="214"/>
      <c r="L63" s="214">
        <v>-1203.7974154876199</v>
      </c>
      <c r="M63" s="214">
        <v>35.011803680635801</v>
      </c>
      <c r="N63" s="214">
        <v>1291.6344773882799</v>
      </c>
      <c r="O63" s="214">
        <v>7401.4204111571598</v>
      </c>
      <c r="P63" s="122"/>
    </row>
    <row r="64" spans="1:16" ht="12.75" x14ac:dyDescent="0.2">
      <c r="A64" s="122" t="s">
        <v>414</v>
      </c>
      <c r="B64" s="122">
        <v>3733</v>
      </c>
      <c r="C64" s="122">
        <v>852</v>
      </c>
      <c r="D64" s="178">
        <v>2.0428135598626</v>
      </c>
      <c r="E64" s="122">
        <v>417.24131080215102</v>
      </c>
      <c r="F64" s="198">
        <v>0</v>
      </c>
      <c r="G64" s="122">
        <v>417.24131080215102</v>
      </c>
      <c r="H64" s="214">
        <v>12.887</v>
      </c>
      <c r="I64" s="214">
        <v>0.57639326752845799</v>
      </c>
      <c r="J64" s="214">
        <v>0.11384213561429</v>
      </c>
      <c r="K64" s="214"/>
      <c r="L64" s="214">
        <v>-1203.7974154876199</v>
      </c>
      <c r="M64" s="214">
        <v>35.011803680635801</v>
      </c>
      <c r="N64" s="214">
        <v>1291.6344773882799</v>
      </c>
      <c r="O64" s="214">
        <v>7401.4204111571598</v>
      </c>
      <c r="P64" s="122"/>
    </row>
    <row r="65" spans="1:16" ht="12.75" x14ac:dyDescent="0.2">
      <c r="A65" s="122" t="s">
        <v>415</v>
      </c>
      <c r="B65" s="122">
        <v>11631</v>
      </c>
      <c r="C65" s="122">
        <v>852</v>
      </c>
      <c r="D65" s="178">
        <v>2.0428135598626</v>
      </c>
      <c r="E65" s="122">
        <v>417.24131080215102</v>
      </c>
      <c r="F65" s="198">
        <v>0</v>
      </c>
      <c r="G65" s="122">
        <v>417.24131080215102</v>
      </c>
      <c r="H65" s="214">
        <v>12.887</v>
      </c>
      <c r="I65" s="214">
        <v>0.57639326752845799</v>
      </c>
      <c r="J65" s="214">
        <v>0.11384213561429</v>
      </c>
      <c r="K65" s="214"/>
      <c r="L65" s="214">
        <v>-1203.7974154876199</v>
      </c>
      <c r="M65" s="214">
        <v>35.011803680635801</v>
      </c>
      <c r="N65" s="214">
        <v>1291.6344773882799</v>
      </c>
      <c r="O65" s="214">
        <v>7401.4204111571598</v>
      </c>
      <c r="P65" s="122"/>
    </row>
    <row r="66" spans="1:16" ht="12.75" x14ac:dyDescent="0.2">
      <c r="A66" s="122" t="s">
        <v>416</v>
      </c>
      <c r="B66" s="122">
        <v>5343</v>
      </c>
      <c r="C66" s="122">
        <v>852</v>
      </c>
      <c r="D66" s="178">
        <v>2.0428135598626</v>
      </c>
      <c r="E66" s="122">
        <v>417.24131080215102</v>
      </c>
      <c r="F66" s="198">
        <v>0</v>
      </c>
      <c r="G66" s="122">
        <v>417.24131080215102</v>
      </c>
      <c r="H66" s="214">
        <v>12.887</v>
      </c>
      <c r="I66" s="214">
        <v>0.57639326752845799</v>
      </c>
      <c r="J66" s="214">
        <v>0.11384213561429</v>
      </c>
      <c r="K66" s="214"/>
      <c r="L66" s="214">
        <v>-1203.7974154876199</v>
      </c>
      <c r="M66" s="214">
        <v>35.011803680635801</v>
      </c>
      <c r="N66" s="214">
        <v>1291.6344773882799</v>
      </c>
      <c r="O66" s="214">
        <v>7401.4204111571598</v>
      </c>
      <c r="P66" s="122"/>
    </row>
    <row r="67" spans="1:16" ht="12.75" x14ac:dyDescent="0.2">
      <c r="A67" s="19" t="s">
        <v>417</v>
      </c>
      <c r="B67" s="122"/>
      <c r="C67" s="122"/>
      <c r="D67" s="178"/>
      <c r="E67" s="122"/>
      <c r="F67" s="198"/>
      <c r="G67" s="122"/>
      <c r="H67" s="214"/>
      <c r="I67" s="214"/>
      <c r="J67" s="214"/>
      <c r="K67" s="214"/>
      <c r="L67" s="214"/>
      <c r="M67" s="214"/>
      <c r="N67" s="214"/>
      <c r="O67" s="214"/>
      <c r="P67" s="122"/>
    </row>
    <row r="68" spans="1:16" ht="12.75" x14ac:dyDescent="0.2">
      <c r="A68" s="122" t="s">
        <v>418</v>
      </c>
      <c r="B68" s="122">
        <v>6776</v>
      </c>
      <c r="C68" s="122">
        <v>681</v>
      </c>
      <c r="D68" s="178">
        <v>2.0428135598626</v>
      </c>
      <c r="E68" s="122">
        <v>333.21346696908302</v>
      </c>
      <c r="F68" s="198">
        <v>0</v>
      </c>
      <c r="G68" s="122">
        <v>333.21346696908302</v>
      </c>
      <c r="H68" s="214">
        <v>13.678000000000001</v>
      </c>
      <c r="I68" s="214">
        <v>0.45583707311183103</v>
      </c>
      <c r="J68" s="214">
        <v>0.108432972915475</v>
      </c>
      <c r="K68" s="214"/>
      <c r="L68" s="214">
        <v>-1203.7974154876199</v>
      </c>
      <c r="M68" s="214">
        <v>35.011803680635801</v>
      </c>
      <c r="N68" s="214">
        <v>1291.6344773882799</v>
      </c>
      <c r="O68" s="214">
        <v>7401.4204111571598</v>
      </c>
      <c r="P68" s="122"/>
    </row>
    <row r="69" spans="1:16" ht="12.75" x14ac:dyDescent="0.2">
      <c r="A69" s="122" t="s">
        <v>419</v>
      </c>
      <c r="B69" s="122">
        <v>17416</v>
      </c>
      <c r="C69" s="122">
        <v>681</v>
      </c>
      <c r="D69" s="178">
        <v>2.0428135598626</v>
      </c>
      <c r="E69" s="122">
        <v>333.21346696908302</v>
      </c>
      <c r="F69" s="198">
        <v>0</v>
      </c>
      <c r="G69" s="122">
        <v>333.21346696908302</v>
      </c>
      <c r="H69" s="214">
        <v>13.678000000000001</v>
      </c>
      <c r="I69" s="214">
        <v>0.45583707311183103</v>
      </c>
      <c r="J69" s="214">
        <v>0.108432972915475</v>
      </c>
      <c r="K69" s="214"/>
      <c r="L69" s="214">
        <v>-1203.7974154876199</v>
      </c>
      <c r="M69" s="214">
        <v>35.011803680635801</v>
      </c>
      <c r="N69" s="214">
        <v>1291.6344773882799</v>
      </c>
      <c r="O69" s="214">
        <v>7401.4204111571598</v>
      </c>
      <c r="P69" s="122"/>
    </row>
    <row r="70" spans="1:16" ht="12.75" x14ac:dyDescent="0.2">
      <c r="A70" s="122" t="s">
        <v>420</v>
      </c>
      <c r="B70" s="122">
        <v>29629</v>
      </c>
      <c r="C70" s="122">
        <v>681</v>
      </c>
      <c r="D70" s="178">
        <v>2.0428135598626</v>
      </c>
      <c r="E70" s="122">
        <v>333.21346696908302</v>
      </c>
      <c r="F70" s="198">
        <v>0</v>
      </c>
      <c r="G70" s="122">
        <v>333.21346696908302</v>
      </c>
      <c r="H70" s="214">
        <v>13.678000000000001</v>
      </c>
      <c r="I70" s="214">
        <v>0.45583707311183103</v>
      </c>
      <c r="J70" s="214">
        <v>0.108432972915475</v>
      </c>
      <c r="K70" s="214"/>
      <c r="L70" s="214">
        <v>-1203.7974154876199</v>
      </c>
      <c r="M70" s="214">
        <v>35.011803680635801</v>
      </c>
      <c r="N70" s="214">
        <v>1291.6344773882799</v>
      </c>
      <c r="O70" s="214">
        <v>7401.4204111571598</v>
      </c>
      <c r="P70" s="122"/>
    </row>
    <row r="71" spans="1:16" ht="12.75" x14ac:dyDescent="0.2">
      <c r="A71" s="122" t="s">
        <v>421</v>
      </c>
      <c r="B71" s="122">
        <v>9733</v>
      </c>
      <c r="C71" s="122">
        <v>681</v>
      </c>
      <c r="D71" s="178">
        <v>2.0428135598626</v>
      </c>
      <c r="E71" s="122">
        <v>333.21346696908302</v>
      </c>
      <c r="F71" s="198">
        <v>0</v>
      </c>
      <c r="G71" s="122">
        <v>333.21346696908302</v>
      </c>
      <c r="H71" s="214">
        <v>13.678000000000001</v>
      </c>
      <c r="I71" s="214">
        <v>0.45583707311183103</v>
      </c>
      <c r="J71" s="214">
        <v>0.108432972915475</v>
      </c>
      <c r="K71" s="214"/>
      <c r="L71" s="214">
        <v>-1203.7974154876199</v>
      </c>
      <c r="M71" s="214">
        <v>35.011803680635801</v>
      </c>
      <c r="N71" s="214">
        <v>1291.6344773882799</v>
      </c>
      <c r="O71" s="214">
        <v>7401.4204111571598</v>
      </c>
      <c r="P71" s="122"/>
    </row>
    <row r="72" spans="1:16" ht="12.75" x14ac:dyDescent="0.2">
      <c r="A72" s="122" t="s">
        <v>422</v>
      </c>
      <c r="B72" s="122">
        <v>11845</v>
      </c>
      <c r="C72" s="122">
        <v>681</v>
      </c>
      <c r="D72" s="178">
        <v>2.0428135598626</v>
      </c>
      <c r="E72" s="122">
        <v>333.21346696908302</v>
      </c>
      <c r="F72" s="198">
        <v>0</v>
      </c>
      <c r="G72" s="122">
        <v>333.21346696908302</v>
      </c>
      <c r="H72" s="214">
        <v>13.678000000000001</v>
      </c>
      <c r="I72" s="214">
        <v>0.45583707311183103</v>
      </c>
      <c r="J72" s="214">
        <v>0.108432972915475</v>
      </c>
      <c r="K72" s="214"/>
      <c r="L72" s="214">
        <v>-1203.7974154876199</v>
      </c>
      <c r="M72" s="214">
        <v>35.011803680635801</v>
      </c>
      <c r="N72" s="214">
        <v>1291.6344773882799</v>
      </c>
      <c r="O72" s="214">
        <v>7401.4204111571598</v>
      </c>
      <c r="P72" s="122"/>
    </row>
    <row r="73" spans="1:16" ht="12.75" x14ac:dyDescent="0.2">
      <c r="A73" s="122" t="s">
        <v>423</v>
      </c>
      <c r="B73" s="122">
        <v>137481</v>
      </c>
      <c r="C73" s="122">
        <v>681</v>
      </c>
      <c r="D73" s="178">
        <v>2.0428135598626</v>
      </c>
      <c r="E73" s="122">
        <v>333.21346696908302</v>
      </c>
      <c r="F73" s="198">
        <v>0</v>
      </c>
      <c r="G73" s="122">
        <v>333.21346696908302</v>
      </c>
      <c r="H73" s="214">
        <v>13.678000000000001</v>
      </c>
      <c r="I73" s="214">
        <v>0.45583707311183103</v>
      </c>
      <c r="J73" s="214">
        <v>0.108432972915475</v>
      </c>
      <c r="K73" s="214"/>
      <c r="L73" s="214">
        <v>-1203.7974154876199</v>
      </c>
      <c r="M73" s="214">
        <v>35.011803680635801</v>
      </c>
      <c r="N73" s="214">
        <v>1291.6344773882799</v>
      </c>
      <c r="O73" s="214">
        <v>7401.4204111571598</v>
      </c>
      <c r="P73" s="122"/>
    </row>
    <row r="74" spans="1:16" ht="12.75" x14ac:dyDescent="0.2">
      <c r="A74" s="122" t="s">
        <v>424</v>
      </c>
      <c r="B74" s="122">
        <v>7328</v>
      </c>
      <c r="C74" s="122">
        <v>681</v>
      </c>
      <c r="D74" s="178">
        <v>2.0428135598626</v>
      </c>
      <c r="E74" s="122">
        <v>333.21346696908302</v>
      </c>
      <c r="F74" s="198">
        <v>0</v>
      </c>
      <c r="G74" s="122">
        <v>333.21346696908302</v>
      </c>
      <c r="H74" s="214">
        <v>13.678000000000001</v>
      </c>
      <c r="I74" s="214">
        <v>0.45583707311183103</v>
      </c>
      <c r="J74" s="214">
        <v>0.108432972915475</v>
      </c>
      <c r="K74" s="214"/>
      <c r="L74" s="214">
        <v>-1203.7974154876199</v>
      </c>
      <c r="M74" s="214">
        <v>35.011803680635801</v>
      </c>
      <c r="N74" s="214">
        <v>1291.6344773882799</v>
      </c>
      <c r="O74" s="214">
        <v>7401.4204111571598</v>
      </c>
      <c r="P74" s="122"/>
    </row>
    <row r="75" spans="1:16" ht="12.75" x14ac:dyDescent="0.2">
      <c r="A75" s="122" t="s">
        <v>425</v>
      </c>
      <c r="B75" s="122">
        <v>31178</v>
      </c>
      <c r="C75" s="122">
        <v>681</v>
      </c>
      <c r="D75" s="178">
        <v>2.0428135598626</v>
      </c>
      <c r="E75" s="122">
        <v>333.21346696908302</v>
      </c>
      <c r="F75" s="198">
        <v>0</v>
      </c>
      <c r="G75" s="122">
        <v>333.21346696908302</v>
      </c>
      <c r="H75" s="214">
        <v>13.678000000000001</v>
      </c>
      <c r="I75" s="214">
        <v>0.45583707311183103</v>
      </c>
      <c r="J75" s="214">
        <v>0.108432972915475</v>
      </c>
      <c r="K75" s="214"/>
      <c r="L75" s="214">
        <v>-1203.7974154876199</v>
      </c>
      <c r="M75" s="214">
        <v>35.011803680635801</v>
      </c>
      <c r="N75" s="214">
        <v>1291.6344773882799</v>
      </c>
      <c r="O75" s="214">
        <v>7401.4204111571598</v>
      </c>
      <c r="P75" s="122"/>
    </row>
    <row r="76" spans="1:16" ht="12.75" x14ac:dyDescent="0.2">
      <c r="A76" s="122" t="s">
        <v>426</v>
      </c>
      <c r="B76" s="122">
        <v>11496</v>
      </c>
      <c r="C76" s="122">
        <v>681</v>
      </c>
      <c r="D76" s="178">
        <v>2.0428135598626</v>
      </c>
      <c r="E76" s="122">
        <v>333.21346696908302</v>
      </c>
      <c r="F76" s="198">
        <v>0</v>
      </c>
      <c r="G76" s="122">
        <v>333.21346696908302</v>
      </c>
      <c r="H76" s="214">
        <v>13.678000000000001</v>
      </c>
      <c r="I76" s="214">
        <v>0.45583707311183103</v>
      </c>
      <c r="J76" s="214">
        <v>0.108432972915475</v>
      </c>
      <c r="K76" s="214"/>
      <c r="L76" s="214">
        <v>-1203.7974154876199</v>
      </c>
      <c r="M76" s="214">
        <v>35.011803680635801</v>
      </c>
      <c r="N76" s="214">
        <v>1291.6344773882799</v>
      </c>
      <c r="O76" s="214">
        <v>7401.4204111571598</v>
      </c>
      <c r="P76" s="122"/>
    </row>
    <row r="77" spans="1:16" ht="12.75" x14ac:dyDescent="0.2">
      <c r="A77" s="122" t="s">
        <v>427</v>
      </c>
      <c r="B77" s="122">
        <v>18894</v>
      </c>
      <c r="C77" s="122">
        <v>681</v>
      </c>
      <c r="D77" s="178">
        <v>2.0428135598626</v>
      </c>
      <c r="E77" s="122">
        <v>333.21346696908302</v>
      </c>
      <c r="F77" s="198">
        <v>0</v>
      </c>
      <c r="G77" s="122">
        <v>333.21346696908302</v>
      </c>
      <c r="H77" s="214">
        <v>13.678000000000001</v>
      </c>
      <c r="I77" s="214">
        <v>0.45583707311183103</v>
      </c>
      <c r="J77" s="214">
        <v>0.108432972915475</v>
      </c>
      <c r="K77" s="214"/>
      <c r="L77" s="214">
        <v>-1203.7974154876199</v>
      </c>
      <c r="M77" s="214">
        <v>35.011803680635801</v>
      </c>
      <c r="N77" s="214">
        <v>1291.6344773882799</v>
      </c>
      <c r="O77" s="214">
        <v>7401.4204111571598</v>
      </c>
      <c r="P77" s="122"/>
    </row>
    <row r="78" spans="1:16" ht="12.75" x14ac:dyDescent="0.2">
      <c r="A78" s="122" t="s">
        <v>428</v>
      </c>
      <c r="B78" s="122">
        <v>13840</v>
      </c>
      <c r="C78" s="122">
        <v>681</v>
      </c>
      <c r="D78" s="178">
        <v>2.0428135598626</v>
      </c>
      <c r="E78" s="122">
        <v>333.21346696908302</v>
      </c>
      <c r="F78" s="198">
        <v>0</v>
      </c>
      <c r="G78" s="122">
        <v>333.21346696908302</v>
      </c>
      <c r="H78" s="214">
        <v>13.678000000000001</v>
      </c>
      <c r="I78" s="214">
        <v>0.45583707311183103</v>
      </c>
      <c r="J78" s="214">
        <v>0.108432972915475</v>
      </c>
      <c r="K78" s="214"/>
      <c r="L78" s="214">
        <v>-1203.7974154876199</v>
      </c>
      <c r="M78" s="214">
        <v>35.011803680635801</v>
      </c>
      <c r="N78" s="214">
        <v>1291.6344773882799</v>
      </c>
      <c r="O78" s="214">
        <v>7401.4204111571598</v>
      </c>
      <c r="P78" s="122"/>
    </row>
    <row r="79" spans="1:16" ht="12.75" x14ac:dyDescent="0.2">
      <c r="A79" s="122" t="s">
        <v>429</v>
      </c>
      <c r="B79" s="122">
        <v>27415</v>
      </c>
      <c r="C79" s="122">
        <v>681</v>
      </c>
      <c r="D79" s="178">
        <v>2.0428135598626</v>
      </c>
      <c r="E79" s="122">
        <v>333.21346696908302</v>
      </c>
      <c r="F79" s="198">
        <v>0</v>
      </c>
      <c r="G79" s="122">
        <v>333.21346696908302</v>
      </c>
      <c r="H79" s="214">
        <v>13.678000000000001</v>
      </c>
      <c r="I79" s="214">
        <v>0.45583707311183103</v>
      </c>
      <c r="J79" s="214">
        <v>0.108432972915475</v>
      </c>
      <c r="K79" s="214"/>
      <c r="L79" s="214">
        <v>-1203.7974154876199</v>
      </c>
      <c r="M79" s="214">
        <v>35.011803680635801</v>
      </c>
      <c r="N79" s="214">
        <v>1291.6344773882799</v>
      </c>
      <c r="O79" s="214">
        <v>7401.4204111571598</v>
      </c>
      <c r="P79" s="122"/>
    </row>
    <row r="80" spans="1:16" ht="12.75" x14ac:dyDescent="0.2">
      <c r="A80" s="122" t="s">
        <v>430</v>
      </c>
      <c r="B80" s="122">
        <v>34206</v>
      </c>
      <c r="C80" s="122">
        <v>681</v>
      </c>
      <c r="D80" s="178">
        <v>2.0428135598626</v>
      </c>
      <c r="E80" s="122">
        <v>333.21346696908302</v>
      </c>
      <c r="F80" s="198">
        <v>0</v>
      </c>
      <c r="G80" s="122">
        <v>333.21346696908302</v>
      </c>
      <c r="H80" s="214">
        <v>13.678000000000001</v>
      </c>
      <c r="I80" s="214">
        <v>0.45583707311183103</v>
      </c>
      <c r="J80" s="214">
        <v>0.108432972915475</v>
      </c>
      <c r="K80" s="214"/>
      <c r="L80" s="214">
        <v>-1203.7974154876199</v>
      </c>
      <c r="M80" s="214">
        <v>35.011803680635801</v>
      </c>
      <c r="N80" s="214">
        <v>1291.6344773882799</v>
      </c>
      <c r="O80" s="214">
        <v>7401.4204111571598</v>
      </c>
      <c r="P80" s="122"/>
    </row>
    <row r="81" spans="1:16" ht="12.75" x14ac:dyDescent="0.2">
      <c r="A81" s="19" t="s">
        <v>431</v>
      </c>
      <c r="B81" s="122"/>
      <c r="C81" s="122"/>
      <c r="D81" s="178"/>
      <c r="E81" s="122"/>
      <c r="F81" s="198"/>
      <c r="G81" s="122"/>
      <c r="H81" s="214"/>
      <c r="I81" s="214"/>
      <c r="J81" s="214"/>
      <c r="K81" s="214"/>
      <c r="L81" s="214"/>
      <c r="M81" s="214"/>
      <c r="N81" s="214"/>
      <c r="O81" s="214"/>
      <c r="P81" s="122"/>
    </row>
    <row r="82" spans="1:16" ht="12.75" x14ac:dyDescent="0.2">
      <c r="A82" s="122" t="s">
        <v>432</v>
      </c>
      <c r="B82" s="122">
        <v>20026</v>
      </c>
      <c r="C82" s="122">
        <v>648</v>
      </c>
      <c r="D82" s="178">
        <v>2.0428135598626</v>
      </c>
      <c r="E82" s="122">
        <v>317.31610449108001</v>
      </c>
      <c r="F82" s="198">
        <v>0</v>
      </c>
      <c r="G82" s="122">
        <v>317.31610449108001</v>
      </c>
      <c r="H82" s="214">
        <v>15.06</v>
      </c>
      <c r="I82" s="214">
        <v>0.42414393135774298</v>
      </c>
      <c r="J82" s="214">
        <v>0.103130601090041</v>
      </c>
      <c r="K82" s="214"/>
      <c r="L82" s="214">
        <v>-1203.7974154876199</v>
      </c>
      <c r="M82" s="214">
        <v>35.011803680635801</v>
      </c>
      <c r="N82" s="214">
        <v>1291.6344773882799</v>
      </c>
      <c r="O82" s="214">
        <v>7401.4204111571598</v>
      </c>
      <c r="P82" s="122"/>
    </row>
    <row r="83" spans="1:16" ht="12.75" x14ac:dyDescent="0.2">
      <c r="A83" s="122" t="s">
        <v>433</v>
      </c>
      <c r="B83" s="122">
        <v>8806</v>
      </c>
      <c r="C83" s="122">
        <v>648</v>
      </c>
      <c r="D83" s="178">
        <v>2.0428135598626</v>
      </c>
      <c r="E83" s="122">
        <v>317.31610449108001</v>
      </c>
      <c r="F83" s="198">
        <v>0</v>
      </c>
      <c r="G83" s="122">
        <v>317.31610449108001</v>
      </c>
      <c r="H83" s="214">
        <v>15.06</v>
      </c>
      <c r="I83" s="214">
        <v>0.42414393135774298</v>
      </c>
      <c r="J83" s="214">
        <v>0.103130601090041</v>
      </c>
      <c r="K83" s="214"/>
      <c r="L83" s="214">
        <v>-1203.7974154876199</v>
      </c>
      <c r="M83" s="214">
        <v>35.011803680635801</v>
      </c>
      <c r="N83" s="214">
        <v>1291.6344773882799</v>
      </c>
      <c r="O83" s="214">
        <v>7401.4204111571598</v>
      </c>
      <c r="P83" s="122"/>
    </row>
    <row r="84" spans="1:16" ht="12.75" x14ac:dyDescent="0.2">
      <c r="A84" s="122" t="s">
        <v>434</v>
      </c>
      <c r="B84" s="122">
        <v>28297</v>
      </c>
      <c r="C84" s="122">
        <v>648</v>
      </c>
      <c r="D84" s="178">
        <v>2.0428135598626</v>
      </c>
      <c r="E84" s="122">
        <v>317.31610449108001</v>
      </c>
      <c r="F84" s="198">
        <v>0</v>
      </c>
      <c r="G84" s="122">
        <v>317.31610449108001</v>
      </c>
      <c r="H84" s="214">
        <v>15.06</v>
      </c>
      <c r="I84" s="214">
        <v>0.42414393135774298</v>
      </c>
      <c r="J84" s="214">
        <v>0.103130601090041</v>
      </c>
      <c r="K84" s="214"/>
      <c r="L84" s="214">
        <v>-1203.7974154876199</v>
      </c>
      <c r="M84" s="214">
        <v>35.011803680635801</v>
      </c>
      <c r="N84" s="214">
        <v>1291.6344773882799</v>
      </c>
      <c r="O84" s="214">
        <v>7401.4204111571598</v>
      </c>
      <c r="P84" s="122"/>
    </row>
    <row r="85" spans="1:16" ht="12.75" x14ac:dyDescent="0.2">
      <c r="A85" s="122" t="s">
        <v>435</v>
      </c>
      <c r="B85" s="122">
        <v>10170</v>
      </c>
      <c r="C85" s="122">
        <v>648</v>
      </c>
      <c r="D85" s="178">
        <v>2.0428135598626</v>
      </c>
      <c r="E85" s="122">
        <v>317.31610449108001</v>
      </c>
      <c r="F85" s="198">
        <v>0</v>
      </c>
      <c r="G85" s="122">
        <v>317.31610449108001</v>
      </c>
      <c r="H85" s="214">
        <v>15.06</v>
      </c>
      <c r="I85" s="214">
        <v>0.42414393135774298</v>
      </c>
      <c r="J85" s="214">
        <v>0.103130601090041</v>
      </c>
      <c r="K85" s="214"/>
      <c r="L85" s="214">
        <v>-1203.7974154876199</v>
      </c>
      <c r="M85" s="214">
        <v>35.011803680635801</v>
      </c>
      <c r="N85" s="214">
        <v>1291.6344773882799</v>
      </c>
      <c r="O85" s="214">
        <v>7401.4204111571598</v>
      </c>
      <c r="P85" s="122"/>
    </row>
    <row r="86" spans="1:16" ht="12.75" x14ac:dyDescent="0.2">
      <c r="A86" s="122" t="s">
        <v>436</v>
      </c>
      <c r="B86" s="122">
        <v>12451</v>
      </c>
      <c r="C86" s="122">
        <v>648</v>
      </c>
      <c r="D86" s="178">
        <v>2.0428135598626</v>
      </c>
      <c r="E86" s="122">
        <v>317.31610449108001</v>
      </c>
      <c r="F86" s="198">
        <v>0</v>
      </c>
      <c r="G86" s="122">
        <v>317.31610449108001</v>
      </c>
      <c r="H86" s="214">
        <v>15.06</v>
      </c>
      <c r="I86" s="214">
        <v>0.42414393135774298</v>
      </c>
      <c r="J86" s="214">
        <v>0.103130601090041</v>
      </c>
      <c r="K86" s="214"/>
      <c r="L86" s="214">
        <v>-1203.7974154876199</v>
      </c>
      <c r="M86" s="214">
        <v>35.011803680635801</v>
      </c>
      <c r="N86" s="214">
        <v>1291.6344773882799</v>
      </c>
      <c r="O86" s="214">
        <v>7401.4204111571598</v>
      </c>
      <c r="P86" s="122"/>
    </row>
    <row r="87" spans="1:16" ht="12.75" x14ac:dyDescent="0.2">
      <c r="A87" s="122" t="s">
        <v>437</v>
      </c>
      <c r="B87" s="122">
        <v>9561</v>
      </c>
      <c r="C87" s="122">
        <v>648</v>
      </c>
      <c r="D87" s="178">
        <v>2.0428135598626</v>
      </c>
      <c r="E87" s="122">
        <v>317.31610449108001</v>
      </c>
      <c r="F87" s="198">
        <v>0</v>
      </c>
      <c r="G87" s="122">
        <v>317.31610449108001</v>
      </c>
      <c r="H87" s="214">
        <v>15.06</v>
      </c>
      <c r="I87" s="214">
        <v>0.42414393135774298</v>
      </c>
      <c r="J87" s="214">
        <v>0.103130601090041</v>
      </c>
      <c r="K87" s="214"/>
      <c r="L87" s="214">
        <v>-1203.7974154876199</v>
      </c>
      <c r="M87" s="214">
        <v>35.011803680635801</v>
      </c>
      <c r="N87" s="214">
        <v>1291.6344773882799</v>
      </c>
      <c r="O87" s="214">
        <v>7401.4204111571598</v>
      </c>
      <c r="P87" s="122"/>
    </row>
    <row r="88" spans="1:16" ht="12.75" x14ac:dyDescent="0.2">
      <c r="A88" s="122" t="s">
        <v>438</v>
      </c>
      <c r="B88" s="122">
        <v>91060</v>
      </c>
      <c r="C88" s="122">
        <v>648</v>
      </c>
      <c r="D88" s="178">
        <v>2.0428135598626</v>
      </c>
      <c r="E88" s="122">
        <v>317.31610449108001</v>
      </c>
      <c r="F88" s="198">
        <v>0</v>
      </c>
      <c r="G88" s="122">
        <v>317.31610449108001</v>
      </c>
      <c r="H88" s="214">
        <v>15.06</v>
      </c>
      <c r="I88" s="214">
        <v>0.42414393135774298</v>
      </c>
      <c r="J88" s="214">
        <v>0.103130601090041</v>
      </c>
      <c r="K88" s="214"/>
      <c r="L88" s="214">
        <v>-1203.7974154876199</v>
      </c>
      <c r="M88" s="214">
        <v>35.011803680635801</v>
      </c>
      <c r="N88" s="214">
        <v>1291.6344773882799</v>
      </c>
      <c r="O88" s="214">
        <v>7401.4204111571598</v>
      </c>
      <c r="P88" s="122"/>
    </row>
    <row r="89" spans="1:16" ht="12.75" x14ac:dyDescent="0.2">
      <c r="A89" s="122" t="s">
        <v>439</v>
      </c>
      <c r="B89" s="122">
        <v>17148</v>
      </c>
      <c r="C89" s="122">
        <v>648</v>
      </c>
      <c r="D89" s="178">
        <v>2.0428135598626</v>
      </c>
      <c r="E89" s="122">
        <v>317.31610449108001</v>
      </c>
      <c r="F89" s="198">
        <v>0</v>
      </c>
      <c r="G89" s="122">
        <v>317.31610449108001</v>
      </c>
      <c r="H89" s="214">
        <v>15.06</v>
      </c>
      <c r="I89" s="214">
        <v>0.42414393135774298</v>
      </c>
      <c r="J89" s="214">
        <v>0.103130601090041</v>
      </c>
      <c r="K89" s="214"/>
      <c r="L89" s="214">
        <v>-1203.7974154876199</v>
      </c>
      <c r="M89" s="214">
        <v>35.011803680635801</v>
      </c>
      <c r="N89" s="214">
        <v>1291.6344773882799</v>
      </c>
      <c r="O89" s="214">
        <v>7401.4204111571598</v>
      </c>
      <c r="P89" s="122"/>
    </row>
    <row r="90" spans="1:16" ht="12.75" x14ac:dyDescent="0.2">
      <c r="A90" s="19" t="s">
        <v>440</v>
      </c>
      <c r="B90" s="122"/>
      <c r="C90" s="122"/>
      <c r="D90" s="178"/>
      <c r="E90" s="122"/>
      <c r="F90" s="198"/>
      <c r="G90" s="122"/>
      <c r="H90" s="214"/>
      <c r="I90" s="214"/>
      <c r="J90" s="214"/>
      <c r="K90" s="214"/>
      <c r="L90" s="214"/>
      <c r="M90" s="214"/>
      <c r="N90" s="214"/>
      <c r="O90" s="214"/>
      <c r="P90" s="122"/>
    </row>
    <row r="91" spans="1:16" ht="12.75" x14ac:dyDescent="0.2">
      <c r="A91" s="122" t="s">
        <v>441</v>
      </c>
      <c r="B91" s="122">
        <v>10857</v>
      </c>
      <c r="C91" s="122">
        <v>680</v>
      </c>
      <c r="D91" s="178">
        <v>2.0428135598626</v>
      </c>
      <c r="E91" s="122">
        <v>332.93149193587698</v>
      </c>
      <c r="F91" s="198">
        <v>0</v>
      </c>
      <c r="G91" s="122">
        <v>332.93149193587698</v>
      </c>
      <c r="H91" s="214">
        <v>15.295</v>
      </c>
      <c r="I91" s="214">
        <v>0.382499084900223</v>
      </c>
      <c r="J91" s="214">
        <v>0.11350603124382</v>
      </c>
      <c r="K91" s="214"/>
      <c r="L91" s="214">
        <v>-1203.7974154876199</v>
      </c>
      <c r="M91" s="214">
        <v>35.011803680635801</v>
      </c>
      <c r="N91" s="214">
        <v>1291.6344773882799</v>
      </c>
      <c r="O91" s="214">
        <v>7401.4204111571598</v>
      </c>
      <c r="P91" s="122"/>
    </row>
    <row r="92" spans="1:16" ht="12.75" x14ac:dyDescent="0.2">
      <c r="A92" s="122" t="s">
        <v>442</v>
      </c>
      <c r="B92" s="122">
        <v>9368</v>
      </c>
      <c r="C92" s="122">
        <v>680</v>
      </c>
      <c r="D92" s="178">
        <v>2.0428135598626</v>
      </c>
      <c r="E92" s="122">
        <v>332.93149193587698</v>
      </c>
      <c r="F92" s="198">
        <v>0</v>
      </c>
      <c r="G92" s="122">
        <v>332.93149193587698</v>
      </c>
      <c r="H92" s="214">
        <v>15.295</v>
      </c>
      <c r="I92" s="214">
        <v>0.382499084900223</v>
      </c>
      <c r="J92" s="214">
        <v>0.11350603124382</v>
      </c>
      <c r="K92" s="214"/>
      <c r="L92" s="214">
        <v>-1203.7974154876199</v>
      </c>
      <c r="M92" s="214">
        <v>35.011803680635801</v>
      </c>
      <c r="N92" s="214">
        <v>1291.6344773882799</v>
      </c>
      <c r="O92" s="214">
        <v>7401.4204111571598</v>
      </c>
      <c r="P92" s="122"/>
    </row>
    <row r="93" spans="1:16" ht="12.75" x14ac:dyDescent="0.2">
      <c r="A93" s="122" t="s">
        <v>443</v>
      </c>
      <c r="B93" s="122">
        <v>14579</v>
      </c>
      <c r="C93" s="122">
        <v>680</v>
      </c>
      <c r="D93" s="178">
        <v>2.0428135598626</v>
      </c>
      <c r="E93" s="122">
        <v>332.93149193587698</v>
      </c>
      <c r="F93" s="198">
        <v>0</v>
      </c>
      <c r="G93" s="122">
        <v>332.93149193587698</v>
      </c>
      <c r="H93" s="214">
        <v>15.295</v>
      </c>
      <c r="I93" s="214">
        <v>0.382499084900223</v>
      </c>
      <c r="J93" s="214">
        <v>0.11350603124382</v>
      </c>
      <c r="K93" s="214"/>
      <c r="L93" s="214">
        <v>-1203.7974154876199</v>
      </c>
      <c r="M93" s="214">
        <v>35.011803680635801</v>
      </c>
      <c r="N93" s="214">
        <v>1291.6344773882799</v>
      </c>
      <c r="O93" s="214">
        <v>7401.4204111571598</v>
      </c>
      <c r="P93" s="122"/>
    </row>
    <row r="94" spans="1:16" ht="12.75" x14ac:dyDescent="0.2">
      <c r="A94" s="122" t="s">
        <v>444</v>
      </c>
      <c r="B94" s="122">
        <v>6087</v>
      </c>
      <c r="C94" s="122">
        <v>680</v>
      </c>
      <c r="D94" s="178">
        <v>2.0428135598626</v>
      </c>
      <c r="E94" s="122">
        <v>332.93149193587698</v>
      </c>
      <c r="F94" s="198">
        <v>0</v>
      </c>
      <c r="G94" s="122">
        <v>332.93149193587698</v>
      </c>
      <c r="H94" s="214">
        <v>15.295</v>
      </c>
      <c r="I94" s="214">
        <v>0.382499084900223</v>
      </c>
      <c r="J94" s="214">
        <v>0.11350603124382</v>
      </c>
      <c r="K94" s="214"/>
      <c r="L94" s="214">
        <v>-1203.7974154876199</v>
      </c>
      <c r="M94" s="214">
        <v>35.011803680635801</v>
      </c>
      <c r="N94" s="214">
        <v>1291.6344773882799</v>
      </c>
      <c r="O94" s="214">
        <v>7401.4204111571598</v>
      </c>
      <c r="P94" s="122"/>
    </row>
    <row r="95" spans="1:16" ht="12.75" x14ac:dyDescent="0.2">
      <c r="A95" s="122" t="s">
        <v>440</v>
      </c>
      <c r="B95" s="122">
        <v>67451</v>
      </c>
      <c r="C95" s="122">
        <v>680</v>
      </c>
      <c r="D95" s="178">
        <v>2.0428135598626</v>
      </c>
      <c r="E95" s="122">
        <v>332.93149193587698</v>
      </c>
      <c r="F95" s="198">
        <v>0</v>
      </c>
      <c r="G95" s="122">
        <v>332.93149193587698</v>
      </c>
      <c r="H95" s="214">
        <v>15.295</v>
      </c>
      <c r="I95" s="214">
        <v>0.382499084900223</v>
      </c>
      <c r="J95" s="214">
        <v>0.11350603124382</v>
      </c>
      <c r="K95" s="214"/>
      <c r="L95" s="214">
        <v>-1203.7974154876199</v>
      </c>
      <c r="M95" s="214">
        <v>35.011803680635801</v>
      </c>
      <c r="N95" s="214">
        <v>1291.6344773882799</v>
      </c>
      <c r="O95" s="214">
        <v>7401.4204111571598</v>
      </c>
      <c r="P95" s="122"/>
    </row>
    <row r="96" spans="1:16" ht="12.75" x14ac:dyDescent="0.2">
      <c r="A96" s="122" t="s">
        <v>445</v>
      </c>
      <c r="B96" s="122">
        <v>13498</v>
      </c>
      <c r="C96" s="122">
        <v>680</v>
      </c>
      <c r="D96" s="178">
        <v>2.0428135598626</v>
      </c>
      <c r="E96" s="122">
        <v>332.93149193587698</v>
      </c>
      <c r="F96" s="198">
        <v>0</v>
      </c>
      <c r="G96" s="122">
        <v>332.93149193587698</v>
      </c>
      <c r="H96" s="214">
        <v>15.295</v>
      </c>
      <c r="I96" s="214">
        <v>0.382499084900223</v>
      </c>
      <c r="J96" s="214">
        <v>0.11350603124382</v>
      </c>
      <c r="K96" s="214"/>
      <c r="L96" s="214">
        <v>-1203.7974154876199</v>
      </c>
      <c r="M96" s="214">
        <v>35.011803680635801</v>
      </c>
      <c r="N96" s="214">
        <v>1291.6344773882799</v>
      </c>
      <c r="O96" s="214">
        <v>7401.4204111571598</v>
      </c>
      <c r="P96" s="122"/>
    </row>
    <row r="97" spans="1:16" ht="12.75" x14ac:dyDescent="0.2">
      <c r="A97" s="122" t="s">
        <v>446</v>
      </c>
      <c r="B97" s="122">
        <v>15000</v>
      </c>
      <c r="C97" s="122">
        <v>680</v>
      </c>
      <c r="D97" s="178">
        <v>2.0428135598626</v>
      </c>
      <c r="E97" s="122">
        <v>332.93149193587698</v>
      </c>
      <c r="F97" s="198">
        <v>0</v>
      </c>
      <c r="G97" s="122">
        <v>332.93149193587698</v>
      </c>
      <c r="H97" s="214">
        <v>15.295</v>
      </c>
      <c r="I97" s="214">
        <v>0.382499084900223</v>
      </c>
      <c r="J97" s="214">
        <v>0.11350603124382</v>
      </c>
      <c r="K97" s="214"/>
      <c r="L97" s="214">
        <v>-1203.7974154876199</v>
      </c>
      <c r="M97" s="214">
        <v>35.011803680635801</v>
      </c>
      <c r="N97" s="214">
        <v>1291.6344773882799</v>
      </c>
      <c r="O97" s="214">
        <v>7401.4204111571598</v>
      </c>
      <c r="P97" s="122"/>
    </row>
    <row r="98" spans="1:16" ht="12.75" x14ac:dyDescent="0.2">
      <c r="A98" s="122" t="s">
        <v>447</v>
      </c>
      <c r="B98" s="122">
        <v>20406</v>
      </c>
      <c r="C98" s="122">
        <v>680</v>
      </c>
      <c r="D98" s="178">
        <v>2.0428135598626</v>
      </c>
      <c r="E98" s="122">
        <v>332.93149193587698</v>
      </c>
      <c r="F98" s="198">
        <v>0</v>
      </c>
      <c r="G98" s="122">
        <v>332.93149193587698</v>
      </c>
      <c r="H98" s="214">
        <v>15.295</v>
      </c>
      <c r="I98" s="214">
        <v>0.382499084900223</v>
      </c>
      <c r="J98" s="214">
        <v>0.11350603124382</v>
      </c>
      <c r="K98" s="214"/>
      <c r="L98" s="214">
        <v>-1203.7974154876199</v>
      </c>
      <c r="M98" s="214">
        <v>35.011803680635801</v>
      </c>
      <c r="N98" s="214">
        <v>1291.6344773882799</v>
      </c>
      <c r="O98" s="214">
        <v>7401.4204111571598</v>
      </c>
      <c r="P98" s="122"/>
    </row>
    <row r="99" spans="1:16" ht="12.75" x14ac:dyDescent="0.2">
      <c r="A99" s="122" t="s">
        <v>448</v>
      </c>
      <c r="B99" s="122">
        <v>26928</v>
      </c>
      <c r="C99" s="122">
        <v>680</v>
      </c>
      <c r="D99" s="178">
        <v>2.0428135598626</v>
      </c>
      <c r="E99" s="122">
        <v>332.93149193587698</v>
      </c>
      <c r="F99" s="198">
        <v>0</v>
      </c>
      <c r="G99" s="122">
        <v>332.93149193587698</v>
      </c>
      <c r="H99" s="214">
        <v>15.295</v>
      </c>
      <c r="I99" s="214">
        <v>0.382499084900223</v>
      </c>
      <c r="J99" s="214">
        <v>0.11350603124382</v>
      </c>
      <c r="K99" s="214"/>
      <c r="L99" s="214">
        <v>-1203.7974154876199</v>
      </c>
      <c r="M99" s="214">
        <v>35.011803680635801</v>
      </c>
      <c r="N99" s="214">
        <v>1291.6344773882799</v>
      </c>
      <c r="O99" s="214">
        <v>7401.4204111571598</v>
      </c>
      <c r="P99" s="122"/>
    </row>
    <row r="100" spans="1:16" ht="12.75" x14ac:dyDescent="0.2">
      <c r="A100" s="122" t="s">
        <v>449</v>
      </c>
      <c r="B100" s="122">
        <v>7083</v>
      </c>
      <c r="C100" s="122">
        <v>680</v>
      </c>
      <c r="D100" s="178">
        <v>2.0428135598626</v>
      </c>
      <c r="E100" s="122">
        <v>332.93149193587698</v>
      </c>
      <c r="F100" s="198">
        <v>0</v>
      </c>
      <c r="G100" s="122">
        <v>332.93149193587698</v>
      </c>
      <c r="H100" s="214">
        <v>15.295</v>
      </c>
      <c r="I100" s="214">
        <v>0.382499084900223</v>
      </c>
      <c r="J100" s="214">
        <v>0.11350603124382</v>
      </c>
      <c r="K100" s="214"/>
      <c r="L100" s="214">
        <v>-1203.7974154876199</v>
      </c>
      <c r="M100" s="214">
        <v>35.011803680635801</v>
      </c>
      <c r="N100" s="214">
        <v>1291.6344773882799</v>
      </c>
      <c r="O100" s="214">
        <v>7401.4204111571598</v>
      </c>
      <c r="P100" s="122"/>
    </row>
    <row r="101" spans="1:16" ht="12.75" x14ac:dyDescent="0.2">
      <c r="A101" s="122" t="s">
        <v>450</v>
      </c>
      <c r="B101" s="122">
        <v>15728</v>
      </c>
      <c r="C101" s="122">
        <v>680</v>
      </c>
      <c r="D101" s="178">
        <v>2.0428135598626</v>
      </c>
      <c r="E101" s="122">
        <v>332.93149193587698</v>
      </c>
      <c r="F101" s="198">
        <v>0</v>
      </c>
      <c r="G101" s="122">
        <v>332.93149193587698</v>
      </c>
      <c r="H101" s="214">
        <v>15.295</v>
      </c>
      <c r="I101" s="214">
        <v>0.382499084900223</v>
      </c>
      <c r="J101" s="214">
        <v>0.11350603124382</v>
      </c>
      <c r="K101" s="214"/>
      <c r="L101" s="214">
        <v>-1203.7974154876199</v>
      </c>
      <c r="M101" s="214">
        <v>35.011803680635801</v>
      </c>
      <c r="N101" s="214">
        <v>1291.6344773882799</v>
      </c>
      <c r="O101" s="214">
        <v>7401.4204111571598</v>
      </c>
      <c r="P101" s="122"/>
    </row>
    <row r="102" spans="1:16" ht="12.75" x14ac:dyDescent="0.2">
      <c r="A102" s="122" t="s">
        <v>451</v>
      </c>
      <c r="B102" s="122">
        <v>36551</v>
      </c>
      <c r="C102" s="122">
        <v>680</v>
      </c>
      <c r="D102" s="178">
        <v>2.0428135598626</v>
      </c>
      <c r="E102" s="122">
        <v>332.93149193587698</v>
      </c>
      <c r="F102" s="198">
        <v>0</v>
      </c>
      <c r="G102" s="122">
        <v>332.93149193587698</v>
      </c>
      <c r="H102" s="214">
        <v>15.295</v>
      </c>
      <c r="I102" s="214">
        <v>0.382499084900223</v>
      </c>
      <c r="J102" s="214">
        <v>0.11350603124382</v>
      </c>
      <c r="K102" s="214"/>
      <c r="L102" s="214">
        <v>-1203.7974154876199</v>
      </c>
      <c r="M102" s="214">
        <v>35.011803680635801</v>
      </c>
      <c r="N102" s="214">
        <v>1291.6344773882799</v>
      </c>
      <c r="O102" s="214">
        <v>7401.4204111571598</v>
      </c>
      <c r="P102" s="122"/>
    </row>
    <row r="103" spans="1:16" ht="12.75" x14ac:dyDescent="0.2">
      <c r="A103" s="19" t="s">
        <v>452</v>
      </c>
      <c r="B103" s="122"/>
      <c r="C103" s="122"/>
      <c r="D103" s="178"/>
      <c r="E103" s="122"/>
      <c r="F103" s="198"/>
      <c r="G103" s="122"/>
      <c r="H103" s="214"/>
      <c r="I103" s="214"/>
      <c r="J103" s="214"/>
      <c r="K103" s="214"/>
      <c r="L103" s="214"/>
      <c r="M103" s="214"/>
      <c r="N103" s="214"/>
      <c r="O103" s="214"/>
      <c r="P103" s="122"/>
    </row>
    <row r="104" spans="1:16" ht="12.75" x14ac:dyDescent="0.2">
      <c r="A104" s="122" t="s">
        <v>453</v>
      </c>
      <c r="B104" s="122">
        <v>58595</v>
      </c>
      <c r="C104" s="122">
        <v>380</v>
      </c>
      <c r="D104" s="178">
        <v>2.0428135598626</v>
      </c>
      <c r="E104" s="122">
        <v>186.188548163289</v>
      </c>
      <c r="F104" s="198">
        <v>1</v>
      </c>
      <c r="G104" s="122">
        <v>186.188548163289</v>
      </c>
      <c r="H104" s="214">
        <v>15.856999999999999</v>
      </c>
      <c r="I104" s="214">
        <v>0.407764283598474</v>
      </c>
      <c r="J104" s="214">
        <v>3.8228990608283497E-2</v>
      </c>
      <c r="K104" s="214"/>
      <c r="L104" s="214">
        <v>-1203.7974154876199</v>
      </c>
      <c r="M104" s="214">
        <v>35.011803680635801</v>
      </c>
      <c r="N104" s="214">
        <v>1291.6344773882799</v>
      </c>
      <c r="O104" s="214">
        <v>7401.4204111571598</v>
      </c>
      <c r="P104" s="122"/>
    </row>
    <row r="105" spans="1:16" ht="12.75" x14ac:dyDescent="0.2">
      <c r="A105" s="19" t="s">
        <v>454</v>
      </c>
      <c r="B105" s="122"/>
      <c r="C105" s="122"/>
      <c r="D105" s="178"/>
      <c r="E105" s="122"/>
      <c r="F105" s="198"/>
      <c r="G105" s="122"/>
      <c r="H105" s="214"/>
      <c r="I105" s="214"/>
      <c r="J105" s="214"/>
      <c r="K105" s="214"/>
      <c r="L105" s="214"/>
      <c r="M105" s="214"/>
      <c r="N105" s="214"/>
      <c r="O105" s="214"/>
      <c r="P105" s="122"/>
    </row>
    <row r="106" spans="1:16" ht="12.75" x14ac:dyDescent="0.2">
      <c r="A106" s="122" t="s">
        <v>455</v>
      </c>
      <c r="B106" s="122">
        <v>32200</v>
      </c>
      <c r="C106" s="122">
        <v>600</v>
      </c>
      <c r="D106" s="178">
        <v>2.0428135598626</v>
      </c>
      <c r="E106" s="122">
        <v>293.85628067525499</v>
      </c>
      <c r="F106" s="198">
        <v>0</v>
      </c>
      <c r="G106" s="122">
        <v>293.85628067525499</v>
      </c>
      <c r="H106" s="214">
        <v>12.173</v>
      </c>
      <c r="I106" s="214">
        <v>0.44287789674438199</v>
      </c>
      <c r="J106" s="214">
        <v>0.10717874216815</v>
      </c>
      <c r="K106" s="214"/>
      <c r="L106" s="214">
        <v>-1203.7974154876199</v>
      </c>
      <c r="M106" s="214">
        <v>35.011803680635801</v>
      </c>
      <c r="N106" s="214">
        <v>1291.6344773882799</v>
      </c>
      <c r="O106" s="214">
        <v>7401.4204111571598</v>
      </c>
      <c r="P106" s="122"/>
    </row>
    <row r="107" spans="1:16" ht="12.75" x14ac:dyDescent="0.2">
      <c r="A107" s="122" t="s">
        <v>456</v>
      </c>
      <c r="B107" s="122">
        <v>66666</v>
      </c>
      <c r="C107" s="122">
        <v>600</v>
      </c>
      <c r="D107" s="178">
        <v>2.0428135598626</v>
      </c>
      <c r="E107" s="122">
        <v>293.85628067525499</v>
      </c>
      <c r="F107" s="198">
        <v>0</v>
      </c>
      <c r="G107" s="122">
        <v>293.85628067525499</v>
      </c>
      <c r="H107" s="214">
        <v>12.173</v>
      </c>
      <c r="I107" s="214">
        <v>0.44287789674438199</v>
      </c>
      <c r="J107" s="214">
        <v>0.10717874216815</v>
      </c>
      <c r="K107" s="214"/>
      <c r="L107" s="214">
        <v>-1203.7974154876199</v>
      </c>
      <c r="M107" s="214">
        <v>35.011803680635801</v>
      </c>
      <c r="N107" s="214">
        <v>1291.6344773882799</v>
      </c>
      <c r="O107" s="214">
        <v>7401.4204111571598</v>
      </c>
      <c r="P107" s="122"/>
    </row>
    <row r="108" spans="1:16" ht="12.75" x14ac:dyDescent="0.2">
      <c r="A108" s="122" t="s">
        <v>457</v>
      </c>
      <c r="B108" s="122">
        <v>13482</v>
      </c>
      <c r="C108" s="122">
        <v>600</v>
      </c>
      <c r="D108" s="178">
        <v>2.0428135598626</v>
      </c>
      <c r="E108" s="122">
        <v>293.85628067525499</v>
      </c>
      <c r="F108" s="198">
        <v>0</v>
      </c>
      <c r="G108" s="122">
        <v>293.85628067525499</v>
      </c>
      <c r="H108" s="214">
        <v>12.173</v>
      </c>
      <c r="I108" s="214">
        <v>0.44287789674438199</v>
      </c>
      <c r="J108" s="214">
        <v>0.10717874216815</v>
      </c>
      <c r="K108" s="214"/>
      <c r="L108" s="214">
        <v>-1203.7974154876199</v>
      </c>
      <c r="M108" s="214">
        <v>35.011803680635801</v>
      </c>
      <c r="N108" s="214">
        <v>1291.6344773882799</v>
      </c>
      <c r="O108" s="214">
        <v>7401.4204111571598</v>
      </c>
      <c r="P108" s="122"/>
    </row>
    <row r="109" spans="1:16" ht="12.75" x14ac:dyDescent="0.2">
      <c r="A109" s="122" t="s">
        <v>458</v>
      </c>
      <c r="B109" s="122">
        <v>29568</v>
      </c>
      <c r="C109" s="122">
        <v>600</v>
      </c>
      <c r="D109" s="178">
        <v>2.0428135598626</v>
      </c>
      <c r="E109" s="122">
        <v>293.85628067525499</v>
      </c>
      <c r="F109" s="198">
        <v>0</v>
      </c>
      <c r="G109" s="122">
        <v>293.85628067525499</v>
      </c>
      <c r="H109" s="214">
        <v>12.173</v>
      </c>
      <c r="I109" s="214">
        <v>0.44287789674438199</v>
      </c>
      <c r="J109" s="214">
        <v>0.10717874216815</v>
      </c>
      <c r="K109" s="214"/>
      <c r="L109" s="214">
        <v>-1203.7974154876199</v>
      </c>
      <c r="M109" s="214">
        <v>35.011803680635801</v>
      </c>
      <c r="N109" s="214">
        <v>1291.6344773882799</v>
      </c>
      <c r="O109" s="214">
        <v>7401.4204111571598</v>
      </c>
      <c r="P109" s="122"/>
    </row>
    <row r="110" spans="1:16" ht="12.75" x14ac:dyDescent="0.2">
      <c r="A110" s="122" t="s">
        <v>459</v>
      </c>
      <c r="B110" s="122">
        <v>17455</v>
      </c>
      <c r="C110" s="122">
        <v>600</v>
      </c>
      <c r="D110" s="178">
        <v>2.0428135598626</v>
      </c>
      <c r="E110" s="122">
        <v>293.85628067525499</v>
      </c>
      <c r="F110" s="198">
        <v>0</v>
      </c>
      <c r="G110" s="122">
        <v>293.85628067525499</v>
      </c>
      <c r="H110" s="214">
        <v>12.173</v>
      </c>
      <c r="I110" s="214">
        <v>0.44287789674438199</v>
      </c>
      <c r="J110" s="214">
        <v>0.10717874216815</v>
      </c>
      <c r="K110" s="214"/>
      <c r="L110" s="214">
        <v>-1203.7974154876199</v>
      </c>
      <c r="M110" s="214">
        <v>35.011803680635801</v>
      </c>
      <c r="N110" s="214">
        <v>1291.6344773882799</v>
      </c>
      <c r="O110" s="214">
        <v>7401.4204111571598</v>
      </c>
      <c r="P110" s="122"/>
    </row>
    <row r="111" spans="1:16" ht="12.75" x14ac:dyDescent="0.2">
      <c r="A111" s="19" t="s">
        <v>460</v>
      </c>
      <c r="B111" s="122"/>
      <c r="C111" s="122"/>
      <c r="D111" s="178"/>
      <c r="E111" s="122"/>
      <c r="F111" s="198"/>
      <c r="G111" s="122"/>
      <c r="H111" s="214"/>
      <c r="I111" s="214"/>
      <c r="J111" s="214"/>
      <c r="K111" s="214"/>
      <c r="L111" s="214"/>
      <c r="M111" s="214"/>
      <c r="N111" s="214"/>
      <c r="O111" s="214"/>
      <c r="P111" s="122"/>
    </row>
    <row r="112" spans="1:16" ht="12.75" x14ac:dyDescent="0.2">
      <c r="A112" s="122" t="s">
        <v>461</v>
      </c>
      <c r="B112" s="122">
        <v>15429</v>
      </c>
      <c r="C112" s="122">
        <v>1284</v>
      </c>
      <c r="D112" s="178">
        <v>2.0428135598626</v>
      </c>
      <c r="E112" s="122">
        <v>628.63287860705998</v>
      </c>
      <c r="F112" s="198">
        <v>0</v>
      </c>
      <c r="G112" s="122">
        <v>628.63287860705998</v>
      </c>
      <c r="H112" s="214">
        <v>9.9559999999999995</v>
      </c>
      <c r="I112" s="214">
        <v>0.60276674232736804</v>
      </c>
      <c r="J112" s="214">
        <v>0.18022639911569799</v>
      </c>
      <c r="K112" s="214"/>
      <c r="L112" s="214">
        <v>-1203.7974154876199</v>
      </c>
      <c r="M112" s="214">
        <v>35.011803680635801</v>
      </c>
      <c r="N112" s="214">
        <v>1291.6344773882799</v>
      </c>
      <c r="O112" s="214">
        <v>7401.4204111571598</v>
      </c>
      <c r="P112" s="122"/>
    </row>
    <row r="113" spans="1:16" ht="12.75" x14ac:dyDescent="0.2">
      <c r="A113" s="122" t="s">
        <v>462</v>
      </c>
      <c r="B113" s="122">
        <v>12699</v>
      </c>
      <c r="C113" s="122">
        <v>1284</v>
      </c>
      <c r="D113" s="178">
        <v>2.0428135598626</v>
      </c>
      <c r="E113" s="122">
        <v>628.63287860705998</v>
      </c>
      <c r="F113" s="198">
        <v>0</v>
      </c>
      <c r="G113" s="122">
        <v>628.63287860705998</v>
      </c>
      <c r="H113" s="214">
        <v>9.9559999999999995</v>
      </c>
      <c r="I113" s="214">
        <v>0.60276674232736804</v>
      </c>
      <c r="J113" s="214">
        <v>0.18022639911569799</v>
      </c>
      <c r="K113" s="214"/>
      <c r="L113" s="214">
        <v>-1203.7974154876199</v>
      </c>
      <c r="M113" s="214">
        <v>35.011803680635801</v>
      </c>
      <c r="N113" s="214">
        <v>1291.6344773882799</v>
      </c>
      <c r="O113" s="214">
        <v>7401.4204111571598</v>
      </c>
      <c r="P113" s="122"/>
    </row>
    <row r="114" spans="1:16" ht="12.75" x14ac:dyDescent="0.2">
      <c r="A114" s="122" t="s">
        <v>463</v>
      </c>
      <c r="B114" s="122">
        <v>18073</v>
      </c>
      <c r="C114" s="122">
        <v>1284</v>
      </c>
      <c r="D114" s="178">
        <v>2.0428135598626</v>
      </c>
      <c r="E114" s="122">
        <v>628.63287860705998</v>
      </c>
      <c r="F114" s="198">
        <v>0</v>
      </c>
      <c r="G114" s="122">
        <v>628.63287860705998</v>
      </c>
      <c r="H114" s="214">
        <v>9.9559999999999995</v>
      </c>
      <c r="I114" s="214">
        <v>0.60276674232736804</v>
      </c>
      <c r="J114" s="214">
        <v>0.18022639911569799</v>
      </c>
      <c r="K114" s="214"/>
      <c r="L114" s="214">
        <v>-1203.7974154876199</v>
      </c>
      <c r="M114" s="214">
        <v>35.011803680635801</v>
      </c>
      <c r="N114" s="214">
        <v>1291.6344773882799</v>
      </c>
      <c r="O114" s="214">
        <v>7401.4204111571598</v>
      </c>
      <c r="P114" s="122"/>
    </row>
    <row r="115" spans="1:16" ht="12.75" x14ac:dyDescent="0.2">
      <c r="A115" s="122" t="s">
        <v>464</v>
      </c>
      <c r="B115" s="122">
        <v>14796</v>
      </c>
      <c r="C115" s="122">
        <v>1284</v>
      </c>
      <c r="D115" s="178">
        <v>2.0428135598626</v>
      </c>
      <c r="E115" s="122">
        <v>628.63287860705998</v>
      </c>
      <c r="F115" s="198">
        <v>0</v>
      </c>
      <c r="G115" s="122">
        <v>628.63287860705998</v>
      </c>
      <c r="H115" s="214">
        <v>9.9559999999999995</v>
      </c>
      <c r="I115" s="214">
        <v>0.60276674232736804</v>
      </c>
      <c r="J115" s="214">
        <v>0.18022639911569799</v>
      </c>
      <c r="K115" s="214"/>
      <c r="L115" s="214">
        <v>-1203.7974154876199</v>
      </c>
      <c r="M115" s="214">
        <v>35.011803680635801</v>
      </c>
      <c r="N115" s="214">
        <v>1291.6344773882799</v>
      </c>
      <c r="O115" s="214">
        <v>7401.4204111571598</v>
      </c>
      <c r="P115" s="122"/>
    </row>
    <row r="116" spans="1:16" ht="12.75" x14ac:dyDescent="0.2">
      <c r="A116" s="122" t="s">
        <v>465</v>
      </c>
      <c r="B116" s="122">
        <v>33236</v>
      </c>
      <c r="C116" s="122">
        <v>1284</v>
      </c>
      <c r="D116" s="178">
        <v>2.0428135598626</v>
      </c>
      <c r="E116" s="122">
        <v>628.63287860705998</v>
      </c>
      <c r="F116" s="198">
        <v>0</v>
      </c>
      <c r="G116" s="122">
        <v>628.63287860705998</v>
      </c>
      <c r="H116" s="214">
        <v>9.9559999999999995</v>
      </c>
      <c r="I116" s="214">
        <v>0.60276674232736804</v>
      </c>
      <c r="J116" s="214">
        <v>0.18022639911569799</v>
      </c>
      <c r="K116" s="214"/>
      <c r="L116" s="214">
        <v>-1203.7974154876199</v>
      </c>
      <c r="M116" s="214">
        <v>35.011803680635801</v>
      </c>
      <c r="N116" s="214">
        <v>1291.6344773882799</v>
      </c>
      <c r="O116" s="214">
        <v>7401.4204111571598</v>
      </c>
      <c r="P116" s="122"/>
    </row>
    <row r="117" spans="1:16" ht="12.75" x14ac:dyDescent="0.2">
      <c r="A117" s="122" t="s">
        <v>466</v>
      </c>
      <c r="B117" s="122">
        <v>143304</v>
      </c>
      <c r="C117" s="122">
        <v>1284</v>
      </c>
      <c r="D117" s="178">
        <v>2.0428135598626</v>
      </c>
      <c r="E117" s="122">
        <v>628.63287860705998</v>
      </c>
      <c r="F117" s="198">
        <v>0</v>
      </c>
      <c r="G117" s="122">
        <v>628.63287860705998</v>
      </c>
      <c r="H117" s="214">
        <v>9.9559999999999995</v>
      </c>
      <c r="I117" s="214">
        <v>0.60276674232736804</v>
      </c>
      <c r="J117" s="214">
        <v>0.18022639911569799</v>
      </c>
      <c r="K117" s="214"/>
      <c r="L117" s="214">
        <v>-1203.7974154876199</v>
      </c>
      <c r="M117" s="214">
        <v>35.011803680635801</v>
      </c>
      <c r="N117" s="214">
        <v>1291.6344773882799</v>
      </c>
      <c r="O117" s="214">
        <v>7401.4204111571598</v>
      </c>
      <c r="P117" s="122"/>
    </row>
    <row r="118" spans="1:16" ht="12.75" x14ac:dyDescent="0.2">
      <c r="A118" s="122" t="s">
        <v>467</v>
      </c>
      <c r="B118" s="122">
        <v>52003</v>
      </c>
      <c r="C118" s="122">
        <v>1284</v>
      </c>
      <c r="D118" s="178">
        <v>2.0428135598626</v>
      </c>
      <c r="E118" s="122">
        <v>628.63287860705998</v>
      </c>
      <c r="F118" s="198">
        <v>0</v>
      </c>
      <c r="G118" s="122">
        <v>628.63287860705998</v>
      </c>
      <c r="H118" s="214">
        <v>9.9559999999999995</v>
      </c>
      <c r="I118" s="214">
        <v>0.60276674232736804</v>
      </c>
      <c r="J118" s="214">
        <v>0.18022639911569799</v>
      </c>
      <c r="K118" s="214"/>
      <c r="L118" s="214">
        <v>-1203.7974154876199</v>
      </c>
      <c r="M118" s="214">
        <v>35.011803680635801</v>
      </c>
      <c r="N118" s="214">
        <v>1291.6344773882799</v>
      </c>
      <c r="O118" s="214">
        <v>7401.4204111571598</v>
      </c>
      <c r="P118" s="122"/>
    </row>
    <row r="119" spans="1:16" ht="12.75" x14ac:dyDescent="0.2">
      <c r="A119" s="122" t="s">
        <v>468</v>
      </c>
      <c r="B119" s="122">
        <v>26193</v>
      </c>
      <c r="C119" s="122">
        <v>1284</v>
      </c>
      <c r="D119" s="178">
        <v>2.0428135598626</v>
      </c>
      <c r="E119" s="122">
        <v>628.63287860705998</v>
      </c>
      <c r="F119" s="198">
        <v>0</v>
      </c>
      <c r="G119" s="122">
        <v>628.63287860705998</v>
      </c>
      <c r="H119" s="214">
        <v>9.9559999999999995</v>
      </c>
      <c r="I119" s="214">
        <v>0.60276674232736804</v>
      </c>
      <c r="J119" s="214">
        <v>0.18022639911569799</v>
      </c>
      <c r="K119" s="214"/>
      <c r="L119" s="214">
        <v>-1203.7974154876199</v>
      </c>
      <c r="M119" s="214">
        <v>35.011803680635801</v>
      </c>
      <c r="N119" s="214">
        <v>1291.6344773882799</v>
      </c>
      <c r="O119" s="214">
        <v>7401.4204111571598</v>
      </c>
      <c r="P119" s="122"/>
    </row>
    <row r="120" spans="1:16" ht="12.75" x14ac:dyDescent="0.2">
      <c r="A120" s="122" t="s">
        <v>469</v>
      </c>
      <c r="B120" s="122">
        <v>15552</v>
      </c>
      <c r="C120" s="122">
        <v>1284</v>
      </c>
      <c r="D120" s="178">
        <v>2.0428135598626</v>
      </c>
      <c r="E120" s="122">
        <v>628.63287860705998</v>
      </c>
      <c r="F120" s="198">
        <v>0</v>
      </c>
      <c r="G120" s="122">
        <v>628.63287860705998</v>
      </c>
      <c r="H120" s="214">
        <v>9.9559999999999995</v>
      </c>
      <c r="I120" s="214">
        <v>0.60276674232736804</v>
      </c>
      <c r="J120" s="214">
        <v>0.18022639911569799</v>
      </c>
      <c r="K120" s="214"/>
      <c r="L120" s="214">
        <v>-1203.7974154876199</v>
      </c>
      <c r="M120" s="214">
        <v>35.011803680635801</v>
      </c>
      <c r="N120" s="214">
        <v>1291.6344773882799</v>
      </c>
      <c r="O120" s="214">
        <v>7401.4204111571598</v>
      </c>
      <c r="P120" s="122"/>
    </row>
    <row r="121" spans="1:16" ht="12.75" x14ac:dyDescent="0.2">
      <c r="A121" s="122" t="s">
        <v>470</v>
      </c>
      <c r="B121" s="122">
        <v>16478</v>
      </c>
      <c r="C121" s="122">
        <v>1284</v>
      </c>
      <c r="D121" s="178">
        <v>2.0428135598626</v>
      </c>
      <c r="E121" s="122">
        <v>628.63287860705998</v>
      </c>
      <c r="F121" s="198">
        <v>0</v>
      </c>
      <c r="G121" s="122">
        <v>628.63287860705998</v>
      </c>
      <c r="H121" s="214">
        <v>9.9559999999999995</v>
      </c>
      <c r="I121" s="214">
        <v>0.60276674232736804</v>
      </c>
      <c r="J121" s="214">
        <v>0.18022639911569799</v>
      </c>
      <c r="K121" s="214"/>
      <c r="L121" s="214">
        <v>-1203.7974154876199</v>
      </c>
      <c r="M121" s="214">
        <v>35.011803680635801</v>
      </c>
      <c r="N121" s="214">
        <v>1291.6344773882799</v>
      </c>
      <c r="O121" s="214">
        <v>7401.4204111571598</v>
      </c>
      <c r="P121" s="122"/>
    </row>
    <row r="122" spans="1:16" ht="12.75" x14ac:dyDescent="0.2">
      <c r="A122" s="122" t="s">
        <v>471</v>
      </c>
      <c r="B122" s="122">
        <v>17462</v>
      </c>
      <c r="C122" s="122">
        <v>1284</v>
      </c>
      <c r="D122" s="178">
        <v>2.0428135598626</v>
      </c>
      <c r="E122" s="122">
        <v>628.63287860705998</v>
      </c>
      <c r="F122" s="198">
        <v>0</v>
      </c>
      <c r="G122" s="122">
        <v>628.63287860705998</v>
      </c>
      <c r="H122" s="214">
        <v>9.9559999999999995</v>
      </c>
      <c r="I122" s="214">
        <v>0.60276674232736804</v>
      </c>
      <c r="J122" s="214">
        <v>0.18022639911569799</v>
      </c>
      <c r="K122" s="214"/>
      <c r="L122" s="214">
        <v>-1203.7974154876199</v>
      </c>
      <c r="M122" s="214">
        <v>35.011803680635801</v>
      </c>
      <c r="N122" s="214">
        <v>1291.6344773882799</v>
      </c>
      <c r="O122" s="214">
        <v>7401.4204111571598</v>
      </c>
      <c r="P122" s="122"/>
    </row>
    <row r="123" spans="1:16" ht="12.75" x14ac:dyDescent="0.2">
      <c r="A123" s="122" t="s">
        <v>472</v>
      </c>
      <c r="B123" s="122">
        <v>84151</v>
      </c>
      <c r="C123" s="122">
        <v>1284</v>
      </c>
      <c r="D123" s="178">
        <v>2.0428135598626</v>
      </c>
      <c r="E123" s="122">
        <v>628.63287860705998</v>
      </c>
      <c r="F123" s="198">
        <v>0</v>
      </c>
      <c r="G123" s="122">
        <v>628.63287860705998</v>
      </c>
      <c r="H123" s="214">
        <v>9.9559999999999995</v>
      </c>
      <c r="I123" s="214">
        <v>0.60276674232736804</v>
      </c>
      <c r="J123" s="214">
        <v>0.18022639911569799</v>
      </c>
      <c r="K123" s="214"/>
      <c r="L123" s="214">
        <v>-1203.7974154876199</v>
      </c>
      <c r="M123" s="214">
        <v>35.011803680635801</v>
      </c>
      <c r="N123" s="214">
        <v>1291.6344773882799</v>
      </c>
      <c r="O123" s="214">
        <v>7401.4204111571598</v>
      </c>
      <c r="P123" s="122"/>
    </row>
    <row r="124" spans="1:16" ht="12.75" x14ac:dyDescent="0.2">
      <c r="A124" s="122" t="s">
        <v>473</v>
      </c>
      <c r="B124" s="122">
        <v>30959</v>
      </c>
      <c r="C124" s="122">
        <v>1284</v>
      </c>
      <c r="D124" s="178">
        <v>2.0428135598626</v>
      </c>
      <c r="E124" s="122">
        <v>628.63287860705998</v>
      </c>
      <c r="F124" s="198">
        <v>0</v>
      </c>
      <c r="G124" s="122">
        <v>628.63287860705998</v>
      </c>
      <c r="H124" s="214">
        <v>9.9559999999999995</v>
      </c>
      <c r="I124" s="214">
        <v>0.60276674232736804</v>
      </c>
      <c r="J124" s="214">
        <v>0.18022639911569799</v>
      </c>
      <c r="K124" s="214"/>
      <c r="L124" s="214">
        <v>-1203.7974154876199</v>
      </c>
      <c r="M124" s="214">
        <v>35.011803680635801</v>
      </c>
      <c r="N124" s="214">
        <v>1291.6344773882799</v>
      </c>
      <c r="O124" s="214">
        <v>7401.4204111571598</v>
      </c>
      <c r="P124" s="122"/>
    </row>
    <row r="125" spans="1:16" ht="12.75" x14ac:dyDescent="0.2">
      <c r="A125" s="122" t="s">
        <v>474</v>
      </c>
      <c r="B125" s="122">
        <v>45286</v>
      </c>
      <c r="C125" s="122">
        <v>1284</v>
      </c>
      <c r="D125" s="178">
        <v>2.0428135598626</v>
      </c>
      <c r="E125" s="122">
        <v>628.63287860705998</v>
      </c>
      <c r="F125" s="198">
        <v>0</v>
      </c>
      <c r="G125" s="122">
        <v>628.63287860705998</v>
      </c>
      <c r="H125" s="214">
        <v>9.9559999999999995</v>
      </c>
      <c r="I125" s="214">
        <v>0.60276674232736804</v>
      </c>
      <c r="J125" s="214">
        <v>0.18022639911569799</v>
      </c>
      <c r="K125" s="214"/>
      <c r="L125" s="214">
        <v>-1203.7974154876199</v>
      </c>
      <c r="M125" s="214">
        <v>35.011803680635801</v>
      </c>
      <c r="N125" s="214">
        <v>1291.6344773882799</v>
      </c>
      <c r="O125" s="214">
        <v>7401.4204111571598</v>
      </c>
      <c r="P125" s="122"/>
    </row>
    <row r="126" spans="1:16" ht="12.75" x14ac:dyDescent="0.2">
      <c r="A126" s="122" t="s">
        <v>475</v>
      </c>
      <c r="B126" s="122">
        <v>24264</v>
      </c>
      <c r="C126" s="122">
        <v>1284</v>
      </c>
      <c r="D126" s="178">
        <v>2.0428135598626</v>
      </c>
      <c r="E126" s="122">
        <v>628.63287860705998</v>
      </c>
      <c r="F126" s="198">
        <v>0</v>
      </c>
      <c r="G126" s="122">
        <v>628.63287860705998</v>
      </c>
      <c r="H126" s="214">
        <v>9.9559999999999995</v>
      </c>
      <c r="I126" s="214">
        <v>0.60276674232736804</v>
      </c>
      <c r="J126" s="214">
        <v>0.18022639911569799</v>
      </c>
      <c r="K126" s="214"/>
      <c r="L126" s="214">
        <v>-1203.7974154876199</v>
      </c>
      <c r="M126" s="214">
        <v>35.011803680635801</v>
      </c>
      <c r="N126" s="214">
        <v>1291.6344773882799</v>
      </c>
      <c r="O126" s="214">
        <v>7401.4204111571598</v>
      </c>
      <c r="P126" s="122"/>
    </row>
    <row r="127" spans="1:16" ht="12.75" x14ac:dyDescent="0.2">
      <c r="A127" s="122" t="s">
        <v>476</v>
      </c>
      <c r="B127" s="122">
        <v>121274</v>
      </c>
      <c r="C127" s="122">
        <v>1284</v>
      </c>
      <c r="D127" s="178">
        <v>2.0428135598626</v>
      </c>
      <c r="E127" s="122">
        <v>628.63287860705998</v>
      </c>
      <c r="F127" s="198">
        <v>0</v>
      </c>
      <c r="G127" s="122">
        <v>628.63287860705998</v>
      </c>
      <c r="H127" s="214">
        <v>9.9559999999999995</v>
      </c>
      <c r="I127" s="214">
        <v>0.60276674232736804</v>
      </c>
      <c r="J127" s="214">
        <v>0.18022639911569799</v>
      </c>
      <c r="K127" s="214"/>
      <c r="L127" s="214">
        <v>-1203.7974154876199</v>
      </c>
      <c r="M127" s="214">
        <v>35.011803680635801</v>
      </c>
      <c r="N127" s="214">
        <v>1291.6344773882799</v>
      </c>
      <c r="O127" s="214">
        <v>7401.4204111571598</v>
      </c>
      <c r="P127" s="122"/>
    </row>
    <row r="128" spans="1:16" ht="12.75" x14ac:dyDescent="0.2">
      <c r="A128" s="122" t="s">
        <v>477</v>
      </c>
      <c r="B128" s="122">
        <v>333633</v>
      </c>
      <c r="C128" s="122">
        <v>1284</v>
      </c>
      <c r="D128" s="178">
        <v>2.0428135598626</v>
      </c>
      <c r="E128" s="122">
        <v>628.63287860705998</v>
      </c>
      <c r="F128" s="198">
        <v>0</v>
      </c>
      <c r="G128" s="122">
        <v>628.63287860705998</v>
      </c>
      <c r="H128" s="214">
        <v>9.9559999999999995</v>
      </c>
      <c r="I128" s="214">
        <v>0.60276674232736804</v>
      </c>
      <c r="J128" s="214">
        <v>0.18022639911569799</v>
      </c>
      <c r="K128" s="214"/>
      <c r="L128" s="214">
        <v>-1203.7974154876199</v>
      </c>
      <c r="M128" s="214">
        <v>35.011803680635801</v>
      </c>
      <c r="N128" s="214">
        <v>1291.6344773882799</v>
      </c>
      <c r="O128" s="214">
        <v>7401.4204111571598</v>
      </c>
      <c r="P128" s="122"/>
    </row>
    <row r="129" spans="1:16" ht="12.75" x14ac:dyDescent="0.2">
      <c r="A129" s="122" t="s">
        <v>478</v>
      </c>
      <c r="B129" s="122">
        <v>13182</v>
      </c>
      <c r="C129" s="122">
        <v>1284</v>
      </c>
      <c r="D129" s="178">
        <v>2.0428135598626</v>
      </c>
      <c r="E129" s="122">
        <v>628.63287860705998</v>
      </c>
      <c r="F129" s="198">
        <v>0</v>
      </c>
      <c r="G129" s="122">
        <v>628.63287860705998</v>
      </c>
      <c r="H129" s="214">
        <v>9.9559999999999995</v>
      </c>
      <c r="I129" s="214">
        <v>0.60276674232736804</v>
      </c>
      <c r="J129" s="214">
        <v>0.18022639911569799</v>
      </c>
      <c r="K129" s="214"/>
      <c r="L129" s="214">
        <v>-1203.7974154876199</v>
      </c>
      <c r="M129" s="214">
        <v>35.011803680635801</v>
      </c>
      <c r="N129" s="214">
        <v>1291.6344773882799</v>
      </c>
      <c r="O129" s="214">
        <v>7401.4204111571598</v>
      </c>
      <c r="P129" s="122"/>
    </row>
    <row r="130" spans="1:16" ht="12.75" x14ac:dyDescent="0.2">
      <c r="A130" s="122" t="s">
        <v>479</v>
      </c>
      <c r="B130" s="122">
        <v>7335</v>
      </c>
      <c r="C130" s="122">
        <v>1284</v>
      </c>
      <c r="D130" s="178">
        <v>2.0428135598626</v>
      </c>
      <c r="E130" s="122">
        <v>628.63287860705998</v>
      </c>
      <c r="F130" s="198">
        <v>0</v>
      </c>
      <c r="G130" s="122">
        <v>628.63287860705998</v>
      </c>
      <c r="H130" s="214">
        <v>9.9559999999999995</v>
      </c>
      <c r="I130" s="214">
        <v>0.60276674232736804</v>
      </c>
      <c r="J130" s="214">
        <v>0.18022639911569799</v>
      </c>
      <c r="K130" s="214"/>
      <c r="L130" s="214">
        <v>-1203.7974154876199</v>
      </c>
      <c r="M130" s="214">
        <v>35.011803680635801</v>
      </c>
      <c r="N130" s="214">
        <v>1291.6344773882799</v>
      </c>
      <c r="O130" s="214">
        <v>7401.4204111571598</v>
      </c>
      <c r="P130" s="122"/>
    </row>
    <row r="131" spans="1:16" ht="12.75" x14ac:dyDescent="0.2">
      <c r="A131" s="122" t="s">
        <v>480</v>
      </c>
      <c r="B131" s="122">
        <v>19376</v>
      </c>
      <c r="C131" s="122">
        <v>1284</v>
      </c>
      <c r="D131" s="178">
        <v>2.0428135598626</v>
      </c>
      <c r="E131" s="122">
        <v>628.63287860705998</v>
      </c>
      <c r="F131" s="198">
        <v>0</v>
      </c>
      <c r="G131" s="122">
        <v>628.63287860705998</v>
      </c>
      <c r="H131" s="214">
        <v>9.9559999999999995</v>
      </c>
      <c r="I131" s="214">
        <v>0.60276674232736804</v>
      </c>
      <c r="J131" s="214">
        <v>0.18022639911569799</v>
      </c>
      <c r="K131" s="214"/>
      <c r="L131" s="214">
        <v>-1203.7974154876199</v>
      </c>
      <c r="M131" s="214">
        <v>35.011803680635801</v>
      </c>
      <c r="N131" s="214">
        <v>1291.6344773882799</v>
      </c>
      <c r="O131" s="214">
        <v>7401.4204111571598</v>
      </c>
      <c r="P131" s="122"/>
    </row>
    <row r="132" spans="1:16" ht="12.75" x14ac:dyDescent="0.2">
      <c r="A132" s="122" t="s">
        <v>481</v>
      </c>
      <c r="B132" s="122">
        <v>19071</v>
      </c>
      <c r="C132" s="122">
        <v>1284</v>
      </c>
      <c r="D132" s="178">
        <v>2.0428135598626</v>
      </c>
      <c r="E132" s="122">
        <v>628.63287860705998</v>
      </c>
      <c r="F132" s="198">
        <v>0</v>
      </c>
      <c r="G132" s="122">
        <v>628.63287860705998</v>
      </c>
      <c r="H132" s="214">
        <v>9.9559999999999995</v>
      </c>
      <c r="I132" s="214">
        <v>0.60276674232736804</v>
      </c>
      <c r="J132" s="214">
        <v>0.18022639911569799</v>
      </c>
      <c r="K132" s="214"/>
      <c r="L132" s="214">
        <v>-1203.7974154876199</v>
      </c>
      <c r="M132" s="214">
        <v>35.011803680635801</v>
      </c>
      <c r="N132" s="214">
        <v>1291.6344773882799</v>
      </c>
      <c r="O132" s="214">
        <v>7401.4204111571598</v>
      </c>
      <c r="P132" s="122"/>
    </row>
    <row r="133" spans="1:16" ht="12.75" x14ac:dyDescent="0.2">
      <c r="A133" s="122" t="s">
        <v>482</v>
      </c>
      <c r="B133" s="122">
        <v>15642</v>
      </c>
      <c r="C133" s="122">
        <v>1284</v>
      </c>
      <c r="D133" s="178">
        <v>2.0428135598626</v>
      </c>
      <c r="E133" s="122">
        <v>628.63287860705998</v>
      </c>
      <c r="F133" s="198">
        <v>0</v>
      </c>
      <c r="G133" s="122">
        <v>628.63287860705998</v>
      </c>
      <c r="H133" s="214">
        <v>9.9559999999999995</v>
      </c>
      <c r="I133" s="214">
        <v>0.60276674232736804</v>
      </c>
      <c r="J133" s="214">
        <v>0.18022639911569799</v>
      </c>
      <c r="K133" s="214"/>
      <c r="L133" s="214">
        <v>-1203.7974154876199</v>
      </c>
      <c r="M133" s="214">
        <v>35.011803680635801</v>
      </c>
      <c r="N133" s="214">
        <v>1291.6344773882799</v>
      </c>
      <c r="O133" s="214">
        <v>7401.4204111571598</v>
      </c>
      <c r="P133" s="122"/>
    </row>
    <row r="134" spans="1:16" ht="12.75" x14ac:dyDescent="0.2">
      <c r="A134" s="122" t="s">
        <v>483</v>
      </c>
      <c r="B134" s="122">
        <v>24167</v>
      </c>
      <c r="C134" s="122">
        <v>1284</v>
      </c>
      <c r="D134" s="178">
        <v>2.0428135598626</v>
      </c>
      <c r="E134" s="122">
        <v>628.63287860705998</v>
      </c>
      <c r="F134" s="198">
        <v>0</v>
      </c>
      <c r="G134" s="122">
        <v>628.63287860705998</v>
      </c>
      <c r="H134" s="214">
        <v>9.9559999999999995</v>
      </c>
      <c r="I134" s="214">
        <v>0.60276674232736804</v>
      </c>
      <c r="J134" s="214">
        <v>0.18022639911569799</v>
      </c>
      <c r="K134" s="214"/>
      <c r="L134" s="214">
        <v>-1203.7974154876199</v>
      </c>
      <c r="M134" s="214">
        <v>35.011803680635801</v>
      </c>
      <c r="N134" s="214">
        <v>1291.6344773882799</v>
      </c>
      <c r="O134" s="214">
        <v>7401.4204111571598</v>
      </c>
      <c r="P134" s="122"/>
    </row>
    <row r="135" spans="1:16" ht="12.75" x14ac:dyDescent="0.2">
      <c r="A135" s="122" t="s">
        <v>484</v>
      </c>
      <c r="B135" s="122">
        <v>14025</v>
      </c>
      <c r="C135" s="122">
        <v>1284</v>
      </c>
      <c r="D135" s="178">
        <v>2.0428135598626</v>
      </c>
      <c r="E135" s="122">
        <v>628.63287860705998</v>
      </c>
      <c r="F135" s="198">
        <v>0</v>
      </c>
      <c r="G135" s="122">
        <v>628.63287860705998</v>
      </c>
      <c r="H135" s="214">
        <v>9.9559999999999995</v>
      </c>
      <c r="I135" s="214">
        <v>0.60276674232736804</v>
      </c>
      <c r="J135" s="214">
        <v>0.18022639911569799</v>
      </c>
      <c r="K135" s="214"/>
      <c r="L135" s="214">
        <v>-1203.7974154876199</v>
      </c>
      <c r="M135" s="214">
        <v>35.011803680635801</v>
      </c>
      <c r="N135" s="214">
        <v>1291.6344773882799</v>
      </c>
      <c r="O135" s="214">
        <v>7401.4204111571598</v>
      </c>
      <c r="P135" s="122"/>
    </row>
    <row r="136" spans="1:16" ht="12.75" x14ac:dyDescent="0.2">
      <c r="A136" s="122" t="s">
        <v>485</v>
      </c>
      <c r="B136" s="122">
        <v>21074</v>
      </c>
      <c r="C136" s="122">
        <v>1284</v>
      </c>
      <c r="D136" s="178">
        <v>2.0428135598626</v>
      </c>
      <c r="E136" s="122">
        <v>628.63287860705998</v>
      </c>
      <c r="F136" s="198">
        <v>0</v>
      </c>
      <c r="G136" s="122">
        <v>628.63287860705998</v>
      </c>
      <c r="H136" s="214">
        <v>9.9559999999999995</v>
      </c>
      <c r="I136" s="214">
        <v>0.60276674232736804</v>
      </c>
      <c r="J136" s="214">
        <v>0.18022639911569799</v>
      </c>
      <c r="K136" s="214"/>
      <c r="L136" s="214">
        <v>-1203.7974154876199</v>
      </c>
      <c r="M136" s="214">
        <v>35.011803680635801</v>
      </c>
      <c r="N136" s="214">
        <v>1291.6344773882799</v>
      </c>
      <c r="O136" s="214">
        <v>7401.4204111571598</v>
      </c>
      <c r="P136" s="122"/>
    </row>
    <row r="137" spans="1:16" ht="12.75" x14ac:dyDescent="0.2">
      <c r="A137" s="122" t="s">
        <v>486</v>
      </c>
      <c r="B137" s="122">
        <v>13416</v>
      </c>
      <c r="C137" s="122">
        <v>1284</v>
      </c>
      <c r="D137" s="178">
        <v>2.0428135598626</v>
      </c>
      <c r="E137" s="122">
        <v>628.63287860705998</v>
      </c>
      <c r="F137" s="198">
        <v>0</v>
      </c>
      <c r="G137" s="122">
        <v>628.63287860705998</v>
      </c>
      <c r="H137" s="214">
        <v>9.9559999999999995</v>
      </c>
      <c r="I137" s="214">
        <v>0.60276674232736804</v>
      </c>
      <c r="J137" s="214">
        <v>0.18022639911569799</v>
      </c>
      <c r="K137" s="214"/>
      <c r="L137" s="214">
        <v>-1203.7974154876199</v>
      </c>
      <c r="M137" s="214">
        <v>35.011803680635801</v>
      </c>
      <c r="N137" s="214">
        <v>1291.6344773882799</v>
      </c>
      <c r="O137" s="214">
        <v>7401.4204111571598</v>
      </c>
      <c r="P137" s="122"/>
    </row>
    <row r="138" spans="1:16" ht="12.75" x14ac:dyDescent="0.2">
      <c r="A138" s="122" t="s">
        <v>487</v>
      </c>
      <c r="B138" s="122">
        <v>44595</v>
      </c>
      <c r="C138" s="122">
        <v>1284</v>
      </c>
      <c r="D138" s="178">
        <v>2.0428135598626</v>
      </c>
      <c r="E138" s="122">
        <v>628.63287860705998</v>
      </c>
      <c r="F138" s="198">
        <v>0</v>
      </c>
      <c r="G138" s="122">
        <v>628.63287860705998</v>
      </c>
      <c r="H138" s="214">
        <v>9.9559999999999995</v>
      </c>
      <c r="I138" s="214">
        <v>0.60276674232736804</v>
      </c>
      <c r="J138" s="214">
        <v>0.18022639911569799</v>
      </c>
      <c r="K138" s="214"/>
      <c r="L138" s="214">
        <v>-1203.7974154876199</v>
      </c>
      <c r="M138" s="214">
        <v>35.011803680635801</v>
      </c>
      <c r="N138" s="214">
        <v>1291.6344773882799</v>
      </c>
      <c r="O138" s="214">
        <v>7401.4204111571598</v>
      </c>
      <c r="P138" s="122"/>
    </row>
    <row r="139" spans="1:16" ht="12.75" x14ac:dyDescent="0.2">
      <c r="A139" s="122" t="s">
        <v>488</v>
      </c>
      <c r="B139" s="122">
        <v>35790</v>
      </c>
      <c r="C139" s="122">
        <v>1284</v>
      </c>
      <c r="D139" s="178">
        <v>2.0428135598626</v>
      </c>
      <c r="E139" s="122">
        <v>628.63287860705998</v>
      </c>
      <c r="F139" s="198">
        <v>0</v>
      </c>
      <c r="G139" s="122">
        <v>628.63287860705998</v>
      </c>
      <c r="H139" s="214">
        <v>9.9559999999999995</v>
      </c>
      <c r="I139" s="214">
        <v>0.60276674232736804</v>
      </c>
      <c r="J139" s="214">
        <v>0.18022639911569799</v>
      </c>
      <c r="K139" s="214"/>
      <c r="L139" s="214">
        <v>-1203.7974154876199</v>
      </c>
      <c r="M139" s="214">
        <v>35.011803680635801</v>
      </c>
      <c r="N139" s="214">
        <v>1291.6344773882799</v>
      </c>
      <c r="O139" s="214">
        <v>7401.4204111571598</v>
      </c>
      <c r="P139" s="122"/>
    </row>
    <row r="140" spans="1:16" ht="12.75" x14ac:dyDescent="0.2">
      <c r="A140" s="122" t="s">
        <v>489</v>
      </c>
      <c r="B140" s="122">
        <v>29848</v>
      </c>
      <c r="C140" s="122">
        <v>1284</v>
      </c>
      <c r="D140" s="178">
        <v>2.0428135598626</v>
      </c>
      <c r="E140" s="122">
        <v>628.63287860705998</v>
      </c>
      <c r="F140" s="198">
        <v>0</v>
      </c>
      <c r="G140" s="122">
        <v>628.63287860705998</v>
      </c>
      <c r="H140" s="214">
        <v>9.9559999999999995</v>
      </c>
      <c r="I140" s="214">
        <v>0.60276674232736804</v>
      </c>
      <c r="J140" s="214">
        <v>0.18022639911569799</v>
      </c>
      <c r="K140" s="214"/>
      <c r="L140" s="214">
        <v>-1203.7974154876199</v>
      </c>
      <c r="M140" s="214">
        <v>35.011803680635801</v>
      </c>
      <c r="N140" s="214">
        <v>1291.6344773882799</v>
      </c>
      <c r="O140" s="214">
        <v>7401.4204111571598</v>
      </c>
      <c r="P140" s="122"/>
    </row>
    <row r="141" spans="1:16" ht="12.75" x14ac:dyDescent="0.2">
      <c r="A141" s="122" t="s">
        <v>490</v>
      </c>
      <c r="B141" s="122">
        <v>15828</v>
      </c>
      <c r="C141" s="122">
        <v>1284</v>
      </c>
      <c r="D141" s="178">
        <v>2.0428135598626</v>
      </c>
      <c r="E141" s="122">
        <v>628.63287860705998</v>
      </c>
      <c r="F141" s="198">
        <v>0</v>
      </c>
      <c r="G141" s="122">
        <v>628.63287860705998</v>
      </c>
      <c r="H141" s="214">
        <v>9.9559999999999995</v>
      </c>
      <c r="I141" s="214">
        <v>0.60276674232736804</v>
      </c>
      <c r="J141" s="214">
        <v>0.18022639911569799</v>
      </c>
      <c r="K141" s="214"/>
      <c r="L141" s="214">
        <v>-1203.7974154876199</v>
      </c>
      <c r="M141" s="214">
        <v>35.011803680635801</v>
      </c>
      <c r="N141" s="214">
        <v>1291.6344773882799</v>
      </c>
      <c r="O141" s="214">
        <v>7401.4204111571598</v>
      </c>
      <c r="P141" s="122"/>
    </row>
    <row r="142" spans="1:16" ht="12.75" x14ac:dyDescent="0.2">
      <c r="A142" s="122" t="s">
        <v>491</v>
      </c>
      <c r="B142" s="122">
        <v>41786</v>
      </c>
      <c r="C142" s="122">
        <v>1284</v>
      </c>
      <c r="D142" s="178">
        <v>2.0428135598626</v>
      </c>
      <c r="E142" s="122">
        <v>628.63287860705998</v>
      </c>
      <c r="F142" s="198">
        <v>0</v>
      </c>
      <c r="G142" s="122">
        <v>628.63287860705998</v>
      </c>
      <c r="H142" s="214">
        <v>9.9559999999999995</v>
      </c>
      <c r="I142" s="214">
        <v>0.60276674232736804</v>
      </c>
      <c r="J142" s="214">
        <v>0.18022639911569799</v>
      </c>
      <c r="K142" s="214"/>
      <c r="L142" s="214">
        <v>-1203.7974154876199</v>
      </c>
      <c r="M142" s="214">
        <v>35.011803680635801</v>
      </c>
      <c r="N142" s="214">
        <v>1291.6344773882799</v>
      </c>
      <c r="O142" s="214">
        <v>7401.4204111571598</v>
      </c>
      <c r="P142" s="122"/>
    </row>
    <row r="143" spans="1:16" ht="12.75" x14ac:dyDescent="0.2">
      <c r="A143" s="122" t="s">
        <v>492</v>
      </c>
      <c r="B143" s="122">
        <v>10047</v>
      </c>
      <c r="C143" s="122">
        <v>1284</v>
      </c>
      <c r="D143" s="178">
        <v>2.0428135598626</v>
      </c>
      <c r="E143" s="122">
        <v>628.63287860705998</v>
      </c>
      <c r="F143" s="198">
        <v>0</v>
      </c>
      <c r="G143" s="122">
        <v>628.63287860705998</v>
      </c>
      <c r="H143" s="214">
        <v>9.9559999999999995</v>
      </c>
      <c r="I143" s="214">
        <v>0.60276674232736804</v>
      </c>
      <c r="J143" s="214">
        <v>0.18022639911569799</v>
      </c>
      <c r="K143" s="214"/>
      <c r="L143" s="214">
        <v>-1203.7974154876199</v>
      </c>
      <c r="M143" s="214">
        <v>35.011803680635801</v>
      </c>
      <c r="N143" s="214">
        <v>1291.6344773882799</v>
      </c>
      <c r="O143" s="214">
        <v>7401.4204111571598</v>
      </c>
      <c r="P143" s="122"/>
    </row>
    <row r="144" spans="1:16" ht="12.75" x14ac:dyDescent="0.2">
      <c r="A144" s="122" t="s">
        <v>493</v>
      </c>
      <c r="B144" s="122">
        <v>14715</v>
      </c>
      <c r="C144" s="122">
        <v>1284</v>
      </c>
      <c r="D144" s="178">
        <v>2.0428135598626</v>
      </c>
      <c r="E144" s="122">
        <v>628.63287860705998</v>
      </c>
      <c r="F144" s="198">
        <v>0</v>
      </c>
      <c r="G144" s="122">
        <v>628.63287860705998</v>
      </c>
      <c r="H144" s="214">
        <v>9.9559999999999995</v>
      </c>
      <c r="I144" s="214">
        <v>0.60276674232736804</v>
      </c>
      <c r="J144" s="214">
        <v>0.18022639911569799</v>
      </c>
      <c r="K144" s="214"/>
      <c r="L144" s="214">
        <v>-1203.7974154876199</v>
      </c>
      <c r="M144" s="214">
        <v>35.011803680635801</v>
      </c>
      <c r="N144" s="214">
        <v>1291.6344773882799</v>
      </c>
      <c r="O144" s="214">
        <v>7401.4204111571598</v>
      </c>
      <c r="P144" s="122"/>
    </row>
    <row r="145" spans="1:16" ht="12.75" x14ac:dyDescent="0.2">
      <c r="A145" s="19" t="s">
        <v>494</v>
      </c>
      <c r="B145" s="122"/>
      <c r="C145" s="122"/>
      <c r="D145" s="178"/>
      <c r="E145" s="122"/>
      <c r="F145" s="198"/>
      <c r="G145" s="122"/>
      <c r="H145" s="214"/>
      <c r="I145" s="214"/>
      <c r="J145" s="214"/>
      <c r="K145" s="214"/>
      <c r="L145" s="214"/>
      <c r="M145" s="214"/>
      <c r="N145" s="214"/>
      <c r="O145" s="214"/>
      <c r="P145" s="122"/>
    </row>
    <row r="146" spans="1:16" ht="12.75" x14ac:dyDescent="0.2">
      <c r="A146" s="122" t="s">
        <v>495</v>
      </c>
      <c r="B146" s="122">
        <v>44195</v>
      </c>
      <c r="C146" s="122">
        <v>1052</v>
      </c>
      <c r="D146" s="178">
        <v>2.0428135598626</v>
      </c>
      <c r="E146" s="122">
        <v>514.94867158906402</v>
      </c>
      <c r="F146" s="198">
        <v>0</v>
      </c>
      <c r="G146" s="122">
        <v>514.94867158906402</v>
      </c>
      <c r="H146" s="214">
        <v>11.917</v>
      </c>
      <c r="I146" s="214">
        <v>0.54359179627935394</v>
      </c>
      <c r="J146" s="214">
        <v>0.150557207481956</v>
      </c>
      <c r="K146" s="214"/>
      <c r="L146" s="214">
        <v>-1203.7974154876199</v>
      </c>
      <c r="M146" s="214">
        <v>35.011803680635801</v>
      </c>
      <c r="N146" s="214">
        <v>1291.6344773882799</v>
      </c>
      <c r="O146" s="214">
        <v>7401.4204111571598</v>
      </c>
      <c r="P146" s="122"/>
    </row>
    <row r="147" spans="1:16" ht="12.75" x14ac:dyDescent="0.2">
      <c r="A147" s="122" t="s">
        <v>496</v>
      </c>
      <c r="B147" s="122">
        <v>99752</v>
      </c>
      <c r="C147" s="122">
        <v>1052</v>
      </c>
      <c r="D147" s="178">
        <v>2.0428135598626</v>
      </c>
      <c r="E147" s="122">
        <v>514.94867158906402</v>
      </c>
      <c r="F147" s="198">
        <v>0</v>
      </c>
      <c r="G147" s="122">
        <v>514.94867158906402</v>
      </c>
      <c r="H147" s="214">
        <v>11.917</v>
      </c>
      <c r="I147" s="214">
        <v>0.54359179627935394</v>
      </c>
      <c r="J147" s="214">
        <v>0.150557207481956</v>
      </c>
      <c r="K147" s="214"/>
      <c r="L147" s="214">
        <v>-1203.7974154876199</v>
      </c>
      <c r="M147" s="214">
        <v>35.011803680635801</v>
      </c>
      <c r="N147" s="214">
        <v>1291.6344773882799</v>
      </c>
      <c r="O147" s="214">
        <v>7401.4204111571598</v>
      </c>
      <c r="P147" s="122"/>
    </row>
    <row r="148" spans="1:16" ht="12.75" x14ac:dyDescent="0.2">
      <c r="A148" s="122" t="s">
        <v>497</v>
      </c>
      <c r="B148" s="122">
        <v>10990</v>
      </c>
      <c r="C148" s="122">
        <v>1052</v>
      </c>
      <c r="D148" s="178">
        <v>2.0428135598626</v>
      </c>
      <c r="E148" s="122">
        <v>514.94867158906402</v>
      </c>
      <c r="F148" s="198">
        <v>0</v>
      </c>
      <c r="G148" s="122">
        <v>514.94867158906402</v>
      </c>
      <c r="H148" s="214">
        <v>11.917</v>
      </c>
      <c r="I148" s="214">
        <v>0.54359179627935394</v>
      </c>
      <c r="J148" s="214">
        <v>0.150557207481956</v>
      </c>
      <c r="K148" s="214"/>
      <c r="L148" s="214">
        <v>-1203.7974154876199</v>
      </c>
      <c r="M148" s="214">
        <v>35.011803680635801</v>
      </c>
      <c r="N148" s="214">
        <v>1291.6344773882799</v>
      </c>
      <c r="O148" s="214">
        <v>7401.4204111571598</v>
      </c>
      <c r="P148" s="122"/>
    </row>
    <row r="149" spans="1:16" ht="12.75" x14ac:dyDescent="0.2">
      <c r="A149" s="122" t="s">
        <v>498</v>
      </c>
      <c r="B149" s="122">
        <v>81986</v>
      </c>
      <c r="C149" s="122">
        <v>1052</v>
      </c>
      <c r="D149" s="178">
        <v>2.0428135598626</v>
      </c>
      <c r="E149" s="122">
        <v>514.94867158906402</v>
      </c>
      <c r="F149" s="198">
        <v>0</v>
      </c>
      <c r="G149" s="122">
        <v>514.94867158906402</v>
      </c>
      <c r="H149" s="214">
        <v>11.917</v>
      </c>
      <c r="I149" s="214">
        <v>0.54359179627935394</v>
      </c>
      <c r="J149" s="214">
        <v>0.150557207481956</v>
      </c>
      <c r="K149" s="214"/>
      <c r="L149" s="214">
        <v>-1203.7974154876199</v>
      </c>
      <c r="M149" s="214">
        <v>35.011803680635801</v>
      </c>
      <c r="N149" s="214">
        <v>1291.6344773882799</v>
      </c>
      <c r="O149" s="214">
        <v>7401.4204111571598</v>
      </c>
      <c r="P149" s="122"/>
    </row>
    <row r="150" spans="1:16" ht="12.75" x14ac:dyDescent="0.2">
      <c r="A150" s="122" t="s">
        <v>499</v>
      </c>
      <c r="B150" s="122">
        <v>25147</v>
      </c>
      <c r="C150" s="122">
        <v>1052</v>
      </c>
      <c r="D150" s="178">
        <v>2.0428135598626</v>
      </c>
      <c r="E150" s="122">
        <v>514.94867158906402</v>
      </c>
      <c r="F150" s="198">
        <v>0</v>
      </c>
      <c r="G150" s="122">
        <v>514.94867158906402</v>
      </c>
      <c r="H150" s="214">
        <v>11.917</v>
      </c>
      <c r="I150" s="214">
        <v>0.54359179627935394</v>
      </c>
      <c r="J150" s="214">
        <v>0.150557207481956</v>
      </c>
      <c r="K150" s="214"/>
      <c r="L150" s="214">
        <v>-1203.7974154876199</v>
      </c>
      <c r="M150" s="214">
        <v>35.011803680635801</v>
      </c>
      <c r="N150" s="214">
        <v>1291.6344773882799</v>
      </c>
      <c r="O150" s="214">
        <v>7401.4204111571598</v>
      </c>
      <c r="P150" s="122"/>
    </row>
    <row r="151" spans="1:16" ht="12.75" x14ac:dyDescent="0.2">
      <c r="A151" s="122" t="s">
        <v>500</v>
      </c>
      <c r="B151" s="122">
        <v>62755</v>
      </c>
      <c r="C151" s="122">
        <v>1052</v>
      </c>
      <c r="D151" s="178">
        <v>2.0428135598626</v>
      </c>
      <c r="E151" s="122">
        <v>514.94867158906402</v>
      </c>
      <c r="F151" s="198">
        <v>0</v>
      </c>
      <c r="G151" s="122">
        <v>514.94867158906402</v>
      </c>
      <c r="H151" s="214">
        <v>11.917</v>
      </c>
      <c r="I151" s="214">
        <v>0.54359179627935394</v>
      </c>
      <c r="J151" s="214">
        <v>0.150557207481956</v>
      </c>
      <c r="K151" s="214"/>
      <c r="L151" s="214">
        <v>-1203.7974154876199</v>
      </c>
      <c r="M151" s="214">
        <v>35.011803680635801</v>
      </c>
      <c r="N151" s="214">
        <v>1291.6344773882799</v>
      </c>
      <c r="O151" s="214">
        <v>7401.4204111571598</v>
      </c>
      <c r="P151" s="122"/>
    </row>
    <row r="152" spans="1:16" ht="12.75" x14ac:dyDescent="0.2">
      <c r="A152" s="19" t="s">
        <v>501</v>
      </c>
      <c r="B152" s="122"/>
      <c r="C152" s="122"/>
      <c r="D152" s="178"/>
      <c r="E152" s="122"/>
      <c r="F152" s="198"/>
      <c r="G152" s="122"/>
      <c r="H152" s="214"/>
      <c r="I152" s="214"/>
      <c r="J152" s="214"/>
      <c r="K152" s="214"/>
      <c r="L152" s="214"/>
      <c r="M152" s="214"/>
      <c r="N152" s="214"/>
      <c r="O152" s="214"/>
      <c r="P152" s="122"/>
    </row>
    <row r="153" spans="1:16" ht="12.75" x14ac:dyDescent="0.2">
      <c r="A153" s="122" t="s">
        <v>502</v>
      </c>
      <c r="B153" s="122">
        <v>30223</v>
      </c>
      <c r="C153" s="122">
        <v>1263</v>
      </c>
      <c r="D153" s="178">
        <v>2.0428135598626</v>
      </c>
      <c r="E153" s="122">
        <v>618.434715264396</v>
      </c>
      <c r="F153" s="198">
        <v>0</v>
      </c>
      <c r="G153" s="122">
        <v>618.434715264396</v>
      </c>
      <c r="H153" s="214">
        <v>11.391</v>
      </c>
      <c r="I153" s="214">
        <v>0.62982552123453805</v>
      </c>
      <c r="J153" s="214">
        <v>0.16596044598048601</v>
      </c>
      <c r="K153" s="214"/>
      <c r="L153" s="214">
        <v>-1203.7974154876199</v>
      </c>
      <c r="M153" s="214">
        <v>35.011803680635801</v>
      </c>
      <c r="N153" s="214">
        <v>1291.6344773882799</v>
      </c>
      <c r="O153" s="214">
        <v>7401.4204111571598</v>
      </c>
      <c r="P153" s="122"/>
    </row>
    <row r="154" spans="1:16" ht="12.75" x14ac:dyDescent="0.2">
      <c r="A154" s="122" t="s">
        <v>503</v>
      </c>
      <c r="B154" s="122">
        <v>40390</v>
      </c>
      <c r="C154" s="122">
        <v>1263</v>
      </c>
      <c r="D154" s="178">
        <v>2.0428135598626</v>
      </c>
      <c r="E154" s="122">
        <v>618.434715264396</v>
      </c>
      <c r="F154" s="198">
        <v>0</v>
      </c>
      <c r="G154" s="122">
        <v>618.434715264396</v>
      </c>
      <c r="H154" s="214">
        <v>11.391</v>
      </c>
      <c r="I154" s="214">
        <v>0.62982552123453805</v>
      </c>
      <c r="J154" s="214">
        <v>0.16596044598048601</v>
      </c>
      <c r="K154" s="214"/>
      <c r="L154" s="214">
        <v>-1203.7974154876199</v>
      </c>
      <c r="M154" s="214">
        <v>35.011803680635801</v>
      </c>
      <c r="N154" s="214">
        <v>1291.6344773882799</v>
      </c>
      <c r="O154" s="214">
        <v>7401.4204111571598</v>
      </c>
      <c r="P154" s="122"/>
    </row>
    <row r="155" spans="1:16" ht="12.75" x14ac:dyDescent="0.2">
      <c r="A155" s="122" t="s">
        <v>504</v>
      </c>
      <c r="B155" s="122">
        <v>9905</v>
      </c>
      <c r="C155" s="122">
        <v>1263</v>
      </c>
      <c r="D155" s="178">
        <v>2.0428135598626</v>
      </c>
      <c r="E155" s="122">
        <v>618.434715264396</v>
      </c>
      <c r="F155" s="198">
        <v>0</v>
      </c>
      <c r="G155" s="122">
        <v>618.434715264396</v>
      </c>
      <c r="H155" s="214">
        <v>11.391</v>
      </c>
      <c r="I155" s="214">
        <v>0.62982552123453805</v>
      </c>
      <c r="J155" s="214">
        <v>0.16596044598048601</v>
      </c>
      <c r="K155" s="214"/>
      <c r="L155" s="214">
        <v>-1203.7974154876199</v>
      </c>
      <c r="M155" s="214">
        <v>35.011803680635801</v>
      </c>
      <c r="N155" s="214">
        <v>1291.6344773882799</v>
      </c>
      <c r="O155" s="214">
        <v>7401.4204111571598</v>
      </c>
      <c r="P155" s="122"/>
    </row>
    <row r="156" spans="1:16" ht="12.75" x14ac:dyDescent="0.2">
      <c r="A156" s="122" t="s">
        <v>505</v>
      </c>
      <c r="B156" s="122">
        <v>9262</v>
      </c>
      <c r="C156" s="122">
        <v>1263</v>
      </c>
      <c r="D156" s="178">
        <v>2.0428135598626</v>
      </c>
      <c r="E156" s="122">
        <v>618.434715264396</v>
      </c>
      <c r="F156" s="198">
        <v>0</v>
      </c>
      <c r="G156" s="122">
        <v>618.434715264396</v>
      </c>
      <c r="H156" s="214">
        <v>11.391</v>
      </c>
      <c r="I156" s="214">
        <v>0.62982552123453805</v>
      </c>
      <c r="J156" s="214">
        <v>0.16596044598048601</v>
      </c>
      <c r="K156" s="214"/>
      <c r="L156" s="214">
        <v>-1203.7974154876199</v>
      </c>
      <c r="M156" s="214">
        <v>35.011803680635801</v>
      </c>
      <c r="N156" s="214">
        <v>1291.6344773882799</v>
      </c>
      <c r="O156" s="214">
        <v>7401.4204111571598</v>
      </c>
      <c r="P156" s="122"/>
    </row>
    <row r="157" spans="1:16" ht="12.75" x14ac:dyDescent="0.2">
      <c r="A157" s="122" t="s">
        <v>506</v>
      </c>
      <c r="B157" s="122">
        <v>111026</v>
      </c>
      <c r="C157" s="122">
        <v>1263</v>
      </c>
      <c r="D157" s="178">
        <v>2.0428135598626</v>
      </c>
      <c r="E157" s="122">
        <v>618.434715264396</v>
      </c>
      <c r="F157" s="198">
        <v>0</v>
      </c>
      <c r="G157" s="122">
        <v>618.434715264396</v>
      </c>
      <c r="H157" s="214">
        <v>11.391</v>
      </c>
      <c r="I157" s="214">
        <v>0.62982552123453805</v>
      </c>
      <c r="J157" s="214">
        <v>0.16596044598048601</v>
      </c>
      <c r="K157" s="214"/>
      <c r="L157" s="214">
        <v>-1203.7974154876199</v>
      </c>
      <c r="M157" s="214">
        <v>35.011803680635801</v>
      </c>
      <c r="N157" s="214">
        <v>1291.6344773882799</v>
      </c>
      <c r="O157" s="214">
        <v>7401.4204111571598</v>
      </c>
      <c r="P157" s="122"/>
    </row>
    <row r="158" spans="1:16" ht="12.75" x14ac:dyDescent="0.2">
      <c r="A158" s="122" t="s">
        <v>507</v>
      </c>
      <c r="B158" s="122">
        <v>4763</v>
      </c>
      <c r="C158" s="122">
        <v>1263</v>
      </c>
      <c r="D158" s="178">
        <v>2.0428135598626</v>
      </c>
      <c r="E158" s="122">
        <v>618.434715264396</v>
      </c>
      <c r="F158" s="198">
        <v>0</v>
      </c>
      <c r="G158" s="122">
        <v>618.434715264396</v>
      </c>
      <c r="H158" s="214">
        <v>11.391</v>
      </c>
      <c r="I158" s="214">
        <v>0.62982552123453805</v>
      </c>
      <c r="J158" s="214">
        <v>0.16596044598048601</v>
      </c>
      <c r="K158" s="214"/>
      <c r="L158" s="214">
        <v>-1203.7974154876199</v>
      </c>
      <c r="M158" s="214">
        <v>35.011803680635801</v>
      </c>
      <c r="N158" s="214">
        <v>1291.6344773882799</v>
      </c>
      <c r="O158" s="214">
        <v>7401.4204111571598</v>
      </c>
      <c r="P158" s="122"/>
    </row>
    <row r="159" spans="1:16" ht="12.75" x14ac:dyDescent="0.2">
      <c r="A159" s="122" t="s">
        <v>508</v>
      </c>
      <c r="B159" s="122">
        <v>5647</v>
      </c>
      <c r="C159" s="122">
        <v>1263</v>
      </c>
      <c r="D159" s="178">
        <v>2.0428135598626</v>
      </c>
      <c r="E159" s="122">
        <v>618.434715264396</v>
      </c>
      <c r="F159" s="198">
        <v>0</v>
      </c>
      <c r="G159" s="122">
        <v>618.434715264396</v>
      </c>
      <c r="H159" s="214">
        <v>11.391</v>
      </c>
      <c r="I159" s="214">
        <v>0.62982552123453805</v>
      </c>
      <c r="J159" s="214">
        <v>0.16596044598048601</v>
      </c>
      <c r="K159" s="214"/>
      <c r="L159" s="214">
        <v>-1203.7974154876199</v>
      </c>
      <c r="M159" s="214">
        <v>35.011803680635801</v>
      </c>
      <c r="N159" s="214">
        <v>1291.6344773882799</v>
      </c>
      <c r="O159" s="214">
        <v>7401.4204111571598</v>
      </c>
      <c r="P159" s="122"/>
    </row>
    <row r="160" spans="1:16" ht="12.75" x14ac:dyDescent="0.2">
      <c r="A160" s="122" t="s">
        <v>509</v>
      </c>
      <c r="B160" s="122">
        <v>33077</v>
      </c>
      <c r="C160" s="122">
        <v>1263</v>
      </c>
      <c r="D160" s="178">
        <v>2.0428135598626</v>
      </c>
      <c r="E160" s="122">
        <v>618.434715264396</v>
      </c>
      <c r="F160" s="198">
        <v>0</v>
      </c>
      <c r="G160" s="122">
        <v>618.434715264396</v>
      </c>
      <c r="H160" s="214">
        <v>11.391</v>
      </c>
      <c r="I160" s="214">
        <v>0.62982552123453805</v>
      </c>
      <c r="J160" s="214">
        <v>0.16596044598048601</v>
      </c>
      <c r="K160" s="214"/>
      <c r="L160" s="214">
        <v>-1203.7974154876199</v>
      </c>
      <c r="M160" s="214">
        <v>35.011803680635801</v>
      </c>
      <c r="N160" s="214">
        <v>1291.6344773882799</v>
      </c>
      <c r="O160" s="214">
        <v>7401.4204111571598</v>
      </c>
      <c r="P160" s="122"/>
    </row>
    <row r="161" spans="1:16" ht="12.75" x14ac:dyDescent="0.2">
      <c r="A161" s="122" t="s">
        <v>510</v>
      </c>
      <c r="B161" s="122">
        <v>6592</v>
      </c>
      <c r="C161" s="122">
        <v>1263</v>
      </c>
      <c r="D161" s="178">
        <v>2.0428135598626</v>
      </c>
      <c r="E161" s="122">
        <v>618.434715264396</v>
      </c>
      <c r="F161" s="198">
        <v>0</v>
      </c>
      <c r="G161" s="122">
        <v>618.434715264396</v>
      </c>
      <c r="H161" s="214">
        <v>11.391</v>
      </c>
      <c r="I161" s="214">
        <v>0.62982552123453805</v>
      </c>
      <c r="J161" s="214">
        <v>0.16596044598048601</v>
      </c>
      <c r="K161" s="214"/>
      <c r="L161" s="214">
        <v>-1203.7974154876199</v>
      </c>
      <c r="M161" s="214">
        <v>35.011803680635801</v>
      </c>
      <c r="N161" s="214">
        <v>1291.6344773882799</v>
      </c>
      <c r="O161" s="214">
        <v>7401.4204111571598</v>
      </c>
      <c r="P161" s="122"/>
    </row>
    <row r="162" spans="1:16" ht="12.75" x14ac:dyDescent="0.2">
      <c r="A162" s="122" t="s">
        <v>511</v>
      </c>
      <c r="B162" s="122">
        <v>5750</v>
      </c>
      <c r="C162" s="122">
        <v>1263</v>
      </c>
      <c r="D162" s="178">
        <v>2.0428135598626</v>
      </c>
      <c r="E162" s="122">
        <v>618.434715264396</v>
      </c>
      <c r="F162" s="198">
        <v>0</v>
      </c>
      <c r="G162" s="122">
        <v>618.434715264396</v>
      </c>
      <c r="H162" s="214">
        <v>11.391</v>
      </c>
      <c r="I162" s="214">
        <v>0.62982552123453805</v>
      </c>
      <c r="J162" s="214">
        <v>0.16596044598048601</v>
      </c>
      <c r="K162" s="214"/>
      <c r="L162" s="214">
        <v>-1203.7974154876199</v>
      </c>
      <c r="M162" s="214">
        <v>35.011803680635801</v>
      </c>
      <c r="N162" s="214">
        <v>1291.6344773882799</v>
      </c>
      <c r="O162" s="214">
        <v>7401.4204111571598</v>
      </c>
      <c r="P162" s="122"/>
    </row>
    <row r="163" spans="1:16" ht="12.75" x14ac:dyDescent="0.2">
      <c r="A163" s="122" t="s">
        <v>512</v>
      </c>
      <c r="B163" s="122">
        <v>5280</v>
      </c>
      <c r="C163" s="122">
        <v>1263</v>
      </c>
      <c r="D163" s="178">
        <v>2.0428135598626</v>
      </c>
      <c r="E163" s="122">
        <v>618.434715264396</v>
      </c>
      <c r="F163" s="198">
        <v>0</v>
      </c>
      <c r="G163" s="122">
        <v>618.434715264396</v>
      </c>
      <c r="H163" s="214">
        <v>11.391</v>
      </c>
      <c r="I163" s="214">
        <v>0.62982552123453805</v>
      </c>
      <c r="J163" s="214">
        <v>0.16596044598048601</v>
      </c>
      <c r="K163" s="214"/>
      <c r="L163" s="214">
        <v>-1203.7974154876199</v>
      </c>
      <c r="M163" s="214">
        <v>35.011803680635801</v>
      </c>
      <c r="N163" s="214">
        <v>1291.6344773882799</v>
      </c>
      <c r="O163" s="214">
        <v>7401.4204111571598</v>
      </c>
      <c r="P163" s="122"/>
    </row>
    <row r="164" spans="1:16" ht="12.75" x14ac:dyDescent="0.2">
      <c r="A164" s="122" t="s">
        <v>513</v>
      </c>
      <c r="B164" s="122">
        <v>564039</v>
      </c>
      <c r="C164" s="122">
        <v>1263</v>
      </c>
      <c r="D164" s="178">
        <v>2.0428135598626</v>
      </c>
      <c r="E164" s="122">
        <v>618.434715264396</v>
      </c>
      <c r="F164" s="198">
        <v>0</v>
      </c>
      <c r="G164" s="122">
        <v>618.434715264396</v>
      </c>
      <c r="H164" s="214">
        <v>11.391</v>
      </c>
      <c r="I164" s="214">
        <v>0.62982552123453805</v>
      </c>
      <c r="J164" s="214">
        <v>0.16596044598048601</v>
      </c>
      <c r="K164" s="214"/>
      <c r="L164" s="214">
        <v>-1203.7974154876199</v>
      </c>
      <c r="M164" s="214">
        <v>35.011803680635801</v>
      </c>
      <c r="N164" s="214">
        <v>1291.6344773882799</v>
      </c>
      <c r="O164" s="214">
        <v>7401.4204111571598</v>
      </c>
      <c r="P164" s="122"/>
    </row>
    <row r="165" spans="1:16" ht="12.75" x14ac:dyDescent="0.2">
      <c r="A165" s="122" t="s">
        <v>514</v>
      </c>
      <c r="B165" s="122">
        <v>13242</v>
      </c>
      <c r="C165" s="122">
        <v>1263</v>
      </c>
      <c r="D165" s="178">
        <v>2.0428135598626</v>
      </c>
      <c r="E165" s="122">
        <v>618.434715264396</v>
      </c>
      <c r="F165" s="198">
        <v>0</v>
      </c>
      <c r="G165" s="122">
        <v>618.434715264396</v>
      </c>
      <c r="H165" s="214">
        <v>11.391</v>
      </c>
      <c r="I165" s="214">
        <v>0.62982552123453805</v>
      </c>
      <c r="J165" s="214">
        <v>0.16596044598048601</v>
      </c>
      <c r="K165" s="214"/>
      <c r="L165" s="214">
        <v>-1203.7974154876199</v>
      </c>
      <c r="M165" s="214">
        <v>35.011803680635801</v>
      </c>
      <c r="N165" s="214">
        <v>1291.6344773882799</v>
      </c>
      <c r="O165" s="214">
        <v>7401.4204111571598</v>
      </c>
      <c r="P165" s="122"/>
    </row>
    <row r="166" spans="1:16" ht="12.75" x14ac:dyDescent="0.2">
      <c r="A166" s="122" t="s">
        <v>515</v>
      </c>
      <c r="B166" s="122">
        <v>9485</v>
      </c>
      <c r="C166" s="122">
        <v>1263</v>
      </c>
      <c r="D166" s="178">
        <v>2.0428135598626</v>
      </c>
      <c r="E166" s="122">
        <v>618.434715264396</v>
      </c>
      <c r="F166" s="198">
        <v>0</v>
      </c>
      <c r="G166" s="122">
        <v>618.434715264396</v>
      </c>
      <c r="H166" s="214">
        <v>11.391</v>
      </c>
      <c r="I166" s="214">
        <v>0.62982552123453805</v>
      </c>
      <c r="J166" s="214">
        <v>0.16596044598048601</v>
      </c>
      <c r="K166" s="214"/>
      <c r="L166" s="214">
        <v>-1203.7974154876199</v>
      </c>
      <c r="M166" s="214">
        <v>35.011803680635801</v>
      </c>
      <c r="N166" s="214">
        <v>1291.6344773882799</v>
      </c>
      <c r="O166" s="214">
        <v>7401.4204111571598</v>
      </c>
      <c r="P166" s="122"/>
    </row>
    <row r="167" spans="1:16" ht="12.75" x14ac:dyDescent="0.2">
      <c r="A167" s="122" t="s">
        <v>516</v>
      </c>
      <c r="B167" s="122">
        <v>9093</v>
      </c>
      <c r="C167" s="122">
        <v>1263</v>
      </c>
      <c r="D167" s="178">
        <v>2.0428135598626</v>
      </c>
      <c r="E167" s="122">
        <v>618.434715264396</v>
      </c>
      <c r="F167" s="198">
        <v>0</v>
      </c>
      <c r="G167" s="122">
        <v>618.434715264396</v>
      </c>
      <c r="H167" s="214">
        <v>11.391</v>
      </c>
      <c r="I167" s="214">
        <v>0.62982552123453805</v>
      </c>
      <c r="J167" s="214">
        <v>0.16596044598048601</v>
      </c>
      <c r="K167" s="214"/>
      <c r="L167" s="214">
        <v>-1203.7974154876199</v>
      </c>
      <c r="M167" s="214">
        <v>35.011803680635801</v>
      </c>
      <c r="N167" s="214">
        <v>1291.6344773882799</v>
      </c>
      <c r="O167" s="214">
        <v>7401.4204111571598</v>
      </c>
      <c r="P167" s="122"/>
    </row>
    <row r="168" spans="1:16" ht="12.75" x14ac:dyDescent="0.2">
      <c r="A168" s="122" t="s">
        <v>517</v>
      </c>
      <c r="B168" s="122">
        <v>37412</v>
      </c>
      <c r="C168" s="122">
        <v>1263</v>
      </c>
      <c r="D168" s="178">
        <v>2.0428135598626</v>
      </c>
      <c r="E168" s="122">
        <v>618.434715264396</v>
      </c>
      <c r="F168" s="198">
        <v>0</v>
      </c>
      <c r="G168" s="122">
        <v>618.434715264396</v>
      </c>
      <c r="H168" s="214">
        <v>11.391</v>
      </c>
      <c r="I168" s="214">
        <v>0.62982552123453805</v>
      </c>
      <c r="J168" s="214">
        <v>0.16596044598048601</v>
      </c>
      <c r="K168" s="214"/>
      <c r="L168" s="214">
        <v>-1203.7974154876199</v>
      </c>
      <c r="M168" s="214">
        <v>35.011803680635801</v>
      </c>
      <c r="N168" s="214">
        <v>1291.6344773882799</v>
      </c>
      <c r="O168" s="214">
        <v>7401.4204111571598</v>
      </c>
      <c r="P168" s="122"/>
    </row>
    <row r="169" spans="1:16" ht="12.75" x14ac:dyDescent="0.2">
      <c r="A169" s="122" t="s">
        <v>518</v>
      </c>
      <c r="B169" s="122">
        <v>6954</v>
      </c>
      <c r="C169" s="122">
        <v>1263</v>
      </c>
      <c r="D169" s="178">
        <v>2.0428135598626</v>
      </c>
      <c r="E169" s="122">
        <v>618.434715264396</v>
      </c>
      <c r="F169" s="198">
        <v>0</v>
      </c>
      <c r="G169" s="122">
        <v>618.434715264396</v>
      </c>
      <c r="H169" s="214">
        <v>11.391</v>
      </c>
      <c r="I169" s="214">
        <v>0.62982552123453805</v>
      </c>
      <c r="J169" s="214">
        <v>0.16596044598048601</v>
      </c>
      <c r="K169" s="214"/>
      <c r="L169" s="214">
        <v>-1203.7974154876199</v>
      </c>
      <c r="M169" s="214">
        <v>35.011803680635801</v>
      </c>
      <c r="N169" s="214">
        <v>1291.6344773882799</v>
      </c>
      <c r="O169" s="214">
        <v>7401.4204111571598</v>
      </c>
      <c r="P169" s="122"/>
    </row>
    <row r="170" spans="1:16" ht="12.75" x14ac:dyDescent="0.2">
      <c r="A170" s="122" t="s">
        <v>519</v>
      </c>
      <c r="B170" s="122">
        <v>44110</v>
      </c>
      <c r="C170" s="122">
        <v>1263</v>
      </c>
      <c r="D170" s="178">
        <v>2.0428135598626</v>
      </c>
      <c r="E170" s="122">
        <v>618.434715264396</v>
      </c>
      <c r="F170" s="198">
        <v>0</v>
      </c>
      <c r="G170" s="122">
        <v>618.434715264396</v>
      </c>
      <c r="H170" s="214">
        <v>11.391</v>
      </c>
      <c r="I170" s="214">
        <v>0.62982552123453805</v>
      </c>
      <c r="J170" s="214">
        <v>0.16596044598048601</v>
      </c>
      <c r="K170" s="214"/>
      <c r="L170" s="214">
        <v>-1203.7974154876199</v>
      </c>
      <c r="M170" s="214">
        <v>35.011803680635801</v>
      </c>
      <c r="N170" s="214">
        <v>1291.6344773882799</v>
      </c>
      <c r="O170" s="214">
        <v>7401.4204111571598</v>
      </c>
      <c r="P170" s="122"/>
    </row>
    <row r="171" spans="1:16" ht="12.75" x14ac:dyDescent="0.2">
      <c r="A171" s="122" t="s">
        <v>520</v>
      </c>
      <c r="B171" s="122">
        <v>41510</v>
      </c>
      <c r="C171" s="122">
        <v>1263</v>
      </c>
      <c r="D171" s="178">
        <v>2.0428135598626</v>
      </c>
      <c r="E171" s="122">
        <v>618.434715264396</v>
      </c>
      <c r="F171" s="198">
        <v>0</v>
      </c>
      <c r="G171" s="122">
        <v>618.434715264396</v>
      </c>
      <c r="H171" s="214">
        <v>11.391</v>
      </c>
      <c r="I171" s="214">
        <v>0.62982552123453805</v>
      </c>
      <c r="J171" s="214">
        <v>0.16596044598048601</v>
      </c>
      <c r="K171" s="214"/>
      <c r="L171" s="214">
        <v>-1203.7974154876199</v>
      </c>
      <c r="M171" s="214">
        <v>35.011803680635801</v>
      </c>
      <c r="N171" s="214">
        <v>1291.6344773882799</v>
      </c>
      <c r="O171" s="214">
        <v>7401.4204111571598</v>
      </c>
      <c r="P171" s="122"/>
    </row>
    <row r="172" spans="1:16" ht="12.75" x14ac:dyDescent="0.2">
      <c r="A172" s="122" t="s">
        <v>521</v>
      </c>
      <c r="B172" s="122">
        <v>39506</v>
      </c>
      <c r="C172" s="122">
        <v>1263</v>
      </c>
      <c r="D172" s="178">
        <v>2.0428135598626</v>
      </c>
      <c r="E172" s="122">
        <v>618.434715264396</v>
      </c>
      <c r="F172" s="198">
        <v>0</v>
      </c>
      <c r="G172" s="122">
        <v>618.434715264396</v>
      </c>
      <c r="H172" s="214">
        <v>11.391</v>
      </c>
      <c r="I172" s="214">
        <v>0.62982552123453805</v>
      </c>
      <c r="J172" s="214">
        <v>0.16596044598048601</v>
      </c>
      <c r="K172" s="214"/>
      <c r="L172" s="214">
        <v>-1203.7974154876199</v>
      </c>
      <c r="M172" s="214">
        <v>35.011803680635801</v>
      </c>
      <c r="N172" s="214">
        <v>1291.6344773882799</v>
      </c>
      <c r="O172" s="214">
        <v>7401.4204111571598</v>
      </c>
      <c r="P172" s="122"/>
    </row>
    <row r="173" spans="1:16" ht="12.75" x14ac:dyDescent="0.2">
      <c r="A173" s="122" t="s">
        <v>522</v>
      </c>
      <c r="B173" s="122">
        <v>13961</v>
      </c>
      <c r="C173" s="122">
        <v>1263</v>
      </c>
      <c r="D173" s="178">
        <v>2.0428135598626</v>
      </c>
      <c r="E173" s="122">
        <v>618.434715264396</v>
      </c>
      <c r="F173" s="198">
        <v>0</v>
      </c>
      <c r="G173" s="122">
        <v>618.434715264396</v>
      </c>
      <c r="H173" s="214">
        <v>11.391</v>
      </c>
      <c r="I173" s="214">
        <v>0.62982552123453805</v>
      </c>
      <c r="J173" s="214">
        <v>0.16596044598048601</v>
      </c>
      <c r="K173" s="214"/>
      <c r="L173" s="214">
        <v>-1203.7974154876199</v>
      </c>
      <c r="M173" s="214">
        <v>35.011803680635801</v>
      </c>
      <c r="N173" s="214">
        <v>1291.6344773882799</v>
      </c>
      <c r="O173" s="214">
        <v>7401.4204111571598</v>
      </c>
      <c r="P173" s="122"/>
    </row>
    <row r="174" spans="1:16" ht="12.75" x14ac:dyDescent="0.2">
      <c r="A174" s="122" t="s">
        <v>523</v>
      </c>
      <c r="B174" s="122">
        <v>14621</v>
      </c>
      <c r="C174" s="122">
        <v>1263</v>
      </c>
      <c r="D174" s="178">
        <v>2.0428135598626</v>
      </c>
      <c r="E174" s="122">
        <v>618.434715264396</v>
      </c>
      <c r="F174" s="198">
        <v>0</v>
      </c>
      <c r="G174" s="122">
        <v>618.434715264396</v>
      </c>
      <c r="H174" s="214">
        <v>11.391</v>
      </c>
      <c r="I174" s="214">
        <v>0.62982552123453805</v>
      </c>
      <c r="J174" s="214">
        <v>0.16596044598048601</v>
      </c>
      <c r="K174" s="214"/>
      <c r="L174" s="214">
        <v>-1203.7974154876199</v>
      </c>
      <c r="M174" s="214">
        <v>35.011803680635801</v>
      </c>
      <c r="N174" s="214">
        <v>1291.6344773882799</v>
      </c>
      <c r="O174" s="214">
        <v>7401.4204111571598</v>
      </c>
      <c r="P174" s="122"/>
    </row>
    <row r="175" spans="1:16" ht="12.75" x14ac:dyDescent="0.2">
      <c r="A175" s="122" t="s">
        <v>524</v>
      </c>
      <c r="B175" s="122">
        <v>24290</v>
      </c>
      <c r="C175" s="122">
        <v>1263</v>
      </c>
      <c r="D175" s="178">
        <v>2.0428135598626</v>
      </c>
      <c r="E175" s="122">
        <v>618.434715264396</v>
      </c>
      <c r="F175" s="198">
        <v>0</v>
      </c>
      <c r="G175" s="122">
        <v>618.434715264396</v>
      </c>
      <c r="H175" s="214">
        <v>11.391</v>
      </c>
      <c r="I175" s="214">
        <v>0.62982552123453805</v>
      </c>
      <c r="J175" s="214">
        <v>0.16596044598048601</v>
      </c>
      <c r="K175" s="214"/>
      <c r="L175" s="214">
        <v>-1203.7974154876199</v>
      </c>
      <c r="M175" s="214">
        <v>35.011803680635801</v>
      </c>
      <c r="N175" s="214">
        <v>1291.6344773882799</v>
      </c>
      <c r="O175" s="214">
        <v>7401.4204111571598</v>
      </c>
      <c r="P175" s="122"/>
    </row>
    <row r="176" spans="1:16" ht="12.75" x14ac:dyDescent="0.2">
      <c r="A176" s="122" t="s">
        <v>525</v>
      </c>
      <c r="B176" s="122">
        <v>34484</v>
      </c>
      <c r="C176" s="122">
        <v>1263</v>
      </c>
      <c r="D176" s="178">
        <v>2.0428135598626</v>
      </c>
      <c r="E176" s="122">
        <v>618.434715264396</v>
      </c>
      <c r="F176" s="198">
        <v>0</v>
      </c>
      <c r="G176" s="122">
        <v>618.434715264396</v>
      </c>
      <c r="H176" s="214">
        <v>11.391</v>
      </c>
      <c r="I176" s="214">
        <v>0.62982552123453805</v>
      </c>
      <c r="J176" s="214">
        <v>0.16596044598048601</v>
      </c>
      <c r="K176" s="214"/>
      <c r="L176" s="214">
        <v>-1203.7974154876199</v>
      </c>
      <c r="M176" s="214">
        <v>35.011803680635801</v>
      </c>
      <c r="N176" s="214">
        <v>1291.6344773882799</v>
      </c>
      <c r="O176" s="214">
        <v>7401.4204111571598</v>
      </c>
      <c r="P176" s="122"/>
    </row>
    <row r="177" spans="1:16" ht="12.75" x14ac:dyDescent="0.2">
      <c r="A177" s="122" t="s">
        <v>526</v>
      </c>
      <c r="B177" s="122">
        <v>9377</v>
      </c>
      <c r="C177" s="122">
        <v>1263</v>
      </c>
      <c r="D177" s="178">
        <v>2.0428135598626</v>
      </c>
      <c r="E177" s="122">
        <v>618.434715264396</v>
      </c>
      <c r="F177" s="198">
        <v>0</v>
      </c>
      <c r="G177" s="122">
        <v>618.434715264396</v>
      </c>
      <c r="H177" s="214">
        <v>11.391</v>
      </c>
      <c r="I177" s="214">
        <v>0.62982552123453805</v>
      </c>
      <c r="J177" s="214">
        <v>0.16596044598048601</v>
      </c>
      <c r="K177" s="214"/>
      <c r="L177" s="214">
        <v>-1203.7974154876199</v>
      </c>
      <c r="M177" s="214">
        <v>35.011803680635801</v>
      </c>
      <c r="N177" s="214">
        <v>1291.6344773882799</v>
      </c>
      <c r="O177" s="214">
        <v>7401.4204111571598</v>
      </c>
      <c r="P177" s="122"/>
    </row>
    <row r="178" spans="1:16" ht="12.75" x14ac:dyDescent="0.2">
      <c r="A178" s="122" t="s">
        <v>527</v>
      </c>
      <c r="B178" s="122">
        <v>10423</v>
      </c>
      <c r="C178" s="122">
        <v>1263</v>
      </c>
      <c r="D178" s="178">
        <v>2.0428135598626</v>
      </c>
      <c r="E178" s="122">
        <v>618.434715264396</v>
      </c>
      <c r="F178" s="198">
        <v>0</v>
      </c>
      <c r="G178" s="122">
        <v>618.434715264396</v>
      </c>
      <c r="H178" s="214">
        <v>11.391</v>
      </c>
      <c r="I178" s="214">
        <v>0.62982552123453805</v>
      </c>
      <c r="J178" s="214">
        <v>0.16596044598048601</v>
      </c>
      <c r="K178" s="214"/>
      <c r="L178" s="214">
        <v>-1203.7974154876199</v>
      </c>
      <c r="M178" s="214">
        <v>35.011803680635801</v>
      </c>
      <c r="N178" s="214">
        <v>1291.6344773882799</v>
      </c>
      <c r="O178" s="214">
        <v>7401.4204111571598</v>
      </c>
      <c r="P178" s="122"/>
    </row>
    <row r="179" spans="1:16" ht="12.75" x14ac:dyDescent="0.2">
      <c r="A179" s="122" t="s">
        <v>528</v>
      </c>
      <c r="B179" s="122">
        <v>66121</v>
      </c>
      <c r="C179" s="122">
        <v>1263</v>
      </c>
      <c r="D179" s="178">
        <v>2.0428135598626</v>
      </c>
      <c r="E179" s="122">
        <v>618.434715264396</v>
      </c>
      <c r="F179" s="198">
        <v>0</v>
      </c>
      <c r="G179" s="122">
        <v>618.434715264396</v>
      </c>
      <c r="H179" s="214">
        <v>11.391</v>
      </c>
      <c r="I179" s="214">
        <v>0.62982552123453805</v>
      </c>
      <c r="J179" s="214">
        <v>0.16596044598048601</v>
      </c>
      <c r="K179" s="214"/>
      <c r="L179" s="214">
        <v>-1203.7974154876199</v>
      </c>
      <c r="M179" s="214">
        <v>35.011803680635801</v>
      </c>
      <c r="N179" s="214">
        <v>1291.6344773882799</v>
      </c>
      <c r="O179" s="214">
        <v>7401.4204111571598</v>
      </c>
      <c r="P179" s="122"/>
    </row>
    <row r="180" spans="1:16" ht="12.75" x14ac:dyDescent="0.2">
      <c r="A180" s="122" t="s">
        <v>529</v>
      </c>
      <c r="B180" s="122">
        <v>15108</v>
      </c>
      <c r="C180" s="122">
        <v>1263</v>
      </c>
      <c r="D180" s="178">
        <v>2.0428135598626</v>
      </c>
      <c r="E180" s="122">
        <v>618.434715264396</v>
      </c>
      <c r="F180" s="198">
        <v>0</v>
      </c>
      <c r="G180" s="122">
        <v>618.434715264396</v>
      </c>
      <c r="H180" s="214">
        <v>11.391</v>
      </c>
      <c r="I180" s="214">
        <v>0.62982552123453805</v>
      </c>
      <c r="J180" s="214">
        <v>0.16596044598048601</v>
      </c>
      <c r="K180" s="214"/>
      <c r="L180" s="214">
        <v>-1203.7974154876199</v>
      </c>
      <c r="M180" s="214">
        <v>35.011803680635801</v>
      </c>
      <c r="N180" s="214">
        <v>1291.6344773882799</v>
      </c>
      <c r="O180" s="214">
        <v>7401.4204111571598</v>
      </c>
      <c r="P180" s="122"/>
    </row>
    <row r="181" spans="1:16" ht="12.75" x14ac:dyDescent="0.2">
      <c r="A181" s="122" t="s">
        <v>530</v>
      </c>
      <c r="B181" s="122">
        <v>37880</v>
      </c>
      <c r="C181" s="122">
        <v>1263</v>
      </c>
      <c r="D181" s="178">
        <v>2.0428135598626</v>
      </c>
      <c r="E181" s="122">
        <v>618.434715264396</v>
      </c>
      <c r="F181" s="198">
        <v>0</v>
      </c>
      <c r="G181" s="122">
        <v>618.434715264396</v>
      </c>
      <c r="H181" s="214">
        <v>11.391</v>
      </c>
      <c r="I181" s="214">
        <v>0.62982552123453805</v>
      </c>
      <c r="J181" s="214">
        <v>0.16596044598048601</v>
      </c>
      <c r="K181" s="214"/>
      <c r="L181" s="214">
        <v>-1203.7974154876199</v>
      </c>
      <c r="M181" s="214">
        <v>35.011803680635801</v>
      </c>
      <c r="N181" s="214">
        <v>1291.6344773882799</v>
      </c>
      <c r="O181" s="214">
        <v>7401.4204111571598</v>
      </c>
      <c r="P181" s="122"/>
    </row>
    <row r="182" spans="1:16" ht="12.75" x14ac:dyDescent="0.2">
      <c r="A182" s="122" t="s">
        <v>531</v>
      </c>
      <c r="B182" s="122">
        <v>18843</v>
      </c>
      <c r="C182" s="122">
        <v>1263</v>
      </c>
      <c r="D182" s="178">
        <v>2.0428135598626</v>
      </c>
      <c r="E182" s="122">
        <v>618.434715264396</v>
      </c>
      <c r="F182" s="198">
        <v>0</v>
      </c>
      <c r="G182" s="122">
        <v>618.434715264396</v>
      </c>
      <c r="H182" s="214">
        <v>11.391</v>
      </c>
      <c r="I182" s="214">
        <v>0.62982552123453805</v>
      </c>
      <c r="J182" s="214">
        <v>0.16596044598048601</v>
      </c>
      <c r="K182" s="214"/>
      <c r="L182" s="214">
        <v>-1203.7974154876199</v>
      </c>
      <c r="M182" s="214">
        <v>35.011803680635801</v>
      </c>
      <c r="N182" s="214">
        <v>1291.6344773882799</v>
      </c>
      <c r="O182" s="214">
        <v>7401.4204111571598</v>
      </c>
      <c r="P182" s="122"/>
    </row>
    <row r="183" spans="1:16" ht="12.75" x14ac:dyDescent="0.2">
      <c r="A183" s="122" t="s">
        <v>532</v>
      </c>
      <c r="B183" s="122">
        <v>54975</v>
      </c>
      <c r="C183" s="122">
        <v>1263</v>
      </c>
      <c r="D183" s="178">
        <v>2.0428135598626</v>
      </c>
      <c r="E183" s="122">
        <v>618.434715264396</v>
      </c>
      <c r="F183" s="198">
        <v>0</v>
      </c>
      <c r="G183" s="122">
        <v>618.434715264396</v>
      </c>
      <c r="H183" s="214">
        <v>11.391</v>
      </c>
      <c r="I183" s="214">
        <v>0.62982552123453805</v>
      </c>
      <c r="J183" s="214">
        <v>0.16596044598048601</v>
      </c>
      <c r="K183" s="214"/>
      <c r="L183" s="214">
        <v>-1203.7974154876199</v>
      </c>
      <c r="M183" s="214">
        <v>35.011803680635801</v>
      </c>
      <c r="N183" s="214">
        <v>1291.6344773882799</v>
      </c>
      <c r="O183" s="214">
        <v>7401.4204111571598</v>
      </c>
      <c r="P183" s="122"/>
    </row>
    <row r="184" spans="1:16" ht="12.75" x14ac:dyDescent="0.2">
      <c r="A184" s="122" t="s">
        <v>533</v>
      </c>
      <c r="B184" s="122">
        <v>9073</v>
      </c>
      <c r="C184" s="122">
        <v>1263</v>
      </c>
      <c r="D184" s="178">
        <v>2.0428135598626</v>
      </c>
      <c r="E184" s="122">
        <v>618.434715264396</v>
      </c>
      <c r="F184" s="198">
        <v>0</v>
      </c>
      <c r="G184" s="122">
        <v>618.434715264396</v>
      </c>
      <c r="H184" s="214">
        <v>11.391</v>
      </c>
      <c r="I184" s="214">
        <v>0.62982552123453805</v>
      </c>
      <c r="J184" s="214">
        <v>0.16596044598048601</v>
      </c>
      <c r="K184" s="214"/>
      <c r="L184" s="214">
        <v>-1203.7974154876199</v>
      </c>
      <c r="M184" s="214">
        <v>35.011803680635801</v>
      </c>
      <c r="N184" s="214">
        <v>1291.6344773882799</v>
      </c>
      <c r="O184" s="214">
        <v>7401.4204111571598</v>
      </c>
      <c r="P184" s="122"/>
    </row>
    <row r="185" spans="1:16" ht="12.75" x14ac:dyDescent="0.2">
      <c r="A185" s="122" t="s">
        <v>534</v>
      </c>
      <c r="B185" s="122">
        <v>26224</v>
      </c>
      <c r="C185" s="122">
        <v>1263</v>
      </c>
      <c r="D185" s="178">
        <v>2.0428135598626</v>
      </c>
      <c r="E185" s="122">
        <v>618.434715264396</v>
      </c>
      <c r="F185" s="198">
        <v>0</v>
      </c>
      <c r="G185" s="122">
        <v>618.434715264396</v>
      </c>
      <c r="H185" s="214">
        <v>11.391</v>
      </c>
      <c r="I185" s="214">
        <v>0.62982552123453805</v>
      </c>
      <c r="J185" s="214">
        <v>0.16596044598048601</v>
      </c>
      <c r="K185" s="214"/>
      <c r="L185" s="214">
        <v>-1203.7974154876199</v>
      </c>
      <c r="M185" s="214">
        <v>35.011803680635801</v>
      </c>
      <c r="N185" s="214">
        <v>1291.6344773882799</v>
      </c>
      <c r="O185" s="214">
        <v>7401.4204111571598</v>
      </c>
      <c r="P185" s="122"/>
    </row>
    <row r="186" spans="1:16" ht="12.75" x14ac:dyDescent="0.2">
      <c r="A186" s="122" t="s">
        <v>535</v>
      </c>
      <c r="B186" s="122">
        <v>13218</v>
      </c>
      <c r="C186" s="122">
        <v>1263</v>
      </c>
      <c r="D186" s="178">
        <v>2.0428135598626</v>
      </c>
      <c r="E186" s="122">
        <v>618.434715264396</v>
      </c>
      <c r="F186" s="198">
        <v>0</v>
      </c>
      <c r="G186" s="122">
        <v>618.434715264396</v>
      </c>
      <c r="H186" s="214">
        <v>11.391</v>
      </c>
      <c r="I186" s="214">
        <v>0.62982552123453805</v>
      </c>
      <c r="J186" s="214">
        <v>0.16596044598048601</v>
      </c>
      <c r="K186" s="214"/>
      <c r="L186" s="214">
        <v>-1203.7974154876199</v>
      </c>
      <c r="M186" s="214">
        <v>35.011803680635801</v>
      </c>
      <c r="N186" s="214">
        <v>1291.6344773882799</v>
      </c>
      <c r="O186" s="214">
        <v>7401.4204111571598</v>
      </c>
      <c r="P186" s="122"/>
    </row>
    <row r="187" spans="1:16" ht="12.75" x14ac:dyDescent="0.2">
      <c r="A187" s="122" t="s">
        <v>536</v>
      </c>
      <c r="B187" s="122">
        <v>10659</v>
      </c>
      <c r="C187" s="122">
        <v>1263</v>
      </c>
      <c r="D187" s="178">
        <v>2.0428135598626</v>
      </c>
      <c r="E187" s="122">
        <v>618.434715264396</v>
      </c>
      <c r="F187" s="198">
        <v>0</v>
      </c>
      <c r="G187" s="122">
        <v>618.434715264396</v>
      </c>
      <c r="H187" s="214">
        <v>11.391</v>
      </c>
      <c r="I187" s="214">
        <v>0.62982552123453805</v>
      </c>
      <c r="J187" s="214">
        <v>0.16596044598048601</v>
      </c>
      <c r="K187" s="214"/>
      <c r="L187" s="214">
        <v>-1203.7974154876199</v>
      </c>
      <c r="M187" s="214">
        <v>35.011803680635801</v>
      </c>
      <c r="N187" s="214">
        <v>1291.6344773882799</v>
      </c>
      <c r="O187" s="214">
        <v>7401.4204111571598</v>
      </c>
      <c r="P187" s="122"/>
    </row>
    <row r="188" spans="1:16" ht="12.75" x14ac:dyDescent="0.2">
      <c r="A188" s="122" t="s">
        <v>537</v>
      </c>
      <c r="B188" s="122">
        <v>12763</v>
      </c>
      <c r="C188" s="122">
        <v>1263</v>
      </c>
      <c r="D188" s="178">
        <v>2.0428135598626</v>
      </c>
      <c r="E188" s="122">
        <v>618.434715264396</v>
      </c>
      <c r="F188" s="198">
        <v>0</v>
      </c>
      <c r="G188" s="122">
        <v>618.434715264396</v>
      </c>
      <c r="H188" s="214">
        <v>11.391</v>
      </c>
      <c r="I188" s="214">
        <v>0.62982552123453805</v>
      </c>
      <c r="J188" s="214">
        <v>0.16596044598048601</v>
      </c>
      <c r="K188" s="214"/>
      <c r="L188" s="214">
        <v>-1203.7974154876199</v>
      </c>
      <c r="M188" s="214">
        <v>35.011803680635801</v>
      </c>
      <c r="N188" s="214">
        <v>1291.6344773882799</v>
      </c>
      <c r="O188" s="214">
        <v>7401.4204111571598</v>
      </c>
      <c r="P188" s="122"/>
    </row>
    <row r="189" spans="1:16" ht="12.75" x14ac:dyDescent="0.2">
      <c r="A189" s="122" t="s">
        <v>538</v>
      </c>
      <c r="B189" s="122">
        <v>11110</v>
      </c>
      <c r="C189" s="122">
        <v>1263</v>
      </c>
      <c r="D189" s="178">
        <v>2.0428135598626</v>
      </c>
      <c r="E189" s="122">
        <v>618.434715264396</v>
      </c>
      <c r="F189" s="198">
        <v>0</v>
      </c>
      <c r="G189" s="122">
        <v>618.434715264396</v>
      </c>
      <c r="H189" s="214">
        <v>11.391</v>
      </c>
      <c r="I189" s="214">
        <v>0.62982552123453805</v>
      </c>
      <c r="J189" s="214">
        <v>0.16596044598048601</v>
      </c>
      <c r="K189" s="214"/>
      <c r="L189" s="214">
        <v>-1203.7974154876199</v>
      </c>
      <c r="M189" s="214">
        <v>35.011803680635801</v>
      </c>
      <c r="N189" s="214">
        <v>1291.6344773882799</v>
      </c>
      <c r="O189" s="214">
        <v>7401.4204111571598</v>
      </c>
      <c r="P189" s="122"/>
    </row>
    <row r="190" spans="1:16" ht="12.75" x14ac:dyDescent="0.2">
      <c r="A190" s="122" t="s">
        <v>539</v>
      </c>
      <c r="B190" s="122">
        <v>12827</v>
      </c>
      <c r="C190" s="122">
        <v>1263</v>
      </c>
      <c r="D190" s="178">
        <v>2.0428135598626</v>
      </c>
      <c r="E190" s="122">
        <v>618.434715264396</v>
      </c>
      <c r="F190" s="198">
        <v>0</v>
      </c>
      <c r="G190" s="122">
        <v>618.434715264396</v>
      </c>
      <c r="H190" s="214">
        <v>11.391</v>
      </c>
      <c r="I190" s="214">
        <v>0.62982552123453805</v>
      </c>
      <c r="J190" s="214">
        <v>0.16596044598048601</v>
      </c>
      <c r="K190" s="214"/>
      <c r="L190" s="214">
        <v>-1203.7974154876199</v>
      </c>
      <c r="M190" s="214">
        <v>35.011803680635801</v>
      </c>
      <c r="N190" s="214">
        <v>1291.6344773882799</v>
      </c>
      <c r="O190" s="214">
        <v>7401.4204111571598</v>
      </c>
      <c r="P190" s="122"/>
    </row>
    <row r="191" spans="1:16" ht="12.75" x14ac:dyDescent="0.2">
      <c r="A191" s="122" t="s">
        <v>540</v>
      </c>
      <c r="B191" s="122">
        <v>15790</v>
      </c>
      <c r="C191" s="122">
        <v>1263</v>
      </c>
      <c r="D191" s="178">
        <v>2.0428135598626</v>
      </c>
      <c r="E191" s="122">
        <v>618.434715264396</v>
      </c>
      <c r="F191" s="198">
        <v>0</v>
      </c>
      <c r="G191" s="122">
        <v>618.434715264396</v>
      </c>
      <c r="H191" s="214">
        <v>11.391</v>
      </c>
      <c r="I191" s="214">
        <v>0.62982552123453805</v>
      </c>
      <c r="J191" s="214">
        <v>0.16596044598048601</v>
      </c>
      <c r="K191" s="214"/>
      <c r="L191" s="214">
        <v>-1203.7974154876199</v>
      </c>
      <c r="M191" s="214">
        <v>35.011803680635801</v>
      </c>
      <c r="N191" s="214">
        <v>1291.6344773882799</v>
      </c>
      <c r="O191" s="214">
        <v>7401.4204111571598</v>
      </c>
      <c r="P191" s="122"/>
    </row>
    <row r="192" spans="1:16" ht="12.75" x14ac:dyDescent="0.2">
      <c r="A192" s="122" t="s">
        <v>541</v>
      </c>
      <c r="B192" s="122">
        <v>11841</v>
      </c>
      <c r="C192" s="122">
        <v>1263</v>
      </c>
      <c r="D192" s="178">
        <v>2.0428135598626</v>
      </c>
      <c r="E192" s="122">
        <v>618.434715264396</v>
      </c>
      <c r="F192" s="198">
        <v>0</v>
      </c>
      <c r="G192" s="122">
        <v>618.434715264396</v>
      </c>
      <c r="H192" s="214">
        <v>11.391</v>
      </c>
      <c r="I192" s="214">
        <v>0.62982552123453805</v>
      </c>
      <c r="J192" s="214">
        <v>0.16596044598048601</v>
      </c>
      <c r="K192" s="214"/>
      <c r="L192" s="214">
        <v>-1203.7974154876199</v>
      </c>
      <c r="M192" s="214">
        <v>35.011803680635801</v>
      </c>
      <c r="N192" s="214">
        <v>1291.6344773882799</v>
      </c>
      <c r="O192" s="214">
        <v>7401.4204111571598</v>
      </c>
      <c r="P192" s="122"/>
    </row>
    <row r="193" spans="1:16" ht="12.75" x14ac:dyDescent="0.2">
      <c r="A193" s="122" t="s">
        <v>542</v>
      </c>
      <c r="B193" s="122">
        <v>58238</v>
      </c>
      <c r="C193" s="122">
        <v>1263</v>
      </c>
      <c r="D193" s="178">
        <v>2.0428135598626</v>
      </c>
      <c r="E193" s="122">
        <v>618.434715264396</v>
      </c>
      <c r="F193" s="198">
        <v>0</v>
      </c>
      <c r="G193" s="122">
        <v>618.434715264396</v>
      </c>
      <c r="H193" s="214">
        <v>11.391</v>
      </c>
      <c r="I193" s="214">
        <v>0.62982552123453805</v>
      </c>
      <c r="J193" s="214">
        <v>0.16596044598048601</v>
      </c>
      <c r="K193" s="214"/>
      <c r="L193" s="214">
        <v>-1203.7974154876199</v>
      </c>
      <c r="M193" s="214">
        <v>35.011803680635801</v>
      </c>
      <c r="N193" s="214">
        <v>1291.6344773882799</v>
      </c>
      <c r="O193" s="214">
        <v>7401.4204111571598</v>
      </c>
      <c r="P193" s="122"/>
    </row>
    <row r="194" spans="1:16" ht="12.75" x14ac:dyDescent="0.2">
      <c r="A194" s="122" t="s">
        <v>543</v>
      </c>
      <c r="B194" s="122">
        <v>9414</v>
      </c>
      <c r="C194" s="122">
        <v>1263</v>
      </c>
      <c r="D194" s="178">
        <v>2.0428135598626</v>
      </c>
      <c r="E194" s="122">
        <v>618.434715264396</v>
      </c>
      <c r="F194" s="198">
        <v>0</v>
      </c>
      <c r="G194" s="122">
        <v>618.434715264396</v>
      </c>
      <c r="H194" s="214">
        <v>11.391</v>
      </c>
      <c r="I194" s="214">
        <v>0.62982552123453805</v>
      </c>
      <c r="J194" s="214">
        <v>0.16596044598048601</v>
      </c>
      <c r="K194" s="214"/>
      <c r="L194" s="214">
        <v>-1203.7974154876199</v>
      </c>
      <c r="M194" s="214">
        <v>35.011803680635801</v>
      </c>
      <c r="N194" s="214">
        <v>1291.6344773882799</v>
      </c>
      <c r="O194" s="214">
        <v>7401.4204111571598</v>
      </c>
      <c r="P194" s="122"/>
    </row>
    <row r="195" spans="1:16" ht="12.75" x14ac:dyDescent="0.2">
      <c r="A195" s="122" t="s">
        <v>544</v>
      </c>
      <c r="B195" s="122">
        <v>55763</v>
      </c>
      <c r="C195" s="122">
        <v>1263</v>
      </c>
      <c r="D195" s="178">
        <v>2.0428135598626</v>
      </c>
      <c r="E195" s="122">
        <v>618.434715264396</v>
      </c>
      <c r="F195" s="198">
        <v>0</v>
      </c>
      <c r="G195" s="122">
        <v>618.434715264396</v>
      </c>
      <c r="H195" s="214">
        <v>11.391</v>
      </c>
      <c r="I195" s="214">
        <v>0.62982552123453805</v>
      </c>
      <c r="J195" s="214">
        <v>0.16596044598048601</v>
      </c>
      <c r="K195" s="214"/>
      <c r="L195" s="214">
        <v>-1203.7974154876199</v>
      </c>
      <c r="M195" s="214">
        <v>35.011803680635801</v>
      </c>
      <c r="N195" s="214">
        <v>1291.6344773882799</v>
      </c>
      <c r="O195" s="214">
        <v>7401.4204111571598</v>
      </c>
      <c r="P195" s="122"/>
    </row>
    <row r="196" spans="1:16" ht="12.75" x14ac:dyDescent="0.2">
      <c r="A196" s="122" t="s">
        <v>545</v>
      </c>
      <c r="B196" s="122">
        <v>24296</v>
      </c>
      <c r="C196" s="122">
        <v>1263</v>
      </c>
      <c r="D196" s="178">
        <v>2.0428135598626</v>
      </c>
      <c r="E196" s="122">
        <v>618.434715264396</v>
      </c>
      <c r="F196" s="198">
        <v>0</v>
      </c>
      <c r="G196" s="122">
        <v>618.434715264396</v>
      </c>
      <c r="H196" s="214">
        <v>11.391</v>
      </c>
      <c r="I196" s="214">
        <v>0.62982552123453805</v>
      </c>
      <c r="J196" s="214">
        <v>0.16596044598048601</v>
      </c>
      <c r="K196" s="214"/>
      <c r="L196" s="214">
        <v>-1203.7974154876199</v>
      </c>
      <c r="M196" s="214">
        <v>35.011803680635801</v>
      </c>
      <c r="N196" s="214">
        <v>1291.6344773882799</v>
      </c>
      <c r="O196" s="214">
        <v>7401.4204111571598</v>
      </c>
      <c r="P196" s="122"/>
    </row>
    <row r="197" spans="1:16" ht="12.75" x14ac:dyDescent="0.2">
      <c r="A197" s="122" t="s">
        <v>546</v>
      </c>
      <c r="B197" s="122">
        <v>15942</v>
      </c>
      <c r="C197" s="122">
        <v>1263</v>
      </c>
      <c r="D197" s="178">
        <v>2.0428135598626</v>
      </c>
      <c r="E197" s="122">
        <v>618.434715264396</v>
      </c>
      <c r="F197" s="198">
        <v>0</v>
      </c>
      <c r="G197" s="122">
        <v>618.434715264396</v>
      </c>
      <c r="H197" s="214">
        <v>11.391</v>
      </c>
      <c r="I197" s="214">
        <v>0.62982552123453805</v>
      </c>
      <c r="J197" s="214">
        <v>0.16596044598048601</v>
      </c>
      <c r="K197" s="214"/>
      <c r="L197" s="214">
        <v>-1203.7974154876199</v>
      </c>
      <c r="M197" s="214">
        <v>35.011803680635801</v>
      </c>
      <c r="N197" s="214">
        <v>1291.6344773882799</v>
      </c>
      <c r="O197" s="214">
        <v>7401.4204111571598</v>
      </c>
      <c r="P197" s="122"/>
    </row>
    <row r="198" spans="1:16" ht="12.75" x14ac:dyDescent="0.2">
      <c r="A198" s="122" t="s">
        <v>547</v>
      </c>
      <c r="B198" s="122">
        <v>11490</v>
      </c>
      <c r="C198" s="122">
        <v>1263</v>
      </c>
      <c r="D198" s="178">
        <v>2.0428135598626</v>
      </c>
      <c r="E198" s="122">
        <v>618.434715264396</v>
      </c>
      <c r="F198" s="198">
        <v>0</v>
      </c>
      <c r="G198" s="122">
        <v>618.434715264396</v>
      </c>
      <c r="H198" s="214">
        <v>11.391</v>
      </c>
      <c r="I198" s="214">
        <v>0.62982552123453805</v>
      </c>
      <c r="J198" s="214">
        <v>0.16596044598048601</v>
      </c>
      <c r="K198" s="214"/>
      <c r="L198" s="214">
        <v>-1203.7974154876199</v>
      </c>
      <c r="M198" s="214">
        <v>35.011803680635801</v>
      </c>
      <c r="N198" s="214">
        <v>1291.6344773882799</v>
      </c>
      <c r="O198" s="214">
        <v>7401.4204111571598</v>
      </c>
      <c r="P198" s="122"/>
    </row>
    <row r="199" spans="1:16" ht="12.75" x14ac:dyDescent="0.2">
      <c r="A199" s="122" t="s">
        <v>548</v>
      </c>
      <c r="B199" s="122">
        <v>39151</v>
      </c>
      <c r="C199" s="122">
        <v>1263</v>
      </c>
      <c r="D199" s="178">
        <v>2.0428135598626</v>
      </c>
      <c r="E199" s="122">
        <v>618.434715264396</v>
      </c>
      <c r="F199" s="198">
        <v>0</v>
      </c>
      <c r="G199" s="122">
        <v>618.434715264396</v>
      </c>
      <c r="H199" s="214">
        <v>11.391</v>
      </c>
      <c r="I199" s="214">
        <v>0.62982552123453805</v>
      </c>
      <c r="J199" s="214">
        <v>0.16596044598048601</v>
      </c>
      <c r="K199" s="214"/>
      <c r="L199" s="214">
        <v>-1203.7974154876199</v>
      </c>
      <c r="M199" s="214">
        <v>35.011803680635801</v>
      </c>
      <c r="N199" s="214">
        <v>1291.6344773882799</v>
      </c>
      <c r="O199" s="214">
        <v>7401.4204111571598</v>
      </c>
      <c r="P199" s="122"/>
    </row>
    <row r="200" spans="1:16" ht="12.75" x14ac:dyDescent="0.2">
      <c r="A200" s="122" t="s">
        <v>549</v>
      </c>
      <c r="B200" s="122">
        <v>12711</v>
      </c>
      <c r="C200" s="122">
        <v>1263</v>
      </c>
      <c r="D200" s="178">
        <v>2.0428135598626</v>
      </c>
      <c r="E200" s="122">
        <v>618.434715264396</v>
      </c>
      <c r="F200" s="198">
        <v>0</v>
      </c>
      <c r="G200" s="122">
        <v>618.434715264396</v>
      </c>
      <c r="H200" s="214">
        <v>11.391</v>
      </c>
      <c r="I200" s="214">
        <v>0.62982552123453805</v>
      </c>
      <c r="J200" s="214">
        <v>0.16596044598048601</v>
      </c>
      <c r="K200" s="214"/>
      <c r="L200" s="214">
        <v>-1203.7974154876199</v>
      </c>
      <c r="M200" s="214">
        <v>35.011803680635801</v>
      </c>
      <c r="N200" s="214">
        <v>1291.6344773882799</v>
      </c>
      <c r="O200" s="214">
        <v>7401.4204111571598</v>
      </c>
      <c r="P200" s="122"/>
    </row>
    <row r="201" spans="1:16" ht="12.75" x14ac:dyDescent="0.2">
      <c r="A201" s="122" t="s">
        <v>550</v>
      </c>
      <c r="B201" s="122">
        <v>12923</v>
      </c>
      <c r="C201" s="122">
        <v>1263</v>
      </c>
      <c r="D201" s="178">
        <v>2.0428135598626</v>
      </c>
      <c r="E201" s="122">
        <v>618.434715264396</v>
      </c>
      <c r="F201" s="198">
        <v>0</v>
      </c>
      <c r="G201" s="122">
        <v>618.434715264396</v>
      </c>
      <c r="H201" s="214">
        <v>11.391</v>
      </c>
      <c r="I201" s="214">
        <v>0.62982552123453805</v>
      </c>
      <c r="J201" s="214">
        <v>0.16596044598048601</v>
      </c>
      <c r="K201" s="214"/>
      <c r="L201" s="214">
        <v>-1203.7974154876199</v>
      </c>
      <c r="M201" s="214">
        <v>35.011803680635801</v>
      </c>
      <c r="N201" s="214">
        <v>1291.6344773882799</v>
      </c>
      <c r="O201" s="214">
        <v>7401.4204111571598</v>
      </c>
      <c r="P201" s="122"/>
    </row>
    <row r="202" spans="1:16" ht="12.75" x14ac:dyDescent="0.2">
      <c r="A202" s="19" t="s">
        <v>551</v>
      </c>
      <c r="B202" s="122"/>
      <c r="C202" s="122"/>
      <c r="D202" s="178"/>
      <c r="E202" s="122"/>
      <c r="F202" s="198"/>
      <c r="G202" s="122"/>
      <c r="H202" s="214"/>
      <c r="I202" s="214"/>
      <c r="J202" s="214"/>
      <c r="K202" s="214"/>
      <c r="L202" s="214"/>
      <c r="M202" s="214"/>
      <c r="N202" s="214"/>
      <c r="O202" s="214"/>
      <c r="P202" s="122"/>
    </row>
    <row r="203" spans="1:16" ht="12.75" x14ac:dyDescent="0.2">
      <c r="A203" s="122" t="s">
        <v>552</v>
      </c>
      <c r="B203" s="122">
        <v>26060</v>
      </c>
      <c r="C203" s="122">
        <v>846</v>
      </c>
      <c r="D203" s="178">
        <v>2.0428135598626</v>
      </c>
      <c r="E203" s="122">
        <v>414.36080604501598</v>
      </c>
      <c r="F203" s="198">
        <v>0</v>
      </c>
      <c r="G203" s="122">
        <v>414.36080604501598</v>
      </c>
      <c r="H203" s="214">
        <v>16.472999999999999</v>
      </c>
      <c r="I203" s="214">
        <v>0.38991823242867102</v>
      </c>
      <c r="J203" s="214">
        <v>0.12864257132915799</v>
      </c>
      <c r="K203" s="214"/>
      <c r="L203" s="214">
        <v>-1203.7974154876199</v>
      </c>
      <c r="M203" s="214">
        <v>35.011803680635801</v>
      </c>
      <c r="N203" s="214">
        <v>1291.6344773882799</v>
      </c>
      <c r="O203" s="214">
        <v>7401.4204111571598</v>
      </c>
      <c r="P203" s="122"/>
    </row>
    <row r="204" spans="1:16" ht="12.75" x14ac:dyDescent="0.2">
      <c r="A204" s="122" t="s">
        <v>553</v>
      </c>
      <c r="B204" s="122">
        <v>8618</v>
      </c>
      <c r="C204" s="122">
        <v>846</v>
      </c>
      <c r="D204" s="178">
        <v>2.0428135598626</v>
      </c>
      <c r="E204" s="122">
        <v>414.36080604501598</v>
      </c>
      <c r="F204" s="198">
        <v>0</v>
      </c>
      <c r="G204" s="122">
        <v>414.36080604501598</v>
      </c>
      <c r="H204" s="214">
        <v>16.472999999999999</v>
      </c>
      <c r="I204" s="214">
        <v>0.38991823242867102</v>
      </c>
      <c r="J204" s="214">
        <v>0.12864257132915799</v>
      </c>
      <c r="K204" s="214"/>
      <c r="L204" s="214">
        <v>-1203.7974154876199</v>
      </c>
      <c r="M204" s="214">
        <v>35.011803680635801</v>
      </c>
      <c r="N204" s="214">
        <v>1291.6344773882799</v>
      </c>
      <c r="O204" s="214">
        <v>7401.4204111571598</v>
      </c>
      <c r="P204" s="122"/>
    </row>
    <row r="205" spans="1:16" ht="12.75" x14ac:dyDescent="0.2">
      <c r="A205" s="122" t="s">
        <v>554</v>
      </c>
      <c r="B205" s="122">
        <v>10783</v>
      </c>
      <c r="C205" s="122">
        <v>846</v>
      </c>
      <c r="D205" s="178">
        <v>2.0428135598626</v>
      </c>
      <c r="E205" s="122">
        <v>414.36080604501598</v>
      </c>
      <c r="F205" s="198">
        <v>0</v>
      </c>
      <c r="G205" s="122">
        <v>414.36080604501598</v>
      </c>
      <c r="H205" s="214">
        <v>16.472999999999999</v>
      </c>
      <c r="I205" s="214">
        <v>0.38991823242867102</v>
      </c>
      <c r="J205" s="214">
        <v>0.12864257132915799</v>
      </c>
      <c r="K205" s="214"/>
      <c r="L205" s="214">
        <v>-1203.7974154876199</v>
      </c>
      <c r="M205" s="214">
        <v>35.011803680635801</v>
      </c>
      <c r="N205" s="214">
        <v>1291.6344773882799</v>
      </c>
      <c r="O205" s="214">
        <v>7401.4204111571598</v>
      </c>
      <c r="P205" s="122"/>
    </row>
    <row r="206" spans="1:16" ht="12.75" x14ac:dyDescent="0.2">
      <c r="A206" s="122" t="s">
        <v>555</v>
      </c>
      <c r="B206" s="122">
        <v>11509</v>
      </c>
      <c r="C206" s="122">
        <v>846</v>
      </c>
      <c r="D206" s="178">
        <v>2.0428135598626</v>
      </c>
      <c r="E206" s="122">
        <v>414.36080604501598</v>
      </c>
      <c r="F206" s="198">
        <v>0</v>
      </c>
      <c r="G206" s="122">
        <v>414.36080604501598</v>
      </c>
      <c r="H206" s="214">
        <v>16.472999999999999</v>
      </c>
      <c r="I206" s="214">
        <v>0.38991823242867102</v>
      </c>
      <c r="J206" s="214">
        <v>0.12864257132915799</v>
      </c>
      <c r="K206" s="214"/>
      <c r="L206" s="214">
        <v>-1203.7974154876199</v>
      </c>
      <c r="M206" s="214">
        <v>35.011803680635801</v>
      </c>
      <c r="N206" s="214">
        <v>1291.6344773882799</v>
      </c>
      <c r="O206" s="214">
        <v>7401.4204111571598</v>
      </c>
      <c r="P206" s="122"/>
    </row>
    <row r="207" spans="1:16" ht="12.75" x14ac:dyDescent="0.2">
      <c r="A207" s="122" t="s">
        <v>556</v>
      </c>
      <c r="B207" s="122">
        <v>9011</v>
      </c>
      <c r="C207" s="122">
        <v>846</v>
      </c>
      <c r="D207" s="178">
        <v>2.0428135598626</v>
      </c>
      <c r="E207" s="122">
        <v>414.36080604501598</v>
      </c>
      <c r="F207" s="198">
        <v>0</v>
      </c>
      <c r="G207" s="122">
        <v>414.36080604501598</v>
      </c>
      <c r="H207" s="214">
        <v>16.472999999999999</v>
      </c>
      <c r="I207" s="214">
        <v>0.38991823242867102</v>
      </c>
      <c r="J207" s="214">
        <v>0.12864257132915799</v>
      </c>
      <c r="K207" s="214"/>
      <c r="L207" s="214">
        <v>-1203.7974154876199</v>
      </c>
      <c r="M207" s="214">
        <v>35.011803680635801</v>
      </c>
      <c r="N207" s="214">
        <v>1291.6344773882799</v>
      </c>
      <c r="O207" s="214">
        <v>7401.4204111571598</v>
      </c>
      <c r="P207" s="122"/>
    </row>
    <row r="208" spans="1:16" ht="12.75" x14ac:dyDescent="0.2">
      <c r="A208" s="122" t="s">
        <v>557</v>
      </c>
      <c r="B208" s="122">
        <v>11782</v>
      </c>
      <c r="C208" s="122">
        <v>846</v>
      </c>
      <c r="D208" s="178">
        <v>2.0428135598626</v>
      </c>
      <c r="E208" s="122">
        <v>414.36080604501598</v>
      </c>
      <c r="F208" s="198">
        <v>0</v>
      </c>
      <c r="G208" s="122">
        <v>414.36080604501598</v>
      </c>
      <c r="H208" s="214">
        <v>16.472999999999999</v>
      </c>
      <c r="I208" s="214">
        <v>0.38991823242867102</v>
      </c>
      <c r="J208" s="214">
        <v>0.12864257132915799</v>
      </c>
      <c r="K208" s="214"/>
      <c r="L208" s="214">
        <v>-1203.7974154876199</v>
      </c>
      <c r="M208" s="214">
        <v>35.011803680635801</v>
      </c>
      <c r="N208" s="214">
        <v>1291.6344773882799</v>
      </c>
      <c r="O208" s="214">
        <v>7401.4204111571598</v>
      </c>
      <c r="P208" s="122"/>
    </row>
    <row r="209" spans="1:16" ht="12.75" x14ac:dyDescent="0.2">
      <c r="A209" s="122" t="s">
        <v>558</v>
      </c>
      <c r="B209" s="122">
        <v>16174</v>
      </c>
      <c r="C209" s="122">
        <v>846</v>
      </c>
      <c r="D209" s="178">
        <v>2.0428135598626</v>
      </c>
      <c r="E209" s="122">
        <v>414.36080604501598</v>
      </c>
      <c r="F209" s="198">
        <v>0</v>
      </c>
      <c r="G209" s="122">
        <v>414.36080604501598</v>
      </c>
      <c r="H209" s="214">
        <v>16.472999999999999</v>
      </c>
      <c r="I209" s="214">
        <v>0.38991823242867102</v>
      </c>
      <c r="J209" s="214">
        <v>0.12864257132915799</v>
      </c>
      <c r="K209" s="214"/>
      <c r="L209" s="214">
        <v>-1203.7974154876199</v>
      </c>
      <c r="M209" s="214">
        <v>35.011803680635801</v>
      </c>
      <c r="N209" s="214">
        <v>1291.6344773882799</v>
      </c>
      <c r="O209" s="214">
        <v>7401.4204111571598</v>
      </c>
      <c r="P209" s="122"/>
    </row>
    <row r="210" spans="1:16" ht="12.75" x14ac:dyDescent="0.2">
      <c r="A210" s="122" t="s">
        <v>559</v>
      </c>
      <c r="B210" s="122">
        <v>91120</v>
      </c>
      <c r="C210" s="122">
        <v>846</v>
      </c>
      <c r="D210" s="178">
        <v>2.0428135598626</v>
      </c>
      <c r="E210" s="122">
        <v>414.36080604501598</v>
      </c>
      <c r="F210" s="198">
        <v>0</v>
      </c>
      <c r="G210" s="122">
        <v>414.36080604501598</v>
      </c>
      <c r="H210" s="214">
        <v>16.472999999999999</v>
      </c>
      <c r="I210" s="214">
        <v>0.38991823242867102</v>
      </c>
      <c r="J210" s="214">
        <v>0.12864257132915799</v>
      </c>
      <c r="K210" s="214"/>
      <c r="L210" s="214">
        <v>-1203.7974154876199</v>
      </c>
      <c r="M210" s="214">
        <v>35.011803680635801</v>
      </c>
      <c r="N210" s="214">
        <v>1291.6344773882799</v>
      </c>
      <c r="O210" s="214">
        <v>7401.4204111571598</v>
      </c>
      <c r="P210" s="122"/>
    </row>
    <row r="211" spans="1:16" ht="12.75" x14ac:dyDescent="0.2">
      <c r="A211" s="122" t="s">
        <v>560</v>
      </c>
      <c r="B211" s="122">
        <v>11910</v>
      </c>
      <c r="C211" s="122">
        <v>846</v>
      </c>
      <c r="D211" s="178">
        <v>2.0428135598626</v>
      </c>
      <c r="E211" s="122">
        <v>414.36080604501598</v>
      </c>
      <c r="F211" s="198">
        <v>0</v>
      </c>
      <c r="G211" s="122">
        <v>414.36080604501598</v>
      </c>
      <c r="H211" s="214">
        <v>16.472999999999999</v>
      </c>
      <c r="I211" s="214">
        <v>0.38991823242867102</v>
      </c>
      <c r="J211" s="214">
        <v>0.12864257132915799</v>
      </c>
      <c r="K211" s="214"/>
      <c r="L211" s="214">
        <v>-1203.7974154876199</v>
      </c>
      <c r="M211" s="214">
        <v>35.011803680635801</v>
      </c>
      <c r="N211" s="214">
        <v>1291.6344773882799</v>
      </c>
      <c r="O211" s="214">
        <v>7401.4204111571598</v>
      </c>
      <c r="P211" s="122"/>
    </row>
    <row r="212" spans="1:16" ht="12.75" x14ac:dyDescent="0.2">
      <c r="A212" s="122" t="s">
        <v>561</v>
      </c>
      <c r="B212" s="122">
        <v>24650</v>
      </c>
      <c r="C212" s="122">
        <v>846</v>
      </c>
      <c r="D212" s="178">
        <v>2.0428135598626</v>
      </c>
      <c r="E212" s="122">
        <v>414.36080604501598</v>
      </c>
      <c r="F212" s="198">
        <v>0</v>
      </c>
      <c r="G212" s="122">
        <v>414.36080604501598</v>
      </c>
      <c r="H212" s="214">
        <v>16.472999999999999</v>
      </c>
      <c r="I212" s="214">
        <v>0.38991823242867102</v>
      </c>
      <c r="J212" s="214">
        <v>0.12864257132915799</v>
      </c>
      <c r="K212" s="214"/>
      <c r="L212" s="214">
        <v>-1203.7974154876199</v>
      </c>
      <c r="M212" s="214">
        <v>35.011803680635801</v>
      </c>
      <c r="N212" s="214">
        <v>1291.6344773882799</v>
      </c>
      <c r="O212" s="214">
        <v>7401.4204111571598</v>
      </c>
      <c r="P212" s="122"/>
    </row>
    <row r="213" spans="1:16" ht="12.75" x14ac:dyDescent="0.2">
      <c r="A213" s="122" t="s">
        <v>562</v>
      </c>
      <c r="B213" s="122">
        <v>3763</v>
      </c>
      <c r="C213" s="122">
        <v>846</v>
      </c>
      <c r="D213" s="178">
        <v>2.0428135598626</v>
      </c>
      <c r="E213" s="122">
        <v>414.36080604501598</v>
      </c>
      <c r="F213" s="198">
        <v>0</v>
      </c>
      <c r="G213" s="122">
        <v>414.36080604501598</v>
      </c>
      <c r="H213" s="214">
        <v>16.472999999999999</v>
      </c>
      <c r="I213" s="214">
        <v>0.38991823242867102</v>
      </c>
      <c r="J213" s="214">
        <v>0.12864257132915799</v>
      </c>
      <c r="K213" s="214"/>
      <c r="L213" s="214">
        <v>-1203.7974154876199</v>
      </c>
      <c r="M213" s="214">
        <v>35.011803680635801</v>
      </c>
      <c r="N213" s="214">
        <v>1291.6344773882799</v>
      </c>
      <c r="O213" s="214">
        <v>7401.4204111571598</v>
      </c>
      <c r="P213" s="122"/>
    </row>
    <row r="214" spans="1:16" ht="12.75" x14ac:dyDescent="0.2">
      <c r="A214" s="122" t="s">
        <v>563</v>
      </c>
      <c r="B214" s="122">
        <v>4123</v>
      </c>
      <c r="C214" s="122">
        <v>846</v>
      </c>
      <c r="D214" s="178">
        <v>2.0428135598626</v>
      </c>
      <c r="E214" s="122">
        <v>414.36080604501598</v>
      </c>
      <c r="F214" s="198">
        <v>0</v>
      </c>
      <c r="G214" s="122">
        <v>414.36080604501598</v>
      </c>
      <c r="H214" s="214">
        <v>16.472999999999999</v>
      </c>
      <c r="I214" s="214">
        <v>0.38991823242867102</v>
      </c>
      <c r="J214" s="214">
        <v>0.12864257132915799</v>
      </c>
      <c r="K214" s="214"/>
      <c r="L214" s="214">
        <v>-1203.7974154876199</v>
      </c>
      <c r="M214" s="214">
        <v>35.011803680635801</v>
      </c>
      <c r="N214" s="214">
        <v>1291.6344773882799</v>
      </c>
      <c r="O214" s="214">
        <v>7401.4204111571598</v>
      </c>
      <c r="P214" s="122"/>
    </row>
    <row r="215" spans="1:16" ht="12.75" x14ac:dyDescent="0.2">
      <c r="A215" s="122" t="s">
        <v>564</v>
      </c>
      <c r="B215" s="122">
        <v>13331</v>
      </c>
      <c r="C215" s="122">
        <v>846</v>
      </c>
      <c r="D215" s="178">
        <v>2.0428135598626</v>
      </c>
      <c r="E215" s="122">
        <v>414.36080604501598</v>
      </c>
      <c r="F215" s="198">
        <v>0</v>
      </c>
      <c r="G215" s="122">
        <v>414.36080604501598</v>
      </c>
      <c r="H215" s="214">
        <v>16.472999999999999</v>
      </c>
      <c r="I215" s="214">
        <v>0.38991823242867102</v>
      </c>
      <c r="J215" s="214">
        <v>0.12864257132915799</v>
      </c>
      <c r="K215" s="214"/>
      <c r="L215" s="214">
        <v>-1203.7974154876199</v>
      </c>
      <c r="M215" s="214">
        <v>35.011803680635801</v>
      </c>
      <c r="N215" s="214">
        <v>1291.6344773882799</v>
      </c>
      <c r="O215" s="214">
        <v>7401.4204111571598</v>
      </c>
      <c r="P215" s="122"/>
    </row>
    <row r="216" spans="1:16" ht="12.75" x14ac:dyDescent="0.2">
      <c r="A216" s="122" t="s">
        <v>565</v>
      </c>
      <c r="B216" s="122">
        <v>15727</v>
      </c>
      <c r="C216" s="122">
        <v>846</v>
      </c>
      <c r="D216" s="178">
        <v>2.0428135598626</v>
      </c>
      <c r="E216" s="122">
        <v>414.36080604501598</v>
      </c>
      <c r="F216" s="198">
        <v>0</v>
      </c>
      <c r="G216" s="122">
        <v>414.36080604501598</v>
      </c>
      <c r="H216" s="214">
        <v>16.472999999999999</v>
      </c>
      <c r="I216" s="214">
        <v>0.38991823242867102</v>
      </c>
      <c r="J216" s="214">
        <v>0.12864257132915799</v>
      </c>
      <c r="K216" s="214"/>
      <c r="L216" s="214">
        <v>-1203.7974154876199</v>
      </c>
      <c r="M216" s="214">
        <v>35.011803680635801</v>
      </c>
      <c r="N216" s="214">
        <v>1291.6344773882799</v>
      </c>
      <c r="O216" s="214">
        <v>7401.4204111571598</v>
      </c>
      <c r="P216" s="122"/>
    </row>
    <row r="217" spans="1:16" ht="12.75" x14ac:dyDescent="0.2">
      <c r="A217" s="122" t="s">
        <v>566</v>
      </c>
      <c r="B217" s="122">
        <v>11890</v>
      </c>
      <c r="C217" s="122">
        <v>846</v>
      </c>
      <c r="D217" s="178">
        <v>2.0428135598626</v>
      </c>
      <c r="E217" s="122">
        <v>414.36080604501598</v>
      </c>
      <c r="F217" s="198">
        <v>0</v>
      </c>
      <c r="G217" s="122">
        <v>414.36080604501598</v>
      </c>
      <c r="H217" s="214">
        <v>16.472999999999999</v>
      </c>
      <c r="I217" s="214">
        <v>0.38991823242867102</v>
      </c>
      <c r="J217" s="214">
        <v>0.12864257132915799</v>
      </c>
      <c r="K217" s="214"/>
      <c r="L217" s="214">
        <v>-1203.7974154876199</v>
      </c>
      <c r="M217" s="214">
        <v>35.011803680635801</v>
      </c>
      <c r="N217" s="214">
        <v>1291.6344773882799</v>
      </c>
      <c r="O217" s="214">
        <v>7401.4204111571598</v>
      </c>
      <c r="P217" s="122"/>
    </row>
    <row r="218" spans="1:16" ht="12.75" x14ac:dyDescent="0.2">
      <c r="A218" s="122" t="s">
        <v>567</v>
      </c>
      <c r="B218" s="122">
        <v>9948</v>
      </c>
      <c r="C218" s="122">
        <v>846</v>
      </c>
      <c r="D218" s="178">
        <v>2.0428135598626</v>
      </c>
      <c r="E218" s="122">
        <v>414.36080604501598</v>
      </c>
      <c r="F218" s="198">
        <v>0</v>
      </c>
      <c r="G218" s="122">
        <v>414.36080604501598</v>
      </c>
      <c r="H218" s="214">
        <v>16.472999999999999</v>
      </c>
      <c r="I218" s="214">
        <v>0.38991823242867102</v>
      </c>
      <c r="J218" s="214">
        <v>0.12864257132915799</v>
      </c>
      <c r="K218" s="214"/>
      <c r="L218" s="214">
        <v>-1203.7974154876199</v>
      </c>
      <c r="M218" s="214">
        <v>35.011803680635801</v>
      </c>
      <c r="N218" s="214">
        <v>1291.6344773882799</v>
      </c>
      <c r="O218" s="214">
        <v>7401.4204111571598</v>
      </c>
      <c r="P218" s="122"/>
    </row>
    <row r="219" spans="1:16" ht="12.75" x14ac:dyDescent="0.2">
      <c r="A219" s="19" t="s">
        <v>568</v>
      </c>
      <c r="B219" s="122"/>
      <c r="C219" s="122"/>
      <c r="D219" s="178"/>
      <c r="E219" s="122"/>
      <c r="F219" s="198"/>
      <c r="G219" s="122"/>
      <c r="H219" s="214"/>
      <c r="I219" s="214"/>
      <c r="J219" s="214"/>
      <c r="K219" s="214"/>
      <c r="L219" s="214"/>
      <c r="M219" s="214"/>
      <c r="N219" s="214"/>
      <c r="O219" s="214"/>
      <c r="P219" s="122"/>
    </row>
    <row r="220" spans="1:16" ht="12.75" x14ac:dyDescent="0.2">
      <c r="A220" s="122" t="s">
        <v>569</v>
      </c>
      <c r="B220" s="122">
        <v>11175</v>
      </c>
      <c r="C220" s="122">
        <v>942</v>
      </c>
      <c r="D220" s="178">
        <v>2.0428135598626</v>
      </c>
      <c r="E220" s="122">
        <v>461.24906252300599</v>
      </c>
      <c r="F220" s="198">
        <v>0</v>
      </c>
      <c r="G220" s="122">
        <v>461.24906252300599</v>
      </c>
      <c r="H220" s="214">
        <v>13.587</v>
      </c>
      <c r="I220" s="214">
        <v>0.54952373098016605</v>
      </c>
      <c r="J220" s="214">
        <v>0.127111596772642</v>
      </c>
      <c r="K220" s="214"/>
      <c r="L220" s="214">
        <v>-1203.7974154876199</v>
      </c>
      <c r="M220" s="214">
        <v>35.011803680635801</v>
      </c>
      <c r="N220" s="214">
        <v>1291.6344773882799</v>
      </c>
      <c r="O220" s="214">
        <v>7401.4204111571598</v>
      </c>
      <c r="P220" s="122"/>
    </row>
    <row r="221" spans="1:16" ht="12.75" x14ac:dyDescent="0.2">
      <c r="A221" s="122" t="s">
        <v>570</v>
      </c>
      <c r="B221" s="122">
        <v>9668</v>
      </c>
      <c r="C221" s="122">
        <v>942</v>
      </c>
      <c r="D221" s="178">
        <v>2.0428135598626</v>
      </c>
      <c r="E221" s="122">
        <v>461.24906252300599</v>
      </c>
      <c r="F221" s="198">
        <v>0</v>
      </c>
      <c r="G221" s="122">
        <v>461.24906252300599</v>
      </c>
      <c r="H221" s="214">
        <v>13.587</v>
      </c>
      <c r="I221" s="214">
        <v>0.54952373098016605</v>
      </c>
      <c r="J221" s="214">
        <v>0.127111596772642</v>
      </c>
      <c r="K221" s="214"/>
      <c r="L221" s="214">
        <v>-1203.7974154876199</v>
      </c>
      <c r="M221" s="214">
        <v>35.011803680635801</v>
      </c>
      <c r="N221" s="214">
        <v>1291.6344773882799</v>
      </c>
      <c r="O221" s="214">
        <v>7401.4204111571598</v>
      </c>
      <c r="P221" s="122"/>
    </row>
    <row r="222" spans="1:16" ht="12.75" x14ac:dyDescent="0.2">
      <c r="A222" s="122" t="s">
        <v>571</v>
      </c>
      <c r="B222" s="122">
        <v>15932</v>
      </c>
      <c r="C222" s="122">
        <v>942</v>
      </c>
      <c r="D222" s="178">
        <v>2.0428135598626</v>
      </c>
      <c r="E222" s="122">
        <v>461.24906252300599</v>
      </c>
      <c r="F222" s="198">
        <v>0</v>
      </c>
      <c r="G222" s="122">
        <v>461.24906252300599</v>
      </c>
      <c r="H222" s="214">
        <v>13.587</v>
      </c>
      <c r="I222" s="214">
        <v>0.54952373098016605</v>
      </c>
      <c r="J222" s="214">
        <v>0.127111596772642</v>
      </c>
      <c r="K222" s="214"/>
      <c r="L222" s="214">
        <v>-1203.7974154876199</v>
      </c>
      <c r="M222" s="214">
        <v>35.011803680635801</v>
      </c>
      <c r="N222" s="214">
        <v>1291.6344773882799</v>
      </c>
      <c r="O222" s="214">
        <v>7401.4204111571598</v>
      </c>
      <c r="P222" s="122"/>
    </row>
    <row r="223" spans="1:16" ht="12.75" x14ac:dyDescent="0.2">
      <c r="A223" s="122" t="s">
        <v>572</v>
      </c>
      <c r="B223" s="122">
        <v>7109</v>
      </c>
      <c r="C223" s="122">
        <v>942</v>
      </c>
      <c r="D223" s="178">
        <v>2.0428135598626</v>
      </c>
      <c r="E223" s="122">
        <v>461.24906252300599</v>
      </c>
      <c r="F223" s="198">
        <v>0</v>
      </c>
      <c r="G223" s="122">
        <v>461.24906252300599</v>
      </c>
      <c r="H223" s="214">
        <v>13.587</v>
      </c>
      <c r="I223" s="214">
        <v>0.54952373098016605</v>
      </c>
      <c r="J223" s="214">
        <v>0.127111596772642</v>
      </c>
      <c r="K223" s="214"/>
      <c r="L223" s="214">
        <v>-1203.7974154876199</v>
      </c>
      <c r="M223" s="214">
        <v>35.011803680635801</v>
      </c>
      <c r="N223" s="214">
        <v>1291.6344773882799</v>
      </c>
      <c r="O223" s="214">
        <v>7401.4204111571598</v>
      </c>
      <c r="P223" s="122"/>
    </row>
    <row r="224" spans="1:16" ht="12.75" x14ac:dyDescent="0.2">
      <c r="A224" s="122" t="s">
        <v>573</v>
      </c>
      <c r="B224" s="122">
        <v>30413</v>
      </c>
      <c r="C224" s="122">
        <v>942</v>
      </c>
      <c r="D224" s="178">
        <v>2.0428135598626</v>
      </c>
      <c r="E224" s="122">
        <v>461.24906252300599</v>
      </c>
      <c r="F224" s="198">
        <v>0</v>
      </c>
      <c r="G224" s="122">
        <v>461.24906252300599</v>
      </c>
      <c r="H224" s="214">
        <v>13.587</v>
      </c>
      <c r="I224" s="214">
        <v>0.54952373098016605</v>
      </c>
      <c r="J224" s="214">
        <v>0.127111596772642</v>
      </c>
      <c r="K224" s="214"/>
      <c r="L224" s="214">
        <v>-1203.7974154876199</v>
      </c>
      <c r="M224" s="214">
        <v>35.011803680635801</v>
      </c>
      <c r="N224" s="214">
        <v>1291.6344773882799</v>
      </c>
      <c r="O224" s="214">
        <v>7401.4204111571598</v>
      </c>
      <c r="P224" s="122"/>
    </row>
    <row r="225" spans="1:16" ht="12.75" x14ac:dyDescent="0.2">
      <c r="A225" s="122" t="s">
        <v>574</v>
      </c>
      <c r="B225" s="122">
        <v>21506</v>
      </c>
      <c r="C225" s="122">
        <v>942</v>
      </c>
      <c r="D225" s="178">
        <v>2.0428135598626</v>
      </c>
      <c r="E225" s="122">
        <v>461.24906252300599</v>
      </c>
      <c r="F225" s="198">
        <v>0</v>
      </c>
      <c r="G225" s="122">
        <v>461.24906252300599</v>
      </c>
      <c r="H225" s="214">
        <v>13.587</v>
      </c>
      <c r="I225" s="214">
        <v>0.54952373098016605</v>
      </c>
      <c r="J225" s="214">
        <v>0.127111596772642</v>
      </c>
      <c r="K225" s="214"/>
      <c r="L225" s="214">
        <v>-1203.7974154876199</v>
      </c>
      <c r="M225" s="214">
        <v>35.011803680635801</v>
      </c>
      <c r="N225" s="214">
        <v>1291.6344773882799</v>
      </c>
      <c r="O225" s="214">
        <v>7401.4204111571598</v>
      </c>
      <c r="P225" s="122"/>
    </row>
    <row r="226" spans="1:16" ht="12.75" x14ac:dyDescent="0.2">
      <c r="A226" s="122" t="s">
        <v>575</v>
      </c>
      <c r="B226" s="122">
        <v>5643</v>
      </c>
      <c r="C226" s="122">
        <v>942</v>
      </c>
      <c r="D226" s="178">
        <v>2.0428135598626</v>
      </c>
      <c r="E226" s="122">
        <v>461.24906252300599</v>
      </c>
      <c r="F226" s="198">
        <v>0</v>
      </c>
      <c r="G226" s="122">
        <v>461.24906252300599</v>
      </c>
      <c r="H226" s="214">
        <v>13.587</v>
      </c>
      <c r="I226" s="214">
        <v>0.54952373098016605</v>
      </c>
      <c r="J226" s="214">
        <v>0.127111596772642</v>
      </c>
      <c r="K226" s="214"/>
      <c r="L226" s="214">
        <v>-1203.7974154876199</v>
      </c>
      <c r="M226" s="214">
        <v>35.011803680635801</v>
      </c>
      <c r="N226" s="214">
        <v>1291.6344773882799</v>
      </c>
      <c r="O226" s="214">
        <v>7401.4204111571598</v>
      </c>
      <c r="P226" s="122"/>
    </row>
    <row r="227" spans="1:16" ht="12.75" x14ac:dyDescent="0.2">
      <c r="A227" s="122" t="s">
        <v>576</v>
      </c>
      <c r="B227" s="122">
        <v>7868</v>
      </c>
      <c r="C227" s="122">
        <v>942</v>
      </c>
      <c r="D227" s="178">
        <v>2.0428135598626</v>
      </c>
      <c r="E227" s="122">
        <v>461.24906252300599</v>
      </c>
      <c r="F227" s="198">
        <v>0</v>
      </c>
      <c r="G227" s="122">
        <v>461.24906252300599</v>
      </c>
      <c r="H227" s="214">
        <v>13.587</v>
      </c>
      <c r="I227" s="214">
        <v>0.54952373098016605</v>
      </c>
      <c r="J227" s="214">
        <v>0.127111596772642</v>
      </c>
      <c r="K227" s="214"/>
      <c r="L227" s="214">
        <v>-1203.7974154876199</v>
      </c>
      <c r="M227" s="214">
        <v>35.011803680635801</v>
      </c>
      <c r="N227" s="214">
        <v>1291.6344773882799</v>
      </c>
      <c r="O227" s="214">
        <v>7401.4204111571598</v>
      </c>
      <c r="P227" s="122"/>
    </row>
    <row r="228" spans="1:16" ht="12.75" x14ac:dyDescent="0.2">
      <c r="A228" s="122" t="s">
        <v>577</v>
      </c>
      <c r="B228" s="122">
        <v>23613</v>
      </c>
      <c r="C228" s="122">
        <v>942</v>
      </c>
      <c r="D228" s="178">
        <v>2.0428135598626</v>
      </c>
      <c r="E228" s="122">
        <v>461.24906252300599</v>
      </c>
      <c r="F228" s="198">
        <v>0</v>
      </c>
      <c r="G228" s="122">
        <v>461.24906252300599</v>
      </c>
      <c r="H228" s="214">
        <v>13.587</v>
      </c>
      <c r="I228" s="214">
        <v>0.54952373098016605</v>
      </c>
      <c r="J228" s="214">
        <v>0.127111596772642</v>
      </c>
      <c r="K228" s="214"/>
      <c r="L228" s="214">
        <v>-1203.7974154876199</v>
      </c>
      <c r="M228" s="214">
        <v>35.011803680635801</v>
      </c>
      <c r="N228" s="214">
        <v>1291.6344773882799</v>
      </c>
      <c r="O228" s="214">
        <v>7401.4204111571598</v>
      </c>
      <c r="P228" s="122"/>
    </row>
    <row r="229" spans="1:16" ht="12.75" x14ac:dyDescent="0.2">
      <c r="A229" s="122" t="s">
        <v>578</v>
      </c>
      <c r="B229" s="122">
        <v>4942</v>
      </c>
      <c r="C229" s="122">
        <v>942</v>
      </c>
      <c r="D229" s="178">
        <v>2.0428135598626</v>
      </c>
      <c r="E229" s="122">
        <v>461.24906252300599</v>
      </c>
      <c r="F229" s="198">
        <v>0</v>
      </c>
      <c r="G229" s="122">
        <v>461.24906252300599</v>
      </c>
      <c r="H229" s="214">
        <v>13.587</v>
      </c>
      <c r="I229" s="214">
        <v>0.54952373098016605</v>
      </c>
      <c r="J229" s="214">
        <v>0.127111596772642</v>
      </c>
      <c r="K229" s="214"/>
      <c r="L229" s="214">
        <v>-1203.7974154876199</v>
      </c>
      <c r="M229" s="214">
        <v>35.011803680635801</v>
      </c>
      <c r="N229" s="214">
        <v>1291.6344773882799</v>
      </c>
      <c r="O229" s="214">
        <v>7401.4204111571598</v>
      </c>
      <c r="P229" s="122"/>
    </row>
    <row r="230" spans="1:16" ht="12.75" x14ac:dyDescent="0.2">
      <c r="A230" s="122" t="s">
        <v>579</v>
      </c>
      <c r="B230" s="122">
        <v>10747</v>
      </c>
      <c r="C230" s="122">
        <v>942</v>
      </c>
      <c r="D230" s="178">
        <v>2.0428135598626</v>
      </c>
      <c r="E230" s="122">
        <v>461.24906252300599</v>
      </c>
      <c r="F230" s="198">
        <v>0</v>
      </c>
      <c r="G230" s="122">
        <v>461.24906252300599</v>
      </c>
      <c r="H230" s="214">
        <v>13.587</v>
      </c>
      <c r="I230" s="214">
        <v>0.54952373098016605</v>
      </c>
      <c r="J230" s="214">
        <v>0.127111596772642</v>
      </c>
      <c r="K230" s="214"/>
      <c r="L230" s="214">
        <v>-1203.7974154876199</v>
      </c>
      <c r="M230" s="214">
        <v>35.011803680635801</v>
      </c>
      <c r="N230" s="214">
        <v>1291.6344773882799</v>
      </c>
      <c r="O230" s="214">
        <v>7401.4204111571598</v>
      </c>
      <c r="P230" s="122"/>
    </row>
    <row r="231" spans="1:16" ht="12.75" x14ac:dyDescent="0.2">
      <c r="A231" s="122" t="s">
        <v>568</v>
      </c>
      <c r="B231" s="122">
        <v>150291</v>
      </c>
      <c r="C231" s="122">
        <v>942</v>
      </c>
      <c r="D231" s="178">
        <v>2.0428135598626</v>
      </c>
      <c r="E231" s="122">
        <v>461.24906252300599</v>
      </c>
      <c r="F231" s="198">
        <v>0</v>
      </c>
      <c r="G231" s="122">
        <v>461.24906252300599</v>
      </c>
      <c r="H231" s="214">
        <v>13.587</v>
      </c>
      <c r="I231" s="214">
        <v>0.54952373098016605</v>
      </c>
      <c r="J231" s="214">
        <v>0.127111596772642</v>
      </c>
      <c r="K231" s="214"/>
      <c r="L231" s="214">
        <v>-1203.7974154876199</v>
      </c>
      <c r="M231" s="214">
        <v>35.011803680635801</v>
      </c>
      <c r="N231" s="214">
        <v>1291.6344773882799</v>
      </c>
      <c r="O231" s="214">
        <v>7401.4204111571598</v>
      </c>
      <c r="P231" s="122"/>
    </row>
    <row r="232" spans="1:16" ht="12.75" x14ac:dyDescent="0.2">
      <c r="A232" s="19" t="s">
        <v>580</v>
      </c>
      <c r="B232" s="122"/>
      <c r="C232" s="122"/>
      <c r="D232" s="178"/>
      <c r="E232" s="122"/>
      <c r="F232" s="198"/>
      <c r="G232" s="122"/>
      <c r="H232" s="214"/>
      <c r="I232" s="214"/>
      <c r="J232" s="214"/>
      <c r="K232" s="214"/>
      <c r="L232" s="214"/>
      <c r="M232" s="214"/>
      <c r="N232" s="214"/>
      <c r="O232" s="214"/>
      <c r="P232" s="122"/>
    </row>
    <row r="233" spans="1:16" ht="12.75" x14ac:dyDescent="0.2">
      <c r="A233" s="122" t="s">
        <v>581</v>
      </c>
      <c r="B233" s="122">
        <v>13934</v>
      </c>
      <c r="C233" s="122">
        <v>566</v>
      </c>
      <c r="D233" s="178">
        <v>2.0428135598626</v>
      </c>
      <c r="E233" s="122">
        <v>276.93015970145302</v>
      </c>
      <c r="F233" s="198">
        <v>3.2228241960336003E-2</v>
      </c>
      <c r="G233" s="122">
        <v>454.74351146028403</v>
      </c>
      <c r="H233" s="214">
        <v>12.257999999999999</v>
      </c>
      <c r="I233" s="214">
        <v>0.60968078826681205</v>
      </c>
      <c r="J233" s="214">
        <v>0.121142290635548</v>
      </c>
      <c r="K233" s="214"/>
      <c r="L233" s="214">
        <v>-1203.7974154876199</v>
      </c>
      <c r="M233" s="214">
        <v>35.011803680635801</v>
      </c>
      <c r="N233" s="214">
        <v>1291.6344773882799</v>
      </c>
      <c r="O233" s="214">
        <v>7401.4204111571598</v>
      </c>
      <c r="P233" s="122"/>
    </row>
    <row r="234" spans="1:16" ht="12.75" x14ac:dyDescent="0.2">
      <c r="A234" s="122" t="s">
        <v>582</v>
      </c>
      <c r="B234" s="122">
        <v>13415</v>
      </c>
      <c r="C234" s="122">
        <v>765</v>
      </c>
      <c r="D234" s="178">
        <v>2.0428135598626</v>
      </c>
      <c r="E234" s="122">
        <v>374.57593226586198</v>
      </c>
      <c r="F234" s="198">
        <v>4.01411600974204E-2</v>
      </c>
      <c r="G234" s="122">
        <v>454.74351146028403</v>
      </c>
      <c r="H234" s="214">
        <v>12.257999999999999</v>
      </c>
      <c r="I234" s="214">
        <v>0.60968078826681205</v>
      </c>
      <c r="J234" s="214">
        <v>0.121142290635548</v>
      </c>
      <c r="K234" s="214"/>
      <c r="L234" s="214">
        <v>-1203.7974154876199</v>
      </c>
      <c r="M234" s="214">
        <v>35.011803680635801</v>
      </c>
      <c r="N234" s="214">
        <v>1291.6344773882799</v>
      </c>
      <c r="O234" s="214">
        <v>7401.4204111571598</v>
      </c>
      <c r="P234" s="122"/>
    </row>
    <row r="235" spans="1:16" ht="12.75" x14ac:dyDescent="0.2">
      <c r="A235" s="122" t="s">
        <v>583</v>
      </c>
      <c r="B235" s="122">
        <v>15998</v>
      </c>
      <c r="C235" s="122">
        <v>129</v>
      </c>
      <c r="D235" s="178">
        <v>2.0428135598626</v>
      </c>
      <c r="E235" s="122">
        <v>63.1709456243387</v>
      </c>
      <c r="F235" s="198">
        <v>8.3602564739798206E-3</v>
      </c>
      <c r="G235" s="122">
        <v>454.74351146028403</v>
      </c>
      <c r="H235" s="214">
        <v>12.257999999999999</v>
      </c>
      <c r="I235" s="214">
        <v>0.60968078826681205</v>
      </c>
      <c r="J235" s="214">
        <v>0.121142290635548</v>
      </c>
      <c r="K235" s="214"/>
      <c r="L235" s="214">
        <v>-1203.7974154876199</v>
      </c>
      <c r="M235" s="214">
        <v>35.011803680635801</v>
      </c>
      <c r="N235" s="214">
        <v>1291.6344773882799</v>
      </c>
      <c r="O235" s="214">
        <v>7401.4204111571598</v>
      </c>
      <c r="P235" s="122"/>
    </row>
    <row r="236" spans="1:16" ht="12.75" x14ac:dyDescent="0.2">
      <c r="A236" s="122" t="s">
        <v>584</v>
      </c>
      <c r="B236" s="122">
        <v>8603</v>
      </c>
      <c r="C236" s="122">
        <v>256</v>
      </c>
      <c r="D236" s="178">
        <v>2.0428135598626</v>
      </c>
      <c r="E236" s="122">
        <v>125.30118726461799</v>
      </c>
      <c r="F236" s="198">
        <v>8.8970624782543899E-3</v>
      </c>
      <c r="G236" s="122">
        <v>454.74351146028403</v>
      </c>
      <c r="H236" s="214">
        <v>12.257999999999999</v>
      </c>
      <c r="I236" s="214">
        <v>0.60968078826681205</v>
      </c>
      <c r="J236" s="214">
        <v>0.121142290635548</v>
      </c>
      <c r="K236" s="214"/>
      <c r="L236" s="214">
        <v>-1203.7974154876199</v>
      </c>
      <c r="M236" s="214">
        <v>35.011803680635801</v>
      </c>
      <c r="N236" s="214">
        <v>1291.6344773882799</v>
      </c>
      <c r="O236" s="214">
        <v>7401.4204111571598</v>
      </c>
      <c r="P236" s="122"/>
    </row>
    <row r="237" spans="1:16" ht="12.75" x14ac:dyDescent="0.2">
      <c r="A237" s="122" t="s">
        <v>585</v>
      </c>
      <c r="B237" s="122">
        <v>26116</v>
      </c>
      <c r="C237" s="122">
        <v>518</v>
      </c>
      <c r="D237" s="178">
        <v>2.0428135598626</v>
      </c>
      <c r="E237" s="122">
        <v>253.800931821631</v>
      </c>
      <c r="F237" s="198">
        <v>5.5171728217108203E-2</v>
      </c>
      <c r="G237" s="122">
        <v>454.74351146028403</v>
      </c>
      <c r="H237" s="214">
        <v>12.257999999999999</v>
      </c>
      <c r="I237" s="214">
        <v>0.60968078826681205</v>
      </c>
      <c r="J237" s="214">
        <v>0.121142290635548</v>
      </c>
      <c r="K237" s="214"/>
      <c r="L237" s="214">
        <v>-1203.7974154876199</v>
      </c>
      <c r="M237" s="214">
        <v>35.011803680635801</v>
      </c>
      <c r="N237" s="214">
        <v>1291.6344773882799</v>
      </c>
      <c r="O237" s="214">
        <v>7401.4204111571598</v>
      </c>
      <c r="P237" s="122"/>
    </row>
    <row r="238" spans="1:16" ht="12.75" x14ac:dyDescent="0.2">
      <c r="A238" s="122" t="s">
        <v>586</v>
      </c>
      <c r="B238" s="122">
        <v>5796</v>
      </c>
      <c r="C238" s="122">
        <v>504</v>
      </c>
      <c r="D238" s="178">
        <v>2.0428135598626</v>
      </c>
      <c r="E238" s="122">
        <v>246.88171100263301</v>
      </c>
      <c r="F238" s="198">
        <v>1.23763606541081E-2</v>
      </c>
      <c r="G238" s="122">
        <v>454.74351146028403</v>
      </c>
      <c r="H238" s="214">
        <v>12.257999999999999</v>
      </c>
      <c r="I238" s="214">
        <v>0.60968078826681205</v>
      </c>
      <c r="J238" s="214">
        <v>0.121142290635548</v>
      </c>
      <c r="K238" s="214"/>
      <c r="L238" s="214">
        <v>-1203.7974154876199</v>
      </c>
      <c r="M238" s="214">
        <v>35.011803680635801</v>
      </c>
      <c r="N238" s="214">
        <v>1291.6344773882799</v>
      </c>
      <c r="O238" s="214">
        <v>7401.4204111571598</v>
      </c>
      <c r="P238" s="122"/>
    </row>
    <row r="239" spans="1:16" ht="12.75" x14ac:dyDescent="0.2">
      <c r="A239" s="122" t="s">
        <v>587</v>
      </c>
      <c r="B239" s="122">
        <v>22631</v>
      </c>
      <c r="C239" s="122">
        <v>1014</v>
      </c>
      <c r="D239" s="178">
        <v>2.0428135598626</v>
      </c>
      <c r="E239" s="122">
        <v>496.59110657085301</v>
      </c>
      <c r="F239" s="198">
        <v>9.3404244743774498E-2</v>
      </c>
      <c r="G239" s="122">
        <v>454.74351146028403</v>
      </c>
      <c r="H239" s="214">
        <v>12.257999999999999</v>
      </c>
      <c r="I239" s="214">
        <v>0.60968078826681205</v>
      </c>
      <c r="J239" s="214">
        <v>0.121142290635548</v>
      </c>
      <c r="K239" s="214"/>
      <c r="L239" s="214">
        <v>-1203.7974154876199</v>
      </c>
      <c r="M239" s="214">
        <v>35.011803680635801</v>
      </c>
      <c r="N239" s="214">
        <v>1291.6344773882799</v>
      </c>
      <c r="O239" s="214">
        <v>7401.4204111571598</v>
      </c>
      <c r="P239" s="122"/>
    </row>
    <row r="240" spans="1:16" ht="12.75" x14ac:dyDescent="0.2">
      <c r="A240" s="122" t="s">
        <v>588</v>
      </c>
      <c r="B240" s="122">
        <v>4431</v>
      </c>
      <c r="C240" s="122">
        <v>1067</v>
      </c>
      <c r="D240" s="178">
        <v>2.0428135598626</v>
      </c>
      <c r="E240" s="122">
        <v>522.22254400402301</v>
      </c>
      <c r="F240" s="198">
        <v>2.0865848203191002E-2</v>
      </c>
      <c r="G240" s="122">
        <v>454.74351146028403</v>
      </c>
      <c r="H240" s="214">
        <v>12.257999999999999</v>
      </c>
      <c r="I240" s="214">
        <v>0.60968078826681205</v>
      </c>
      <c r="J240" s="214">
        <v>0.121142290635548</v>
      </c>
      <c r="K240" s="214"/>
      <c r="L240" s="214">
        <v>-1203.7974154876199</v>
      </c>
      <c r="M240" s="214">
        <v>35.011803680635801</v>
      </c>
      <c r="N240" s="214">
        <v>1291.6344773882799</v>
      </c>
      <c r="O240" s="214">
        <v>7401.4204111571598</v>
      </c>
      <c r="P240" s="122"/>
    </row>
    <row r="241" spans="1:16" ht="12.75" x14ac:dyDescent="0.2">
      <c r="A241" s="122" t="s">
        <v>589</v>
      </c>
      <c r="B241" s="122">
        <v>10037</v>
      </c>
      <c r="C241" s="122">
        <v>146</v>
      </c>
      <c r="D241" s="178">
        <v>2.0428135598626</v>
      </c>
      <c r="E241" s="122">
        <v>71.613400000350893</v>
      </c>
      <c r="F241" s="198">
        <v>6.2527958646056E-3</v>
      </c>
      <c r="G241" s="122">
        <v>454.74351146028403</v>
      </c>
      <c r="H241" s="214">
        <v>12.257999999999999</v>
      </c>
      <c r="I241" s="214">
        <v>0.60968078826681205</v>
      </c>
      <c r="J241" s="214">
        <v>0.121142290635548</v>
      </c>
      <c r="K241" s="214"/>
      <c r="L241" s="214">
        <v>-1203.7974154876199</v>
      </c>
      <c r="M241" s="214">
        <v>35.011803680635801</v>
      </c>
      <c r="N241" s="214">
        <v>1291.6344773882799</v>
      </c>
      <c r="O241" s="214">
        <v>7401.4204111571598</v>
      </c>
      <c r="P241" s="122"/>
    </row>
    <row r="242" spans="1:16" ht="12.75" x14ac:dyDescent="0.2">
      <c r="A242" s="122" t="s">
        <v>590</v>
      </c>
      <c r="B242" s="122">
        <v>150134</v>
      </c>
      <c r="C242" s="122">
        <v>1241</v>
      </c>
      <c r="D242" s="178">
        <v>2.0428135598626</v>
      </c>
      <c r="E242" s="122">
        <v>607.34449063861405</v>
      </c>
      <c r="F242" s="198">
        <v>0.72230230130722195</v>
      </c>
      <c r="G242" s="122">
        <v>454.74351146028403</v>
      </c>
      <c r="H242" s="214">
        <v>12.257999999999999</v>
      </c>
      <c r="I242" s="214">
        <v>0.60968078826681205</v>
      </c>
      <c r="J242" s="214">
        <v>0.121142290635548</v>
      </c>
      <c r="K242" s="214"/>
      <c r="L242" s="214">
        <v>-1203.7974154876199</v>
      </c>
      <c r="M242" s="214">
        <v>35.011803680635801</v>
      </c>
      <c r="N242" s="214">
        <v>1291.6344773882799</v>
      </c>
      <c r="O242" s="214">
        <v>7401.4204111571598</v>
      </c>
      <c r="P242" s="122"/>
    </row>
    <row r="243" spans="1:16" ht="12.75" x14ac:dyDescent="0.2">
      <c r="A243" s="19" t="s">
        <v>591</v>
      </c>
      <c r="B243" s="122"/>
      <c r="C243" s="122"/>
      <c r="D243" s="178"/>
      <c r="E243" s="122"/>
      <c r="F243" s="198"/>
      <c r="G243" s="122"/>
      <c r="H243" s="214"/>
      <c r="I243" s="214"/>
      <c r="J243" s="214"/>
      <c r="K243" s="214"/>
      <c r="L243" s="214"/>
      <c r="M243" s="214"/>
      <c r="N243" s="214"/>
      <c r="O243" s="214"/>
      <c r="P243" s="122"/>
    </row>
    <row r="244" spans="1:16" ht="12.75" x14ac:dyDescent="0.2">
      <c r="A244" s="122" t="s">
        <v>592</v>
      </c>
      <c r="B244" s="122">
        <v>23256</v>
      </c>
      <c r="C244" s="122">
        <v>924</v>
      </c>
      <c r="D244" s="178">
        <v>2.0428135598626</v>
      </c>
      <c r="E244" s="122">
        <v>452.419419959224</v>
      </c>
      <c r="F244" s="198">
        <v>0</v>
      </c>
      <c r="G244" s="122">
        <v>452.419419959224</v>
      </c>
      <c r="H244" s="214">
        <v>18.457000000000001</v>
      </c>
      <c r="I244" s="214">
        <v>0.42255931793273299</v>
      </c>
      <c r="J244" s="214">
        <v>0.12384531078753699</v>
      </c>
      <c r="K244" s="214"/>
      <c r="L244" s="214">
        <v>-1203.7974154876199</v>
      </c>
      <c r="M244" s="214">
        <v>35.011803680635801</v>
      </c>
      <c r="N244" s="214">
        <v>1291.6344773882799</v>
      </c>
      <c r="O244" s="214">
        <v>7401.4204111571598</v>
      </c>
      <c r="P244" s="122"/>
    </row>
    <row r="245" spans="1:16" ht="12.75" x14ac:dyDescent="0.2">
      <c r="A245" s="122" t="s">
        <v>593</v>
      </c>
      <c r="B245" s="122">
        <v>51964</v>
      </c>
      <c r="C245" s="122">
        <v>924</v>
      </c>
      <c r="D245" s="178">
        <v>2.0428135598626</v>
      </c>
      <c r="E245" s="122">
        <v>452.419419959224</v>
      </c>
      <c r="F245" s="198">
        <v>0</v>
      </c>
      <c r="G245" s="122">
        <v>452.419419959224</v>
      </c>
      <c r="H245" s="214">
        <v>18.457000000000001</v>
      </c>
      <c r="I245" s="214">
        <v>0.42255931793273299</v>
      </c>
      <c r="J245" s="214">
        <v>0.12384531078753699</v>
      </c>
      <c r="K245" s="214"/>
      <c r="L245" s="214">
        <v>-1203.7974154876199</v>
      </c>
      <c r="M245" s="214">
        <v>35.011803680635801</v>
      </c>
      <c r="N245" s="214">
        <v>1291.6344773882799</v>
      </c>
      <c r="O245" s="214">
        <v>7401.4204111571598</v>
      </c>
      <c r="P245" s="122"/>
    </row>
    <row r="246" spans="1:16" ht="12.75" x14ac:dyDescent="0.2">
      <c r="A246" s="122" t="s">
        <v>594</v>
      </c>
      <c r="B246" s="122">
        <v>58340</v>
      </c>
      <c r="C246" s="122">
        <v>924</v>
      </c>
      <c r="D246" s="178">
        <v>2.0428135598626</v>
      </c>
      <c r="E246" s="122">
        <v>452.419419959224</v>
      </c>
      <c r="F246" s="198">
        <v>0</v>
      </c>
      <c r="G246" s="122">
        <v>452.419419959224</v>
      </c>
      <c r="H246" s="214">
        <v>18.457000000000001</v>
      </c>
      <c r="I246" s="214">
        <v>0.42255931793273299</v>
      </c>
      <c r="J246" s="214">
        <v>0.12384531078753699</v>
      </c>
      <c r="K246" s="214"/>
      <c r="L246" s="214">
        <v>-1203.7974154876199</v>
      </c>
      <c r="M246" s="214">
        <v>35.011803680635801</v>
      </c>
      <c r="N246" s="214">
        <v>1291.6344773882799</v>
      </c>
      <c r="O246" s="214">
        <v>7401.4204111571598</v>
      </c>
      <c r="P246" s="122"/>
    </row>
    <row r="247" spans="1:16" ht="12.75" x14ac:dyDescent="0.2">
      <c r="A247" s="122" t="s">
        <v>595</v>
      </c>
      <c r="B247" s="122">
        <v>10241</v>
      </c>
      <c r="C247" s="122">
        <v>924</v>
      </c>
      <c r="D247" s="178">
        <v>2.0428135598626</v>
      </c>
      <c r="E247" s="122">
        <v>452.419419959224</v>
      </c>
      <c r="F247" s="198">
        <v>0</v>
      </c>
      <c r="G247" s="122">
        <v>452.419419959224</v>
      </c>
      <c r="H247" s="214">
        <v>18.457000000000001</v>
      </c>
      <c r="I247" s="214">
        <v>0.42255931793273299</v>
      </c>
      <c r="J247" s="214">
        <v>0.12384531078753699</v>
      </c>
      <c r="K247" s="214"/>
      <c r="L247" s="214">
        <v>-1203.7974154876199</v>
      </c>
      <c r="M247" s="214">
        <v>35.011803680635801</v>
      </c>
      <c r="N247" s="214">
        <v>1291.6344773882799</v>
      </c>
      <c r="O247" s="214">
        <v>7401.4204111571598</v>
      </c>
      <c r="P247" s="122"/>
    </row>
    <row r="248" spans="1:16" ht="12.75" x14ac:dyDescent="0.2">
      <c r="A248" s="122" t="s">
        <v>596</v>
      </c>
      <c r="B248" s="122">
        <v>15566</v>
      </c>
      <c r="C248" s="122">
        <v>924</v>
      </c>
      <c r="D248" s="178">
        <v>2.0428135598626</v>
      </c>
      <c r="E248" s="122">
        <v>452.419419959224</v>
      </c>
      <c r="F248" s="198">
        <v>0</v>
      </c>
      <c r="G248" s="122">
        <v>452.419419959224</v>
      </c>
      <c r="H248" s="214">
        <v>18.457000000000001</v>
      </c>
      <c r="I248" s="214">
        <v>0.42255931793273299</v>
      </c>
      <c r="J248" s="214">
        <v>0.12384531078753699</v>
      </c>
      <c r="K248" s="214"/>
      <c r="L248" s="214">
        <v>-1203.7974154876199</v>
      </c>
      <c r="M248" s="214">
        <v>35.011803680635801</v>
      </c>
      <c r="N248" s="214">
        <v>1291.6344773882799</v>
      </c>
      <c r="O248" s="214">
        <v>7401.4204111571598</v>
      </c>
      <c r="P248" s="122"/>
    </row>
    <row r="249" spans="1:16" ht="12.75" x14ac:dyDescent="0.2">
      <c r="A249" s="122" t="s">
        <v>597</v>
      </c>
      <c r="B249" s="122">
        <v>15640</v>
      </c>
      <c r="C249" s="122">
        <v>924</v>
      </c>
      <c r="D249" s="178">
        <v>2.0428135598626</v>
      </c>
      <c r="E249" s="122">
        <v>452.419419959224</v>
      </c>
      <c r="F249" s="198">
        <v>0</v>
      </c>
      <c r="G249" s="122">
        <v>452.419419959224</v>
      </c>
      <c r="H249" s="214">
        <v>18.457000000000001</v>
      </c>
      <c r="I249" s="214">
        <v>0.42255931793273299</v>
      </c>
      <c r="J249" s="214">
        <v>0.12384531078753699</v>
      </c>
      <c r="K249" s="214"/>
      <c r="L249" s="214">
        <v>-1203.7974154876199</v>
      </c>
      <c r="M249" s="214">
        <v>35.011803680635801</v>
      </c>
      <c r="N249" s="214">
        <v>1291.6344773882799</v>
      </c>
      <c r="O249" s="214">
        <v>7401.4204111571598</v>
      </c>
      <c r="P249" s="122"/>
    </row>
    <row r="250" spans="1:16" ht="12.75" x14ac:dyDescent="0.2">
      <c r="A250" s="122" t="s">
        <v>598</v>
      </c>
      <c r="B250" s="122">
        <v>26992</v>
      </c>
      <c r="C250" s="122">
        <v>924</v>
      </c>
      <c r="D250" s="178">
        <v>2.0428135598626</v>
      </c>
      <c r="E250" s="122">
        <v>452.419419959224</v>
      </c>
      <c r="F250" s="198">
        <v>0</v>
      </c>
      <c r="G250" s="122">
        <v>452.419419959224</v>
      </c>
      <c r="H250" s="214">
        <v>18.457000000000001</v>
      </c>
      <c r="I250" s="214">
        <v>0.42255931793273299</v>
      </c>
      <c r="J250" s="214">
        <v>0.12384531078753699</v>
      </c>
      <c r="K250" s="214"/>
      <c r="L250" s="214">
        <v>-1203.7974154876199</v>
      </c>
      <c r="M250" s="214">
        <v>35.011803680635801</v>
      </c>
      <c r="N250" s="214">
        <v>1291.6344773882799</v>
      </c>
      <c r="O250" s="214">
        <v>7401.4204111571598</v>
      </c>
      <c r="P250" s="122"/>
    </row>
    <row r="251" spans="1:16" ht="12.75" x14ac:dyDescent="0.2">
      <c r="A251" s="122" t="s">
        <v>599</v>
      </c>
      <c r="B251" s="122">
        <v>10114</v>
      </c>
      <c r="C251" s="122">
        <v>924</v>
      </c>
      <c r="D251" s="178">
        <v>2.0428135598626</v>
      </c>
      <c r="E251" s="122">
        <v>452.419419959224</v>
      </c>
      <c r="F251" s="198">
        <v>0</v>
      </c>
      <c r="G251" s="122">
        <v>452.419419959224</v>
      </c>
      <c r="H251" s="214">
        <v>18.457000000000001</v>
      </c>
      <c r="I251" s="214">
        <v>0.42255931793273299</v>
      </c>
      <c r="J251" s="214">
        <v>0.12384531078753699</v>
      </c>
      <c r="K251" s="214"/>
      <c r="L251" s="214">
        <v>-1203.7974154876199</v>
      </c>
      <c r="M251" s="214">
        <v>35.011803680635801</v>
      </c>
      <c r="N251" s="214">
        <v>1291.6344773882799</v>
      </c>
      <c r="O251" s="214">
        <v>7401.4204111571598</v>
      </c>
      <c r="P251" s="122"/>
    </row>
    <row r="252" spans="1:16" ht="12.75" x14ac:dyDescent="0.2">
      <c r="A252" s="122" t="s">
        <v>600</v>
      </c>
      <c r="B252" s="122">
        <v>20369</v>
      </c>
      <c r="C252" s="122">
        <v>924</v>
      </c>
      <c r="D252" s="178">
        <v>2.0428135598626</v>
      </c>
      <c r="E252" s="122">
        <v>452.419419959224</v>
      </c>
      <c r="F252" s="198">
        <v>0</v>
      </c>
      <c r="G252" s="122">
        <v>452.419419959224</v>
      </c>
      <c r="H252" s="214">
        <v>18.457000000000001</v>
      </c>
      <c r="I252" s="214">
        <v>0.42255931793273299</v>
      </c>
      <c r="J252" s="214">
        <v>0.12384531078753699</v>
      </c>
      <c r="K252" s="214"/>
      <c r="L252" s="214">
        <v>-1203.7974154876199</v>
      </c>
      <c r="M252" s="214">
        <v>35.011803680635801</v>
      </c>
      <c r="N252" s="214">
        <v>1291.6344773882799</v>
      </c>
      <c r="O252" s="214">
        <v>7401.4204111571598</v>
      </c>
      <c r="P252" s="122"/>
    </row>
    <row r="253" spans="1:16" ht="12.75" x14ac:dyDescent="0.2">
      <c r="A253" s="122" t="s">
        <v>601</v>
      </c>
      <c r="B253" s="122">
        <v>6887</v>
      </c>
      <c r="C253" s="122">
        <v>924</v>
      </c>
      <c r="D253" s="178">
        <v>2.0428135598626</v>
      </c>
      <c r="E253" s="122">
        <v>452.419419959224</v>
      </c>
      <c r="F253" s="198">
        <v>0</v>
      </c>
      <c r="G253" s="122">
        <v>452.419419959224</v>
      </c>
      <c r="H253" s="214">
        <v>18.457000000000001</v>
      </c>
      <c r="I253" s="214">
        <v>0.42255931793273299</v>
      </c>
      <c r="J253" s="214">
        <v>0.12384531078753699</v>
      </c>
      <c r="K253" s="214"/>
      <c r="L253" s="214">
        <v>-1203.7974154876199</v>
      </c>
      <c r="M253" s="214">
        <v>35.011803680635801</v>
      </c>
      <c r="N253" s="214">
        <v>1291.6344773882799</v>
      </c>
      <c r="O253" s="214">
        <v>7401.4204111571598</v>
      </c>
      <c r="P253" s="122"/>
    </row>
    <row r="254" spans="1:16" ht="12.75" x14ac:dyDescent="0.2">
      <c r="A254" s="122" t="s">
        <v>602</v>
      </c>
      <c r="B254" s="122">
        <v>10837</v>
      </c>
      <c r="C254" s="122">
        <v>924</v>
      </c>
      <c r="D254" s="178">
        <v>2.0428135598626</v>
      </c>
      <c r="E254" s="122">
        <v>452.419419959224</v>
      </c>
      <c r="F254" s="198">
        <v>0</v>
      </c>
      <c r="G254" s="122">
        <v>452.419419959224</v>
      </c>
      <c r="H254" s="214">
        <v>18.457000000000001</v>
      </c>
      <c r="I254" s="214">
        <v>0.42255931793273299</v>
      </c>
      <c r="J254" s="214">
        <v>0.12384531078753699</v>
      </c>
      <c r="K254" s="214"/>
      <c r="L254" s="214">
        <v>-1203.7974154876199</v>
      </c>
      <c r="M254" s="214">
        <v>35.011803680635801</v>
      </c>
      <c r="N254" s="214">
        <v>1291.6344773882799</v>
      </c>
      <c r="O254" s="214">
        <v>7401.4204111571598</v>
      </c>
      <c r="P254" s="122"/>
    </row>
    <row r="255" spans="1:16" ht="12.75" x14ac:dyDescent="0.2">
      <c r="A255" s="122" t="s">
        <v>603</v>
      </c>
      <c r="B255" s="122">
        <v>10894</v>
      </c>
      <c r="C255" s="122">
        <v>924</v>
      </c>
      <c r="D255" s="178">
        <v>2.0428135598626</v>
      </c>
      <c r="E255" s="122">
        <v>452.419419959224</v>
      </c>
      <c r="F255" s="198">
        <v>0</v>
      </c>
      <c r="G255" s="122">
        <v>452.419419959224</v>
      </c>
      <c r="H255" s="214">
        <v>18.457000000000001</v>
      </c>
      <c r="I255" s="214">
        <v>0.42255931793273299</v>
      </c>
      <c r="J255" s="214">
        <v>0.12384531078753699</v>
      </c>
      <c r="K255" s="214"/>
      <c r="L255" s="214">
        <v>-1203.7974154876199</v>
      </c>
      <c r="M255" s="214">
        <v>35.011803680635801</v>
      </c>
      <c r="N255" s="214">
        <v>1291.6344773882799</v>
      </c>
      <c r="O255" s="214">
        <v>7401.4204111571598</v>
      </c>
      <c r="P255" s="122"/>
    </row>
    <row r="256" spans="1:16" ht="12.75" x14ac:dyDescent="0.2">
      <c r="A256" s="122" t="s">
        <v>604</v>
      </c>
      <c r="B256" s="122">
        <v>11160</v>
      </c>
      <c r="C256" s="122">
        <v>924</v>
      </c>
      <c r="D256" s="178">
        <v>2.0428135598626</v>
      </c>
      <c r="E256" s="122">
        <v>452.419419959224</v>
      </c>
      <c r="F256" s="198">
        <v>0</v>
      </c>
      <c r="G256" s="122">
        <v>452.419419959224</v>
      </c>
      <c r="H256" s="214">
        <v>18.457000000000001</v>
      </c>
      <c r="I256" s="214">
        <v>0.42255931793273299</v>
      </c>
      <c r="J256" s="214">
        <v>0.12384531078753699</v>
      </c>
      <c r="K256" s="214"/>
      <c r="L256" s="214">
        <v>-1203.7974154876199</v>
      </c>
      <c r="M256" s="214">
        <v>35.011803680635801</v>
      </c>
      <c r="N256" s="214">
        <v>1291.6344773882799</v>
      </c>
      <c r="O256" s="214">
        <v>7401.4204111571598</v>
      </c>
      <c r="P256" s="122"/>
    </row>
    <row r="257" spans="1:16" ht="12.75" x14ac:dyDescent="0.2">
      <c r="A257" s="122" t="s">
        <v>605</v>
      </c>
      <c r="B257" s="122">
        <v>6837</v>
      </c>
      <c r="C257" s="122">
        <v>924</v>
      </c>
      <c r="D257" s="178">
        <v>2.0428135598626</v>
      </c>
      <c r="E257" s="122">
        <v>452.419419959224</v>
      </c>
      <c r="F257" s="198">
        <v>0</v>
      </c>
      <c r="G257" s="122">
        <v>452.419419959224</v>
      </c>
      <c r="H257" s="214">
        <v>18.457000000000001</v>
      </c>
      <c r="I257" s="214">
        <v>0.42255931793273299</v>
      </c>
      <c r="J257" s="214">
        <v>0.12384531078753699</v>
      </c>
      <c r="K257" s="214"/>
      <c r="L257" s="214">
        <v>-1203.7974154876199</v>
      </c>
      <c r="M257" s="214">
        <v>35.011803680635801</v>
      </c>
      <c r="N257" s="214">
        <v>1291.6344773882799</v>
      </c>
      <c r="O257" s="214">
        <v>7401.4204111571598</v>
      </c>
      <c r="P257" s="122"/>
    </row>
    <row r="258" spans="1:16" ht="12.75" x14ac:dyDescent="0.2">
      <c r="A258" s="122" t="s">
        <v>606</v>
      </c>
      <c r="B258" s="122">
        <v>7068</v>
      </c>
      <c r="C258" s="122">
        <v>924</v>
      </c>
      <c r="D258" s="178">
        <v>2.0428135598626</v>
      </c>
      <c r="E258" s="122">
        <v>452.419419959224</v>
      </c>
      <c r="F258" s="198">
        <v>0</v>
      </c>
      <c r="G258" s="122">
        <v>452.419419959224</v>
      </c>
      <c r="H258" s="214">
        <v>18.457000000000001</v>
      </c>
      <c r="I258" s="214">
        <v>0.42255931793273299</v>
      </c>
      <c r="J258" s="214">
        <v>0.12384531078753699</v>
      </c>
      <c r="K258" s="214"/>
      <c r="L258" s="214">
        <v>-1203.7974154876199</v>
      </c>
      <c r="M258" s="214">
        <v>35.011803680635801</v>
      </c>
      <c r="N258" s="214">
        <v>1291.6344773882799</v>
      </c>
      <c r="O258" s="214">
        <v>7401.4204111571598</v>
      </c>
      <c r="P258" s="122"/>
    </row>
    <row r="259" spans="1:16" ht="12.75" x14ac:dyDescent="0.2">
      <c r="A259" s="19" t="s">
        <v>607</v>
      </c>
      <c r="B259" s="122"/>
      <c r="C259" s="122"/>
      <c r="D259" s="178"/>
      <c r="E259" s="122"/>
      <c r="F259" s="198"/>
      <c r="G259" s="122"/>
      <c r="H259" s="214"/>
      <c r="I259" s="214"/>
      <c r="J259" s="214"/>
      <c r="K259" s="214"/>
      <c r="L259" s="214"/>
      <c r="M259" s="214"/>
      <c r="N259" s="214"/>
      <c r="O259" s="214"/>
      <c r="P259" s="122"/>
    </row>
    <row r="260" spans="1:16" ht="12.75" x14ac:dyDescent="0.2">
      <c r="A260" s="122" t="s">
        <v>608</v>
      </c>
      <c r="B260" s="122">
        <v>26918</v>
      </c>
      <c r="C260" s="122">
        <v>744</v>
      </c>
      <c r="D260" s="178">
        <v>2.0428135598626</v>
      </c>
      <c r="E260" s="122">
        <v>363.97999980067601</v>
      </c>
      <c r="F260" s="198">
        <v>0</v>
      </c>
      <c r="G260" s="122">
        <v>363.97999980067601</v>
      </c>
      <c r="H260" s="214">
        <v>16.533000000000001</v>
      </c>
      <c r="I260" s="214">
        <v>0.502684385146284</v>
      </c>
      <c r="J260" s="214">
        <v>9.5065912034490704E-2</v>
      </c>
      <c r="K260" s="214"/>
      <c r="L260" s="214">
        <v>-1203.7974154876199</v>
      </c>
      <c r="M260" s="214">
        <v>35.011803680635801</v>
      </c>
      <c r="N260" s="214">
        <v>1291.6344773882799</v>
      </c>
      <c r="O260" s="214">
        <v>7401.4204111571598</v>
      </c>
      <c r="P260" s="122"/>
    </row>
    <row r="261" spans="1:16" ht="12.75" x14ac:dyDescent="0.2">
      <c r="A261" s="122" t="s">
        <v>609</v>
      </c>
      <c r="B261" s="122">
        <v>100603</v>
      </c>
      <c r="C261" s="122">
        <v>744</v>
      </c>
      <c r="D261" s="178">
        <v>2.0428135598626</v>
      </c>
      <c r="E261" s="122">
        <v>363.97999980067601</v>
      </c>
      <c r="F261" s="198">
        <v>0</v>
      </c>
      <c r="G261" s="122">
        <v>363.97999980067601</v>
      </c>
      <c r="H261" s="214">
        <v>16.533000000000001</v>
      </c>
      <c r="I261" s="214">
        <v>0.502684385146284</v>
      </c>
      <c r="J261" s="214">
        <v>9.5065912034490704E-2</v>
      </c>
      <c r="K261" s="214"/>
      <c r="L261" s="214">
        <v>-1203.7974154876199</v>
      </c>
      <c r="M261" s="214">
        <v>35.011803680635801</v>
      </c>
      <c r="N261" s="214">
        <v>1291.6344773882799</v>
      </c>
      <c r="O261" s="214">
        <v>7401.4204111571598</v>
      </c>
      <c r="P261" s="122"/>
    </row>
    <row r="262" spans="1:16" ht="12.75" x14ac:dyDescent="0.2">
      <c r="A262" s="122" t="s">
        <v>610</v>
      </c>
      <c r="B262" s="122">
        <v>9660</v>
      </c>
      <c r="C262" s="122">
        <v>744</v>
      </c>
      <c r="D262" s="178">
        <v>2.0428135598626</v>
      </c>
      <c r="E262" s="122">
        <v>363.97999980067601</v>
      </c>
      <c r="F262" s="198">
        <v>0</v>
      </c>
      <c r="G262" s="122">
        <v>363.97999980067601</v>
      </c>
      <c r="H262" s="214">
        <v>16.533000000000001</v>
      </c>
      <c r="I262" s="214">
        <v>0.502684385146284</v>
      </c>
      <c r="J262" s="214">
        <v>9.5065912034490704E-2</v>
      </c>
      <c r="K262" s="214"/>
      <c r="L262" s="214">
        <v>-1203.7974154876199</v>
      </c>
      <c r="M262" s="214">
        <v>35.011803680635801</v>
      </c>
      <c r="N262" s="214">
        <v>1291.6344773882799</v>
      </c>
      <c r="O262" s="214">
        <v>7401.4204111571598</v>
      </c>
      <c r="P262" s="122"/>
    </row>
    <row r="263" spans="1:16" ht="12.75" x14ac:dyDescent="0.2">
      <c r="A263" s="122" t="s">
        <v>611</v>
      </c>
      <c r="B263" s="122">
        <v>37401</v>
      </c>
      <c r="C263" s="122">
        <v>744</v>
      </c>
      <c r="D263" s="178">
        <v>2.0428135598626</v>
      </c>
      <c r="E263" s="122">
        <v>363.97999980067601</v>
      </c>
      <c r="F263" s="198">
        <v>0</v>
      </c>
      <c r="G263" s="122">
        <v>363.97999980067601</v>
      </c>
      <c r="H263" s="214">
        <v>16.533000000000001</v>
      </c>
      <c r="I263" s="214">
        <v>0.502684385146284</v>
      </c>
      <c r="J263" s="214">
        <v>9.5065912034490704E-2</v>
      </c>
      <c r="K263" s="214"/>
      <c r="L263" s="214">
        <v>-1203.7974154876199</v>
      </c>
      <c r="M263" s="214">
        <v>35.011803680635801</v>
      </c>
      <c r="N263" s="214">
        <v>1291.6344773882799</v>
      </c>
      <c r="O263" s="214">
        <v>7401.4204111571598</v>
      </c>
      <c r="P263" s="122"/>
    </row>
    <row r="264" spans="1:16" ht="12.75" x14ac:dyDescent="0.2">
      <c r="A264" s="122" t="s">
        <v>612</v>
      </c>
      <c r="B264" s="122">
        <v>19028</v>
      </c>
      <c r="C264" s="122">
        <v>744</v>
      </c>
      <c r="D264" s="178">
        <v>2.0428135598626</v>
      </c>
      <c r="E264" s="122">
        <v>363.97999980067601</v>
      </c>
      <c r="F264" s="198">
        <v>0</v>
      </c>
      <c r="G264" s="122">
        <v>363.97999980067601</v>
      </c>
      <c r="H264" s="214">
        <v>16.533000000000001</v>
      </c>
      <c r="I264" s="214">
        <v>0.502684385146284</v>
      </c>
      <c r="J264" s="214">
        <v>9.5065912034490704E-2</v>
      </c>
      <c r="K264" s="214"/>
      <c r="L264" s="214">
        <v>-1203.7974154876199</v>
      </c>
      <c r="M264" s="214">
        <v>35.011803680635801</v>
      </c>
      <c r="N264" s="214">
        <v>1291.6344773882799</v>
      </c>
      <c r="O264" s="214">
        <v>7401.4204111571598</v>
      </c>
      <c r="P264" s="122"/>
    </row>
    <row r="265" spans="1:16" ht="12.75" x14ac:dyDescent="0.2">
      <c r="A265" s="122" t="s">
        <v>613</v>
      </c>
      <c r="B265" s="122">
        <v>9481</v>
      </c>
      <c r="C265" s="122">
        <v>744</v>
      </c>
      <c r="D265" s="178">
        <v>2.0428135598626</v>
      </c>
      <c r="E265" s="122">
        <v>363.97999980067601</v>
      </c>
      <c r="F265" s="198">
        <v>0</v>
      </c>
      <c r="G265" s="122">
        <v>363.97999980067601</v>
      </c>
      <c r="H265" s="214">
        <v>16.533000000000001</v>
      </c>
      <c r="I265" s="214">
        <v>0.502684385146284</v>
      </c>
      <c r="J265" s="214">
        <v>9.5065912034490704E-2</v>
      </c>
      <c r="K265" s="214"/>
      <c r="L265" s="214">
        <v>-1203.7974154876199</v>
      </c>
      <c r="M265" s="214">
        <v>35.011803680635801</v>
      </c>
      <c r="N265" s="214">
        <v>1291.6344773882799</v>
      </c>
      <c r="O265" s="214">
        <v>7401.4204111571598</v>
      </c>
      <c r="P265" s="122"/>
    </row>
    <row r="266" spans="1:16" ht="12.75" x14ac:dyDescent="0.2">
      <c r="A266" s="122" t="s">
        <v>614</v>
      </c>
      <c r="B266" s="122">
        <v>5896</v>
      </c>
      <c r="C266" s="122">
        <v>744</v>
      </c>
      <c r="D266" s="178">
        <v>2.0428135598626</v>
      </c>
      <c r="E266" s="122">
        <v>363.97999980067601</v>
      </c>
      <c r="F266" s="198">
        <v>0</v>
      </c>
      <c r="G266" s="122">
        <v>363.97999980067601</v>
      </c>
      <c r="H266" s="214">
        <v>16.533000000000001</v>
      </c>
      <c r="I266" s="214">
        <v>0.502684385146284</v>
      </c>
      <c r="J266" s="214">
        <v>9.5065912034490704E-2</v>
      </c>
      <c r="K266" s="214"/>
      <c r="L266" s="214">
        <v>-1203.7974154876199</v>
      </c>
      <c r="M266" s="214">
        <v>35.011803680635801</v>
      </c>
      <c r="N266" s="214">
        <v>1291.6344773882799</v>
      </c>
      <c r="O266" s="214">
        <v>7401.4204111571598</v>
      </c>
      <c r="P266" s="122"/>
    </row>
    <row r="267" spans="1:16" ht="12.75" x14ac:dyDescent="0.2">
      <c r="A267" s="122" t="s">
        <v>615</v>
      </c>
      <c r="B267" s="122">
        <v>11609</v>
      </c>
      <c r="C267" s="122">
        <v>744</v>
      </c>
      <c r="D267" s="178">
        <v>2.0428135598626</v>
      </c>
      <c r="E267" s="122">
        <v>363.97999980067601</v>
      </c>
      <c r="F267" s="198">
        <v>0</v>
      </c>
      <c r="G267" s="122">
        <v>363.97999980067601</v>
      </c>
      <c r="H267" s="214">
        <v>16.533000000000001</v>
      </c>
      <c r="I267" s="214">
        <v>0.502684385146284</v>
      </c>
      <c r="J267" s="214">
        <v>9.5065912034490704E-2</v>
      </c>
      <c r="K267" s="214"/>
      <c r="L267" s="214">
        <v>-1203.7974154876199</v>
      </c>
      <c r="M267" s="214">
        <v>35.011803680635801</v>
      </c>
      <c r="N267" s="214">
        <v>1291.6344773882799</v>
      </c>
      <c r="O267" s="214">
        <v>7401.4204111571598</v>
      </c>
      <c r="P267" s="122"/>
    </row>
    <row r="268" spans="1:16" ht="12.75" x14ac:dyDescent="0.2">
      <c r="A268" s="122" t="s">
        <v>616</v>
      </c>
      <c r="B268" s="122">
        <v>39259</v>
      </c>
      <c r="C268" s="122">
        <v>744</v>
      </c>
      <c r="D268" s="178">
        <v>2.0428135598626</v>
      </c>
      <c r="E268" s="122">
        <v>363.97999980067601</v>
      </c>
      <c r="F268" s="198">
        <v>0</v>
      </c>
      <c r="G268" s="122">
        <v>363.97999980067601</v>
      </c>
      <c r="H268" s="214">
        <v>16.533000000000001</v>
      </c>
      <c r="I268" s="214">
        <v>0.502684385146284</v>
      </c>
      <c r="J268" s="214">
        <v>9.5065912034490704E-2</v>
      </c>
      <c r="K268" s="214"/>
      <c r="L268" s="214">
        <v>-1203.7974154876199</v>
      </c>
      <c r="M268" s="214">
        <v>35.011803680635801</v>
      </c>
      <c r="N268" s="214">
        <v>1291.6344773882799</v>
      </c>
      <c r="O268" s="214">
        <v>7401.4204111571598</v>
      </c>
      <c r="P268" s="122"/>
    </row>
    <row r="269" spans="1:16" ht="12.75" x14ac:dyDescent="0.2">
      <c r="A269" s="122" t="s">
        <v>617</v>
      </c>
      <c r="B269" s="122">
        <v>25782</v>
      </c>
      <c r="C269" s="122">
        <v>744</v>
      </c>
      <c r="D269" s="178">
        <v>2.0428135598626</v>
      </c>
      <c r="E269" s="122">
        <v>363.97999980067601</v>
      </c>
      <c r="F269" s="198">
        <v>0</v>
      </c>
      <c r="G269" s="122">
        <v>363.97999980067601</v>
      </c>
      <c r="H269" s="214">
        <v>16.533000000000001</v>
      </c>
      <c r="I269" s="214">
        <v>0.502684385146284</v>
      </c>
      <c r="J269" s="214">
        <v>9.5065912034490704E-2</v>
      </c>
      <c r="K269" s="214"/>
      <c r="L269" s="214">
        <v>-1203.7974154876199</v>
      </c>
      <c r="M269" s="214">
        <v>35.011803680635801</v>
      </c>
      <c r="N269" s="214">
        <v>1291.6344773882799</v>
      </c>
      <c r="O269" s="214">
        <v>7401.4204111571598</v>
      </c>
      <c r="P269" s="122"/>
    </row>
    <row r="270" spans="1:16" ht="12.75" x14ac:dyDescent="0.2">
      <c r="A270" s="19" t="s">
        <v>618</v>
      </c>
      <c r="B270" s="122"/>
      <c r="C270" s="122"/>
      <c r="D270" s="178"/>
      <c r="E270" s="122"/>
      <c r="F270" s="198"/>
      <c r="G270" s="122"/>
      <c r="H270" s="214"/>
      <c r="I270" s="214"/>
      <c r="J270" s="214"/>
      <c r="K270" s="214"/>
      <c r="L270" s="214"/>
      <c r="M270" s="214"/>
      <c r="N270" s="214"/>
      <c r="O270" s="214"/>
      <c r="P270" s="122"/>
    </row>
    <row r="271" spans="1:16" ht="12.75" x14ac:dyDescent="0.2">
      <c r="A271" s="122" t="s">
        <v>619</v>
      </c>
      <c r="B271" s="122">
        <v>25190</v>
      </c>
      <c r="C271" s="122">
        <v>498</v>
      </c>
      <c r="D271" s="178">
        <v>2.0428135598626</v>
      </c>
      <c r="E271" s="122">
        <v>243.71517705600999</v>
      </c>
      <c r="F271" s="198">
        <v>9.2842839822531206E-2</v>
      </c>
      <c r="G271" s="122">
        <v>266.50784049375397</v>
      </c>
      <c r="H271" s="214">
        <v>17.887</v>
      </c>
      <c r="I271" s="214">
        <v>0.44496242266202501</v>
      </c>
      <c r="J271" s="214">
        <v>7.2395314415511502E-2</v>
      </c>
      <c r="K271" s="214"/>
      <c r="L271" s="214">
        <v>-1203.7974154876199</v>
      </c>
      <c r="M271" s="214">
        <v>35.011803680635801</v>
      </c>
      <c r="N271" s="214">
        <v>1291.6344773882799</v>
      </c>
      <c r="O271" s="214">
        <v>7401.4204111571598</v>
      </c>
      <c r="P271" s="122"/>
    </row>
    <row r="272" spans="1:16" ht="12.75" x14ac:dyDescent="0.2">
      <c r="A272" s="122" t="s">
        <v>620</v>
      </c>
      <c r="B272" s="122">
        <v>18610</v>
      </c>
      <c r="C272" s="122">
        <v>380</v>
      </c>
      <c r="D272" s="178">
        <v>2.0428135598626</v>
      </c>
      <c r="E272" s="122">
        <v>185.97913410772901</v>
      </c>
      <c r="F272" s="198">
        <v>5.5168437914740603E-2</v>
      </c>
      <c r="G272" s="122">
        <v>266.50784049375397</v>
      </c>
      <c r="H272" s="214">
        <v>17.887</v>
      </c>
      <c r="I272" s="214">
        <v>0.44496242266202501</v>
      </c>
      <c r="J272" s="214">
        <v>7.2395314415511502E-2</v>
      </c>
      <c r="K272" s="214"/>
      <c r="L272" s="214">
        <v>-1203.7974154876199</v>
      </c>
      <c r="M272" s="214">
        <v>35.011803680635801</v>
      </c>
      <c r="N272" s="214">
        <v>1291.6344773882799</v>
      </c>
      <c r="O272" s="214">
        <v>7401.4204111571598</v>
      </c>
      <c r="P272" s="122"/>
    </row>
    <row r="273" spans="1:16" ht="12.75" x14ac:dyDescent="0.2">
      <c r="A273" s="122" t="s">
        <v>621</v>
      </c>
      <c r="B273" s="122">
        <v>19709</v>
      </c>
      <c r="C273" s="122">
        <v>559</v>
      </c>
      <c r="D273" s="178">
        <v>2.0428135598626</v>
      </c>
      <c r="E273" s="122">
        <v>273.77763345770398</v>
      </c>
      <c r="F273" s="198">
        <v>8.6403240054606201E-2</v>
      </c>
      <c r="G273" s="122">
        <v>266.50784049375397</v>
      </c>
      <c r="H273" s="214">
        <v>17.887</v>
      </c>
      <c r="I273" s="214">
        <v>0.44496242266202501</v>
      </c>
      <c r="J273" s="214">
        <v>7.2395314415511502E-2</v>
      </c>
      <c r="K273" s="214"/>
      <c r="L273" s="214">
        <v>-1203.7974154876199</v>
      </c>
      <c r="M273" s="214">
        <v>35.011803680635801</v>
      </c>
      <c r="N273" s="214">
        <v>1291.6344773882799</v>
      </c>
      <c r="O273" s="214">
        <v>7401.4204111571598</v>
      </c>
      <c r="P273" s="122"/>
    </row>
    <row r="274" spans="1:16" ht="12.75" x14ac:dyDescent="0.2">
      <c r="A274" s="122" t="s">
        <v>622</v>
      </c>
      <c r="B274" s="122">
        <v>98810</v>
      </c>
      <c r="C274" s="122">
        <v>582</v>
      </c>
      <c r="D274" s="178">
        <v>2.0428135598626</v>
      </c>
      <c r="E274" s="122">
        <v>284.90245830828701</v>
      </c>
      <c r="F274" s="198">
        <v>0.42020217114576303</v>
      </c>
      <c r="G274" s="122">
        <v>266.50784049375397</v>
      </c>
      <c r="H274" s="214">
        <v>17.887</v>
      </c>
      <c r="I274" s="214">
        <v>0.44496242266202501</v>
      </c>
      <c r="J274" s="214">
        <v>7.2395314415511502E-2</v>
      </c>
      <c r="K274" s="214"/>
      <c r="L274" s="214">
        <v>-1203.7974154876199</v>
      </c>
      <c r="M274" s="214">
        <v>35.011803680635801</v>
      </c>
      <c r="N274" s="214">
        <v>1291.6344773882799</v>
      </c>
      <c r="O274" s="214">
        <v>7401.4204111571598</v>
      </c>
      <c r="P274" s="122"/>
    </row>
    <row r="275" spans="1:16" ht="12.75" x14ac:dyDescent="0.2">
      <c r="A275" s="122" t="s">
        <v>623</v>
      </c>
      <c r="B275" s="122">
        <v>18030</v>
      </c>
      <c r="C275" s="122">
        <v>412</v>
      </c>
      <c r="D275" s="178">
        <v>2.0428135598626</v>
      </c>
      <c r="E275" s="122">
        <v>201.55918812652999</v>
      </c>
      <c r="F275" s="198">
        <v>5.57073927176409E-2</v>
      </c>
      <c r="G275" s="122">
        <v>266.50784049375397</v>
      </c>
      <c r="H275" s="214">
        <v>17.887</v>
      </c>
      <c r="I275" s="214">
        <v>0.44496242266202501</v>
      </c>
      <c r="J275" s="214">
        <v>7.2395314415511502E-2</v>
      </c>
      <c r="K275" s="214"/>
      <c r="L275" s="214">
        <v>-1203.7974154876199</v>
      </c>
      <c r="M275" s="214">
        <v>35.011803680635801</v>
      </c>
      <c r="N275" s="214">
        <v>1291.6344773882799</v>
      </c>
      <c r="O275" s="214">
        <v>7401.4204111571598</v>
      </c>
      <c r="P275" s="122"/>
    </row>
    <row r="276" spans="1:16" ht="12.75" x14ac:dyDescent="0.2">
      <c r="A276" s="122" t="s">
        <v>624</v>
      </c>
      <c r="B276" s="122">
        <v>9480</v>
      </c>
      <c r="C276" s="122">
        <v>447</v>
      </c>
      <c r="D276" s="178">
        <v>2.0428135598626</v>
      </c>
      <c r="E276" s="122">
        <v>218.686743429232</v>
      </c>
      <c r="F276" s="198">
        <v>3.4261912001972199E-2</v>
      </c>
      <c r="G276" s="122">
        <v>266.50784049375397</v>
      </c>
      <c r="H276" s="214">
        <v>17.887</v>
      </c>
      <c r="I276" s="214">
        <v>0.44496242266202501</v>
      </c>
      <c r="J276" s="214">
        <v>7.2395314415511502E-2</v>
      </c>
      <c r="K276" s="214"/>
      <c r="L276" s="214">
        <v>-1203.7974154876199</v>
      </c>
      <c r="M276" s="214">
        <v>35.011803680635801</v>
      </c>
      <c r="N276" s="214">
        <v>1291.6344773882799</v>
      </c>
      <c r="O276" s="214">
        <v>7401.4204111571598</v>
      </c>
      <c r="P276" s="122"/>
    </row>
    <row r="277" spans="1:16" ht="12.75" x14ac:dyDescent="0.2">
      <c r="A277" s="122" t="s">
        <v>625</v>
      </c>
      <c r="B277" s="122">
        <v>56139</v>
      </c>
      <c r="C277" s="122">
        <v>613</v>
      </c>
      <c r="D277" s="178">
        <v>2.0428135598626</v>
      </c>
      <c r="E277" s="122">
        <v>300.09847812021002</v>
      </c>
      <c r="F277" s="198">
        <v>0.25541400634274602</v>
      </c>
      <c r="G277" s="122">
        <v>266.50784049375397</v>
      </c>
      <c r="H277" s="214">
        <v>17.887</v>
      </c>
      <c r="I277" s="214">
        <v>0.44496242266202501</v>
      </c>
      <c r="J277" s="214">
        <v>7.2395314415511502E-2</v>
      </c>
      <c r="K277" s="214"/>
      <c r="L277" s="214">
        <v>-1203.7974154876199</v>
      </c>
      <c r="M277" s="214">
        <v>35.011803680635801</v>
      </c>
      <c r="N277" s="214">
        <v>1291.6344773882799</v>
      </c>
      <c r="O277" s="214">
        <v>7401.4204111571598</v>
      </c>
      <c r="P277" s="122"/>
    </row>
    <row r="278" spans="1:16" ht="12.75" x14ac:dyDescent="0.2">
      <c r="A278" s="19" t="s">
        <v>626</v>
      </c>
      <c r="B278" s="122"/>
      <c r="C278" s="122"/>
      <c r="D278" s="178"/>
      <c r="E278" s="122"/>
      <c r="F278" s="198"/>
      <c r="G278" s="122"/>
      <c r="H278" s="214"/>
      <c r="I278" s="214"/>
      <c r="J278" s="214"/>
      <c r="K278" s="214"/>
      <c r="L278" s="214"/>
      <c r="M278" s="214"/>
      <c r="N278" s="214"/>
      <c r="O278" s="214"/>
      <c r="P278" s="122"/>
    </row>
    <row r="279" spans="1:16" ht="12.75" x14ac:dyDescent="0.2">
      <c r="A279" s="122" t="s">
        <v>627</v>
      </c>
      <c r="B279" s="122">
        <v>7122</v>
      </c>
      <c r="C279" s="122">
        <v>949</v>
      </c>
      <c r="D279" s="178">
        <v>2.0428135598626</v>
      </c>
      <c r="E279" s="122">
        <v>464.70519582497099</v>
      </c>
      <c r="F279" s="198">
        <v>0</v>
      </c>
      <c r="G279" s="122">
        <v>464.70519582497099</v>
      </c>
      <c r="H279" s="214">
        <v>25.838999999999999</v>
      </c>
      <c r="I279" s="214">
        <v>0.391015575932672</v>
      </c>
      <c r="J279" s="214">
        <v>9.7749968596909903E-2</v>
      </c>
      <c r="K279" s="214"/>
      <c r="L279" s="214">
        <v>-1203.7974154876199</v>
      </c>
      <c r="M279" s="214">
        <v>35.011803680635801</v>
      </c>
      <c r="N279" s="214">
        <v>1291.6344773882799</v>
      </c>
      <c r="O279" s="214">
        <v>7401.4204111571598</v>
      </c>
      <c r="P279" s="122"/>
    </row>
    <row r="280" spans="1:16" ht="12.75" x14ac:dyDescent="0.2">
      <c r="A280" s="122" t="s">
        <v>628</v>
      </c>
      <c r="B280" s="122">
        <v>6501</v>
      </c>
      <c r="C280" s="122">
        <v>949</v>
      </c>
      <c r="D280" s="178">
        <v>2.0428135598626</v>
      </c>
      <c r="E280" s="122">
        <v>464.70519582497099</v>
      </c>
      <c r="F280" s="198">
        <v>0</v>
      </c>
      <c r="G280" s="122">
        <v>464.70519582497099</v>
      </c>
      <c r="H280" s="214">
        <v>25.838999999999999</v>
      </c>
      <c r="I280" s="214">
        <v>0.391015575932672</v>
      </c>
      <c r="J280" s="214">
        <v>9.7749968596909903E-2</v>
      </c>
      <c r="K280" s="214"/>
      <c r="L280" s="214">
        <v>-1203.7974154876199</v>
      </c>
      <c r="M280" s="214">
        <v>35.011803680635801</v>
      </c>
      <c r="N280" s="214">
        <v>1291.6344773882799</v>
      </c>
      <c r="O280" s="214">
        <v>7401.4204111571598</v>
      </c>
      <c r="P280" s="122"/>
    </row>
    <row r="281" spans="1:16" ht="12.75" x14ac:dyDescent="0.2">
      <c r="A281" s="122" t="s">
        <v>629</v>
      </c>
      <c r="B281" s="122">
        <v>10154</v>
      </c>
      <c r="C281" s="122">
        <v>949</v>
      </c>
      <c r="D281" s="178">
        <v>2.0428135598626</v>
      </c>
      <c r="E281" s="122">
        <v>464.70519582497099</v>
      </c>
      <c r="F281" s="198">
        <v>0</v>
      </c>
      <c r="G281" s="122">
        <v>464.70519582497099</v>
      </c>
      <c r="H281" s="214">
        <v>25.838999999999999</v>
      </c>
      <c r="I281" s="214">
        <v>0.391015575932672</v>
      </c>
      <c r="J281" s="214">
        <v>9.7749968596909903E-2</v>
      </c>
      <c r="K281" s="214"/>
      <c r="L281" s="214">
        <v>-1203.7974154876199</v>
      </c>
      <c r="M281" s="214">
        <v>35.011803680635801</v>
      </c>
      <c r="N281" s="214">
        <v>1291.6344773882799</v>
      </c>
      <c r="O281" s="214">
        <v>7401.4204111571598</v>
      </c>
      <c r="P281" s="122"/>
    </row>
    <row r="282" spans="1:16" ht="12.75" x14ac:dyDescent="0.2">
      <c r="A282" s="122" t="s">
        <v>630</v>
      </c>
      <c r="B282" s="122">
        <v>14925</v>
      </c>
      <c r="C282" s="122">
        <v>949</v>
      </c>
      <c r="D282" s="178">
        <v>2.0428135598626</v>
      </c>
      <c r="E282" s="122">
        <v>464.70519582497099</v>
      </c>
      <c r="F282" s="198">
        <v>0</v>
      </c>
      <c r="G282" s="122">
        <v>464.70519582497099</v>
      </c>
      <c r="H282" s="214">
        <v>25.838999999999999</v>
      </c>
      <c r="I282" s="214">
        <v>0.391015575932672</v>
      </c>
      <c r="J282" s="214">
        <v>9.7749968596909903E-2</v>
      </c>
      <c r="K282" s="214"/>
      <c r="L282" s="214">
        <v>-1203.7974154876199</v>
      </c>
      <c r="M282" s="214">
        <v>35.011803680635801</v>
      </c>
      <c r="N282" s="214">
        <v>1291.6344773882799</v>
      </c>
      <c r="O282" s="214">
        <v>7401.4204111571598</v>
      </c>
      <c r="P282" s="122"/>
    </row>
    <row r="283" spans="1:16" ht="12.75" x14ac:dyDescent="0.2">
      <c r="A283" s="122" t="s">
        <v>631</v>
      </c>
      <c r="B283" s="122">
        <v>5444</v>
      </c>
      <c r="C283" s="122">
        <v>949</v>
      </c>
      <c r="D283" s="178">
        <v>2.0428135598626</v>
      </c>
      <c r="E283" s="122">
        <v>464.70519582497099</v>
      </c>
      <c r="F283" s="198">
        <v>0</v>
      </c>
      <c r="G283" s="122">
        <v>464.70519582497099</v>
      </c>
      <c r="H283" s="214">
        <v>25.838999999999999</v>
      </c>
      <c r="I283" s="214">
        <v>0.391015575932672</v>
      </c>
      <c r="J283" s="214">
        <v>9.7749968596909903E-2</v>
      </c>
      <c r="K283" s="214"/>
      <c r="L283" s="214">
        <v>-1203.7974154876199</v>
      </c>
      <c r="M283" s="214">
        <v>35.011803680635801</v>
      </c>
      <c r="N283" s="214">
        <v>1291.6344773882799</v>
      </c>
      <c r="O283" s="214">
        <v>7401.4204111571598</v>
      </c>
      <c r="P283" s="122"/>
    </row>
    <row r="284" spans="1:16" ht="12.75" x14ac:dyDescent="0.2">
      <c r="A284" s="122" t="s">
        <v>632</v>
      </c>
      <c r="B284" s="122">
        <v>11791</v>
      </c>
      <c r="C284" s="122">
        <v>949</v>
      </c>
      <c r="D284" s="178">
        <v>2.0428135598626</v>
      </c>
      <c r="E284" s="122">
        <v>464.70519582497099</v>
      </c>
      <c r="F284" s="198">
        <v>0</v>
      </c>
      <c r="G284" s="122">
        <v>464.70519582497099</v>
      </c>
      <c r="H284" s="214">
        <v>25.838999999999999</v>
      </c>
      <c r="I284" s="214">
        <v>0.391015575932672</v>
      </c>
      <c r="J284" s="214">
        <v>9.7749968596909903E-2</v>
      </c>
      <c r="K284" s="214"/>
      <c r="L284" s="214">
        <v>-1203.7974154876199</v>
      </c>
      <c r="M284" s="214">
        <v>35.011803680635801</v>
      </c>
      <c r="N284" s="214">
        <v>1291.6344773882799</v>
      </c>
      <c r="O284" s="214">
        <v>7401.4204111571598</v>
      </c>
      <c r="P284" s="122"/>
    </row>
    <row r="285" spans="1:16" ht="12.75" x14ac:dyDescent="0.2">
      <c r="A285" s="122" t="s">
        <v>633</v>
      </c>
      <c r="B285" s="122">
        <v>11268</v>
      </c>
      <c r="C285" s="122">
        <v>949</v>
      </c>
      <c r="D285" s="178">
        <v>2.0428135598626</v>
      </c>
      <c r="E285" s="122">
        <v>464.70519582497099</v>
      </c>
      <c r="F285" s="198">
        <v>0</v>
      </c>
      <c r="G285" s="122">
        <v>464.70519582497099</v>
      </c>
      <c r="H285" s="214">
        <v>25.838999999999999</v>
      </c>
      <c r="I285" s="214">
        <v>0.391015575932672</v>
      </c>
      <c r="J285" s="214">
        <v>9.7749968596909903E-2</v>
      </c>
      <c r="K285" s="214"/>
      <c r="L285" s="214">
        <v>-1203.7974154876199</v>
      </c>
      <c r="M285" s="214">
        <v>35.011803680635801</v>
      </c>
      <c r="N285" s="214">
        <v>1291.6344773882799</v>
      </c>
      <c r="O285" s="214">
        <v>7401.4204111571598</v>
      </c>
      <c r="P285" s="122"/>
    </row>
    <row r="286" spans="1:16" ht="12.75" x14ac:dyDescent="0.2">
      <c r="A286" s="122" t="s">
        <v>634</v>
      </c>
      <c r="B286" s="122">
        <v>62601</v>
      </c>
      <c r="C286" s="122">
        <v>949</v>
      </c>
      <c r="D286" s="178">
        <v>2.0428135598626</v>
      </c>
      <c r="E286" s="122">
        <v>464.70519582497099</v>
      </c>
      <c r="F286" s="198">
        <v>0</v>
      </c>
      <c r="G286" s="122">
        <v>464.70519582497099</v>
      </c>
      <c r="H286" s="214">
        <v>25.838999999999999</v>
      </c>
      <c r="I286" s="214">
        <v>0.391015575932672</v>
      </c>
      <c r="J286" s="214">
        <v>9.7749968596909903E-2</v>
      </c>
      <c r="K286" s="214"/>
      <c r="L286" s="214">
        <v>-1203.7974154876199</v>
      </c>
      <c r="M286" s="214">
        <v>35.011803680635801</v>
      </c>
      <c r="N286" s="214">
        <v>1291.6344773882799</v>
      </c>
      <c r="O286" s="214">
        <v>7401.4204111571598</v>
      </c>
      <c r="P286" s="122"/>
    </row>
    <row r="287" spans="1:16" ht="12.75" x14ac:dyDescent="0.2">
      <c r="A287" s="19" t="s">
        <v>635</v>
      </c>
      <c r="B287" s="122"/>
      <c r="C287" s="122"/>
      <c r="D287" s="178"/>
      <c r="E287" s="122"/>
      <c r="F287" s="198"/>
      <c r="G287" s="122"/>
      <c r="H287" s="214"/>
      <c r="I287" s="214"/>
      <c r="J287" s="214"/>
      <c r="K287" s="214"/>
      <c r="L287" s="214"/>
      <c r="M287" s="214"/>
      <c r="N287" s="214"/>
      <c r="O287" s="214"/>
      <c r="P287" s="122"/>
    </row>
    <row r="288" spans="1:16" ht="12.75" x14ac:dyDescent="0.2">
      <c r="A288" s="122" t="s">
        <v>636</v>
      </c>
      <c r="B288" s="122">
        <v>2451</v>
      </c>
      <c r="C288" s="122">
        <v>699</v>
      </c>
      <c r="D288" s="178">
        <v>2.0428135598626</v>
      </c>
      <c r="E288" s="122">
        <v>342.01598881886298</v>
      </c>
      <c r="F288" s="198">
        <v>1.0707758484729501E-2</v>
      </c>
      <c r="G288" s="122">
        <v>308.84933334969099</v>
      </c>
      <c r="H288" s="214">
        <v>22.146999999999998</v>
      </c>
      <c r="I288" s="214">
        <v>0.450929842279917</v>
      </c>
      <c r="J288" s="214">
        <v>6.26438047217307E-2</v>
      </c>
      <c r="K288" s="214"/>
      <c r="L288" s="214">
        <v>-1203.7974154876199</v>
      </c>
      <c r="M288" s="214">
        <v>35.011803680635801</v>
      </c>
      <c r="N288" s="214">
        <v>1291.6344773882799</v>
      </c>
      <c r="O288" s="214">
        <v>7401.4204111571598</v>
      </c>
      <c r="P288" s="122"/>
    </row>
    <row r="289" spans="1:16" ht="12.75" x14ac:dyDescent="0.2">
      <c r="A289" s="122" t="s">
        <v>637</v>
      </c>
      <c r="B289" s="122">
        <v>2646</v>
      </c>
      <c r="C289" s="122">
        <v>950</v>
      </c>
      <c r="D289" s="178">
        <v>2.0428135598626</v>
      </c>
      <c r="E289" s="122">
        <v>464.96532209123598</v>
      </c>
      <c r="F289" s="198">
        <v>1.68861526395554E-2</v>
      </c>
      <c r="G289" s="122">
        <v>308.84933334969099</v>
      </c>
      <c r="H289" s="214">
        <v>22.146999999999998</v>
      </c>
      <c r="I289" s="214">
        <v>0.450929842279917</v>
      </c>
      <c r="J289" s="214">
        <v>6.26438047217307E-2</v>
      </c>
      <c r="K289" s="214"/>
      <c r="L289" s="214">
        <v>-1203.7974154876199</v>
      </c>
      <c r="M289" s="214">
        <v>35.011803680635801</v>
      </c>
      <c r="N289" s="214">
        <v>1291.6344773882799</v>
      </c>
      <c r="O289" s="214">
        <v>7401.4204111571598</v>
      </c>
      <c r="P289" s="122"/>
    </row>
    <row r="290" spans="1:16" ht="12.75" x14ac:dyDescent="0.2">
      <c r="A290" s="122" t="s">
        <v>638</v>
      </c>
      <c r="B290" s="122">
        <v>12257</v>
      </c>
      <c r="C290" s="122">
        <v>493</v>
      </c>
      <c r="D290" s="178">
        <v>2.0428135598626</v>
      </c>
      <c r="E290" s="122">
        <v>241.44590839192</v>
      </c>
      <c r="F290" s="198">
        <v>3.7574940156069603E-2</v>
      </c>
      <c r="G290" s="122">
        <v>308.84933334969099</v>
      </c>
      <c r="H290" s="214">
        <v>22.146999999999998</v>
      </c>
      <c r="I290" s="214">
        <v>0.450929842279917</v>
      </c>
      <c r="J290" s="214">
        <v>6.26438047217307E-2</v>
      </c>
      <c r="K290" s="214"/>
      <c r="L290" s="214">
        <v>-1203.7974154876199</v>
      </c>
      <c r="M290" s="214">
        <v>35.011803680635801</v>
      </c>
      <c r="N290" s="214">
        <v>1291.6344773882799</v>
      </c>
      <c r="O290" s="214">
        <v>7401.4204111571598</v>
      </c>
      <c r="P290" s="122"/>
    </row>
    <row r="291" spans="1:16" ht="12.75" x14ac:dyDescent="0.2">
      <c r="A291" s="122" t="s">
        <v>639</v>
      </c>
      <c r="B291" s="122">
        <v>3133</v>
      </c>
      <c r="C291" s="122">
        <v>1051</v>
      </c>
      <c r="D291" s="178">
        <v>2.0428135598626</v>
      </c>
      <c r="E291" s="122">
        <v>514.55704490652795</v>
      </c>
      <c r="F291" s="198">
        <v>2.12324982341872E-2</v>
      </c>
      <c r="G291" s="122">
        <v>308.84933334969099</v>
      </c>
      <c r="H291" s="214">
        <v>22.146999999999998</v>
      </c>
      <c r="I291" s="214">
        <v>0.450929842279917</v>
      </c>
      <c r="J291" s="214">
        <v>6.26438047217307E-2</v>
      </c>
      <c r="K291" s="214"/>
      <c r="L291" s="214">
        <v>-1203.7974154876199</v>
      </c>
      <c r="M291" s="214">
        <v>35.011803680635801</v>
      </c>
      <c r="N291" s="214">
        <v>1291.6344773882799</v>
      </c>
      <c r="O291" s="214">
        <v>7401.4204111571598</v>
      </c>
      <c r="P291" s="122"/>
    </row>
    <row r="292" spans="1:16" ht="12.75" x14ac:dyDescent="0.2">
      <c r="A292" s="122" t="s">
        <v>640</v>
      </c>
      <c r="B292" s="122">
        <v>7103</v>
      </c>
      <c r="C292" s="122">
        <v>987</v>
      </c>
      <c r="D292" s="178">
        <v>2.0428135598626</v>
      </c>
      <c r="E292" s="122">
        <v>483.11570320029898</v>
      </c>
      <c r="F292" s="198">
        <v>4.3591045792240102E-2</v>
      </c>
      <c r="G292" s="122">
        <v>308.84933334969099</v>
      </c>
      <c r="H292" s="214">
        <v>22.146999999999998</v>
      </c>
      <c r="I292" s="214">
        <v>0.450929842279917</v>
      </c>
      <c r="J292" s="214">
        <v>6.26438047217307E-2</v>
      </c>
      <c r="K292" s="214"/>
      <c r="L292" s="214">
        <v>-1203.7974154876199</v>
      </c>
      <c r="M292" s="214">
        <v>35.011803680635801</v>
      </c>
      <c r="N292" s="214">
        <v>1291.6344773882799</v>
      </c>
      <c r="O292" s="214">
        <v>7401.4204111571598</v>
      </c>
      <c r="P292" s="122"/>
    </row>
    <row r="293" spans="1:16" ht="12.75" x14ac:dyDescent="0.2">
      <c r="A293" s="122" t="s">
        <v>641</v>
      </c>
      <c r="B293" s="122">
        <v>4086</v>
      </c>
      <c r="C293" s="122">
        <v>607</v>
      </c>
      <c r="D293" s="178">
        <v>2.0428135598626</v>
      </c>
      <c r="E293" s="122">
        <v>297.01017446494001</v>
      </c>
      <c r="F293" s="198">
        <v>1.6220698899450499E-2</v>
      </c>
      <c r="G293" s="122">
        <v>308.84933334969099</v>
      </c>
      <c r="H293" s="214">
        <v>22.146999999999998</v>
      </c>
      <c r="I293" s="214">
        <v>0.450929842279917</v>
      </c>
      <c r="J293" s="214">
        <v>6.26438047217307E-2</v>
      </c>
      <c r="K293" s="214"/>
      <c r="L293" s="214">
        <v>-1203.7974154876199</v>
      </c>
      <c r="M293" s="214">
        <v>35.011803680635801</v>
      </c>
      <c r="N293" s="214">
        <v>1291.6344773882799</v>
      </c>
      <c r="O293" s="214">
        <v>7401.4204111571598</v>
      </c>
      <c r="P293" s="122"/>
    </row>
    <row r="294" spans="1:16" ht="12.75" x14ac:dyDescent="0.2">
      <c r="A294" s="122" t="s">
        <v>642</v>
      </c>
      <c r="B294" s="122">
        <v>6784</v>
      </c>
      <c r="C294" s="122">
        <v>625</v>
      </c>
      <c r="D294" s="178">
        <v>2.0428135598626</v>
      </c>
      <c r="E294" s="122">
        <v>306.171642727951</v>
      </c>
      <c r="F294" s="198">
        <v>2.6379438778516E-2</v>
      </c>
      <c r="G294" s="122">
        <v>308.84933334969099</v>
      </c>
      <c r="H294" s="214">
        <v>22.146999999999998</v>
      </c>
      <c r="I294" s="214">
        <v>0.450929842279917</v>
      </c>
      <c r="J294" s="214">
        <v>6.26438047217307E-2</v>
      </c>
      <c r="K294" s="214"/>
      <c r="L294" s="214">
        <v>-1203.7974154876199</v>
      </c>
      <c r="M294" s="214">
        <v>35.011803680635801</v>
      </c>
      <c r="N294" s="214">
        <v>1291.6344773882799</v>
      </c>
      <c r="O294" s="214">
        <v>7401.4204111571598</v>
      </c>
      <c r="P294" s="122"/>
    </row>
    <row r="295" spans="1:16" ht="12.75" x14ac:dyDescent="0.2">
      <c r="A295" s="122" t="s">
        <v>643</v>
      </c>
      <c r="B295" s="122">
        <v>72723</v>
      </c>
      <c r="C295" s="122">
        <v>395</v>
      </c>
      <c r="D295" s="178">
        <v>2.0428135598626</v>
      </c>
      <c r="E295" s="122">
        <v>193.50095013572101</v>
      </c>
      <c r="F295" s="198">
        <v>0.173915462966242</v>
      </c>
      <c r="G295" s="122">
        <v>308.84933334969099</v>
      </c>
      <c r="H295" s="214">
        <v>22.146999999999998</v>
      </c>
      <c r="I295" s="214">
        <v>0.450929842279917</v>
      </c>
      <c r="J295" s="214">
        <v>6.26438047217307E-2</v>
      </c>
      <c r="K295" s="214"/>
      <c r="L295" s="214">
        <v>-1203.7974154876199</v>
      </c>
      <c r="M295" s="214">
        <v>35.011803680635801</v>
      </c>
      <c r="N295" s="214">
        <v>1291.6344773882799</v>
      </c>
      <c r="O295" s="214">
        <v>7401.4204111571598</v>
      </c>
      <c r="P295" s="122"/>
    </row>
    <row r="296" spans="1:16" ht="12.75" x14ac:dyDescent="0.2">
      <c r="A296" s="122" t="s">
        <v>644</v>
      </c>
      <c r="B296" s="122">
        <v>2516</v>
      </c>
      <c r="C296" s="122">
        <v>1497</v>
      </c>
      <c r="D296" s="178">
        <v>2.0428135598626</v>
      </c>
      <c r="E296" s="122">
        <v>732.77846571309396</v>
      </c>
      <c r="F296" s="198">
        <v>2.51715903260251E-2</v>
      </c>
      <c r="G296" s="122">
        <v>308.84933334969099</v>
      </c>
      <c r="H296" s="214">
        <v>22.146999999999998</v>
      </c>
      <c r="I296" s="214">
        <v>0.450929842279917</v>
      </c>
      <c r="J296" s="214">
        <v>6.26438047217307E-2</v>
      </c>
      <c r="K296" s="214"/>
      <c r="L296" s="214">
        <v>-1203.7974154876199</v>
      </c>
      <c r="M296" s="214">
        <v>35.011803680635801</v>
      </c>
      <c r="N296" s="214">
        <v>1291.6344773882799</v>
      </c>
      <c r="O296" s="214">
        <v>7401.4204111571598</v>
      </c>
      <c r="P296" s="122"/>
    </row>
    <row r="297" spans="1:16" ht="12.75" x14ac:dyDescent="0.2">
      <c r="A297" s="122" t="s">
        <v>645</v>
      </c>
      <c r="B297" s="122">
        <v>5902</v>
      </c>
      <c r="C297" s="122">
        <v>1281</v>
      </c>
      <c r="D297" s="178">
        <v>2.0428135598626</v>
      </c>
      <c r="E297" s="122">
        <v>626.90450109643405</v>
      </c>
      <c r="F297" s="198">
        <v>4.8886889201447799E-2</v>
      </c>
      <c r="G297" s="122">
        <v>308.84933334969099</v>
      </c>
      <c r="H297" s="214">
        <v>22.146999999999998</v>
      </c>
      <c r="I297" s="214">
        <v>0.450929842279917</v>
      </c>
      <c r="J297" s="214">
        <v>6.26438047217307E-2</v>
      </c>
      <c r="K297" s="214"/>
      <c r="L297" s="214">
        <v>-1203.7974154876199</v>
      </c>
      <c r="M297" s="214">
        <v>35.011803680635801</v>
      </c>
      <c r="N297" s="214">
        <v>1291.6344773882799</v>
      </c>
      <c r="O297" s="214">
        <v>7401.4204111571598</v>
      </c>
      <c r="P297" s="122"/>
    </row>
    <row r="298" spans="1:16" ht="12.75" x14ac:dyDescent="0.2">
      <c r="A298" s="122" t="s">
        <v>646</v>
      </c>
      <c r="B298" s="122">
        <v>125080</v>
      </c>
      <c r="C298" s="122">
        <v>617</v>
      </c>
      <c r="D298" s="178">
        <v>2.0428135598626</v>
      </c>
      <c r="E298" s="122">
        <v>301.88185849999502</v>
      </c>
      <c r="F298" s="198">
        <v>0.43126045977452199</v>
      </c>
      <c r="G298" s="122">
        <v>308.84933334969099</v>
      </c>
      <c r="H298" s="214">
        <v>22.146999999999998</v>
      </c>
      <c r="I298" s="214">
        <v>0.450929842279917</v>
      </c>
      <c r="J298" s="214">
        <v>6.26438047217307E-2</v>
      </c>
      <c r="K298" s="214"/>
      <c r="L298" s="214">
        <v>-1203.7974154876199</v>
      </c>
      <c r="M298" s="214">
        <v>35.011803680635801</v>
      </c>
      <c r="N298" s="214">
        <v>1291.6344773882799</v>
      </c>
      <c r="O298" s="214">
        <v>7401.4204111571598</v>
      </c>
      <c r="P298" s="122"/>
    </row>
    <row r="299" spans="1:16" ht="12.75" x14ac:dyDescent="0.2">
      <c r="A299" s="122" t="s">
        <v>647</v>
      </c>
      <c r="B299" s="122">
        <v>6787</v>
      </c>
      <c r="C299" s="122">
        <v>1404</v>
      </c>
      <c r="D299" s="178">
        <v>2.0428135598626</v>
      </c>
      <c r="E299" s="122">
        <v>687.53185537593197</v>
      </c>
      <c r="F299" s="198">
        <v>6.1613418596522099E-2</v>
      </c>
      <c r="G299" s="122">
        <v>308.84933334969099</v>
      </c>
      <c r="H299" s="214">
        <v>22.146999999999998</v>
      </c>
      <c r="I299" s="214">
        <v>0.450929842279917</v>
      </c>
      <c r="J299" s="214">
        <v>6.26438047217307E-2</v>
      </c>
      <c r="K299" s="214"/>
      <c r="L299" s="214">
        <v>-1203.7974154876199</v>
      </c>
      <c r="M299" s="214">
        <v>35.011803680635801</v>
      </c>
      <c r="N299" s="214">
        <v>1291.6344773882799</v>
      </c>
      <c r="O299" s="214">
        <v>7401.4204111571598</v>
      </c>
      <c r="P299" s="122"/>
    </row>
    <row r="300" spans="1:16" ht="12.75" x14ac:dyDescent="0.2">
      <c r="A300" s="122" t="s">
        <v>648</v>
      </c>
      <c r="B300" s="122">
        <v>5412</v>
      </c>
      <c r="C300" s="122">
        <v>1365</v>
      </c>
      <c r="D300" s="178">
        <v>2.0428135598626</v>
      </c>
      <c r="E300" s="122">
        <v>668.25603421914798</v>
      </c>
      <c r="F300" s="198">
        <v>4.6186540352886302E-2</v>
      </c>
      <c r="G300" s="122">
        <v>308.84933334969099</v>
      </c>
      <c r="H300" s="214">
        <v>22.146999999999998</v>
      </c>
      <c r="I300" s="214">
        <v>0.450929842279917</v>
      </c>
      <c r="J300" s="214">
        <v>6.26438047217307E-2</v>
      </c>
      <c r="K300" s="214"/>
      <c r="L300" s="214">
        <v>-1203.7974154876199</v>
      </c>
      <c r="M300" s="214">
        <v>35.011803680635801</v>
      </c>
      <c r="N300" s="214">
        <v>1291.6344773882799</v>
      </c>
      <c r="O300" s="214">
        <v>7401.4204111571598</v>
      </c>
      <c r="P300" s="122"/>
    </row>
    <row r="301" spans="1:16" ht="12.75" x14ac:dyDescent="0.2">
      <c r="A301" s="122" t="s">
        <v>649</v>
      </c>
      <c r="B301" s="122">
        <v>8776</v>
      </c>
      <c r="C301" s="122">
        <v>442</v>
      </c>
      <c r="D301" s="178">
        <v>2.0428135598626</v>
      </c>
      <c r="E301" s="122">
        <v>216.35668256654901</v>
      </c>
      <c r="F301" s="198">
        <v>2.2642942567267E-2</v>
      </c>
      <c r="G301" s="122">
        <v>308.84933334969099</v>
      </c>
      <c r="H301" s="214">
        <v>22.146999999999998</v>
      </c>
      <c r="I301" s="214">
        <v>0.450929842279917</v>
      </c>
      <c r="J301" s="214">
        <v>6.26438047217307E-2</v>
      </c>
      <c r="K301" s="214"/>
      <c r="L301" s="214">
        <v>-1203.7974154876199</v>
      </c>
      <c r="M301" s="214">
        <v>35.011803680635801</v>
      </c>
      <c r="N301" s="214">
        <v>1291.6344773882799</v>
      </c>
      <c r="O301" s="214">
        <v>7401.4204111571598</v>
      </c>
      <c r="P301" s="122"/>
    </row>
    <row r="302" spans="1:16" ht="12.75" x14ac:dyDescent="0.2">
      <c r="A302" s="122" t="s">
        <v>650</v>
      </c>
      <c r="B302" s="122">
        <v>2809</v>
      </c>
      <c r="C302" s="122">
        <v>923</v>
      </c>
      <c r="D302" s="178">
        <v>2.0428135598626</v>
      </c>
      <c r="E302" s="122">
        <v>451.897761354078</v>
      </c>
      <c r="F302" s="198">
        <v>1.7730163230339799E-2</v>
      </c>
      <c r="G302" s="122">
        <v>308.84933334969099</v>
      </c>
      <c r="H302" s="214">
        <v>22.146999999999998</v>
      </c>
      <c r="I302" s="214">
        <v>0.450929842279917</v>
      </c>
      <c r="J302" s="214">
        <v>6.26438047217307E-2</v>
      </c>
      <c r="K302" s="214"/>
      <c r="L302" s="214">
        <v>-1203.7974154876199</v>
      </c>
      <c r="M302" s="214">
        <v>35.011803680635801</v>
      </c>
      <c r="N302" s="214">
        <v>1291.6344773882799</v>
      </c>
      <c r="O302" s="214">
        <v>7401.4204111571598</v>
      </c>
      <c r="P302" s="122"/>
    </row>
    <row r="303" spans="1:16" ht="12.75" x14ac:dyDescent="0.2">
      <c r="A303" s="19" t="s">
        <v>651</v>
      </c>
      <c r="B303" s="122"/>
      <c r="C303" s="122"/>
      <c r="D303" s="178"/>
      <c r="E303" s="122"/>
      <c r="F303" s="198"/>
      <c r="G303" s="122"/>
      <c r="H303" s="214"/>
      <c r="I303" s="214"/>
      <c r="J303" s="214"/>
      <c r="K303" s="214"/>
      <c r="L303" s="214"/>
      <c r="M303" s="214"/>
      <c r="N303" s="214"/>
      <c r="O303" s="214"/>
      <c r="P303" s="122"/>
    </row>
    <row r="304" spans="1:16" ht="12.75" x14ac:dyDescent="0.2">
      <c r="A304" s="122" t="s">
        <v>652</v>
      </c>
      <c r="B304" s="122">
        <v>2821</v>
      </c>
      <c r="C304" s="122">
        <v>772</v>
      </c>
      <c r="D304" s="178">
        <v>2.0428135598626</v>
      </c>
      <c r="E304" s="122">
        <v>377.93262350371202</v>
      </c>
      <c r="F304" s="198">
        <v>1.24127505003637E-2</v>
      </c>
      <c r="G304" s="122">
        <v>384.28926473689199</v>
      </c>
      <c r="H304" s="214">
        <v>25.888000000000002</v>
      </c>
      <c r="I304" s="214">
        <v>0.402461829233622</v>
      </c>
      <c r="J304" s="214">
        <v>7.3790808583567194E-2</v>
      </c>
      <c r="K304" s="214"/>
      <c r="L304" s="214">
        <v>-1203.7974154876199</v>
      </c>
      <c r="M304" s="214">
        <v>35.011803680635801</v>
      </c>
      <c r="N304" s="214">
        <v>1291.6344773882799</v>
      </c>
      <c r="O304" s="214">
        <v>7401.4204111571598</v>
      </c>
      <c r="P304" s="122"/>
    </row>
    <row r="305" spans="1:16" ht="12.75" x14ac:dyDescent="0.2">
      <c r="A305" s="122" t="s">
        <v>653</v>
      </c>
      <c r="B305" s="122">
        <v>6440</v>
      </c>
      <c r="C305" s="122">
        <v>548</v>
      </c>
      <c r="D305" s="178">
        <v>2.0428135598626</v>
      </c>
      <c r="E305" s="122">
        <v>268.12567743135702</v>
      </c>
      <c r="F305" s="198">
        <v>1.85539698264158E-2</v>
      </c>
      <c r="G305" s="122">
        <v>384.28926473689199</v>
      </c>
      <c r="H305" s="214">
        <v>25.888000000000002</v>
      </c>
      <c r="I305" s="214">
        <v>0.402461829233622</v>
      </c>
      <c r="J305" s="214">
        <v>7.3790808583567194E-2</v>
      </c>
      <c r="K305" s="214"/>
      <c r="L305" s="214">
        <v>-1203.7974154876199</v>
      </c>
      <c r="M305" s="214">
        <v>35.011803680635801</v>
      </c>
      <c r="N305" s="214">
        <v>1291.6344773882799</v>
      </c>
      <c r="O305" s="214">
        <v>7401.4204111571598</v>
      </c>
      <c r="P305" s="122"/>
    </row>
    <row r="306" spans="1:16" ht="12.75" x14ac:dyDescent="0.2">
      <c r="A306" s="122" t="s">
        <v>654</v>
      </c>
      <c r="B306" s="122">
        <v>28181</v>
      </c>
      <c r="C306" s="122">
        <v>960</v>
      </c>
      <c r="D306" s="178">
        <v>2.0428135598626</v>
      </c>
      <c r="E306" s="122">
        <v>469.98879579694102</v>
      </c>
      <c r="F306" s="198">
        <v>0.13460900472873999</v>
      </c>
      <c r="G306" s="122">
        <v>384.28926473689199</v>
      </c>
      <c r="H306" s="214">
        <v>25.888000000000002</v>
      </c>
      <c r="I306" s="214">
        <v>0.402461829233622</v>
      </c>
      <c r="J306" s="214">
        <v>7.3790808583567194E-2</v>
      </c>
      <c r="K306" s="214"/>
      <c r="L306" s="214">
        <v>-1203.7974154876199</v>
      </c>
      <c r="M306" s="214">
        <v>35.011803680635801</v>
      </c>
      <c r="N306" s="214">
        <v>1291.6344773882799</v>
      </c>
      <c r="O306" s="214">
        <v>7401.4204111571598</v>
      </c>
      <c r="P306" s="122"/>
    </row>
    <row r="307" spans="1:16" ht="12.75" x14ac:dyDescent="0.2">
      <c r="A307" s="122" t="s">
        <v>655</v>
      </c>
      <c r="B307" s="122">
        <v>17825</v>
      </c>
      <c r="C307" s="122">
        <v>808</v>
      </c>
      <c r="D307" s="178">
        <v>2.0428135598626</v>
      </c>
      <c r="E307" s="122">
        <v>395.55699510914002</v>
      </c>
      <c r="F307" s="198">
        <v>7.6606224271748805E-2</v>
      </c>
      <c r="G307" s="122">
        <v>384.28926473689199</v>
      </c>
      <c r="H307" s="214">
        <v>25.888000000000002</v>
      </c>
      <c r="I307" s="214">
        <v>0.402461829233622</v>
      </c>
      <c r="J307" s="214">
        <v>7.3790808583567194E-2</v>
      </c>
      <c r="K307" s="214"/>
      <c r="L307" s="214">
        <v>-1203.7974154876199</v>
      </c>
      <c r="M307" s="214">
        <v>35.011803680635801</v>
      </c>
      <c r="N307" s="214">
        <v>1291.6344773882799</v>
      </c>
      <c r="O307" s="214">
        <v>7401.4204111571598</v>
      </c>
      <c r="P307" s="122"/>
    </row>
    <row r="308" spans="1:16" ht="12.75" x14ac:dyDescent="0.2">
      <c r="A308" s="122" t="s">
        <v>656</v>
      </c>
      <c r="B308" s="122">
        <v>9805</v>
      </c>
      <c r="C308" s="122">
        <v>429</v>
      </c>
      <c r="D308" s="178">
        <v>2.0428135598626</v>
      </c>
      <c r="E308" s="122">
        <v>210.00209357795799</v>
      </c>
      <c r="F308" s="198">
        <v>2.21906461414682E-2</v>
      </c>
      <c r="G308" s="122">
        <v>384.28926473689199</v>
      </c>
      <c r="H308" s="214">
        <v>25.888000000000002</v>
      </c>
      <c r="I308" s="214">
        <v>0.402461829233622</v>
      </c>
      <c r="J308" s="214">
        <v>7.3790808583567194E-2</v>
      </c>
      <c r="K308" s="214"/>
      <c r="L308" s="214">
        <v>-1203.7974154876199</v>
      </c>
      <c r="M308" s="214">
        <v>35.011803680635801</v>
      </c>
      <c r="N308" s="214">
        <v>1291.6344773882799</v>
      </c>
      <c r="O308" s="214">
        <v>7401.4204111571598</v>
      </c>
      <c r="P308" s="122"/>
    </row>
    <row r="309" spans="1:16" ht="12.75" x14ac:dyDescent="0.2">
      <c r="A309" s="122" t="s">
        <v>657</v>
      </c>
      <c r="B309" s="122">
        <v>5081</v>
      </c>
      <c r="C309" s="122">
        <v>557</v>
      </c>
      <c r="D309" s="178">
        <v>2.0428135598626</v>
      </c>
      <c r="E309" s="122">
        <v>272.58369440477799</v>
      </c>
      <c r="F309" s="198">
        <v>1.48404428028341E-2</v>
      </c>
      <c r="G309" s="122">
        <v>384.28926473689199</v>
      </c>
      <c r="H309" s="214">
        <v>25.888000000000002</v>
      </c>
      <c r="I309" s="214">
        <v>0.402461829233622</v>
      </c>
      <c r="J309" s="214">
        <v>7.3790808583567194E-2</v>
      </c>
      <c r="K309" s="214"/>
      <c r="L309" s="214">
        <v>-1203.7974154876199</v>
      </c>
      <c r="M309" s="214">
        <v>35.011803680635801</v>
      </c>
      <c r="N309" s="214">
        <v>1291.6344773882799</v>
      </c>
      <c r="O309" s="214">
        <v>7401.4204111571598</v>
      </c>
      <c r="P309" s="122"/>
    </row>
    <row r="310" spans="1:16" ht="12.75" x14ac:dyDescent="0.2">
      <c r="A310" s="122" t="s">
        <v>658</v>
      </c>
      <c r="B310" s="122">
        <v>16169</v>
      </c>
      <c r="C310" s="122">
        <v>522</v>
      </c>
      <c r="D310" s="178">
        <v>2.0428135598626</v>
      </c>
      <c r="E310" s="122">
        <v>255.40850581350199</v>
      </c>
      <c r="F310" s="198">
        <v>4.5175082639649297E-2</v>
      </c>
      <c r="G310" s="122">
        <v>384.28926473689199</v>
      </c>
      <c r="H310" s="214">
        <v>25.888000000000002</v>
      </c>
      <c r="I310" s="214">
        <v>0.402461829233622</v>
      </c>
      <c r="J310" s="214">
        <v>7.3790808583567194E-2</v>
      </c>
      <c r="K310" s="214"/>
      <c r="L310" s="214">
        <v>-1203.7974154876199</v>
      </c>
      <c r="M310" s="214">
        <v>35.011803680635801</v>
      </c>
      <c r="N310" s="214">
        <v>1291.6344773882799</v>
      </c>
      <c r="O310" s="214">
        <v>7401.4204111571598</v>
      </c>
      <c r="P310" s="122"/>
    </row>
    <row r="311" spans="1:16" ht="12.75" x14ac:dyDescent="0.2">
      <c r="A311" s="122" t="s">
        <v>659</v>
      </c>
      <c r="B311" s="122">
        <v>23116</v>
      </c>
      <c r="C311" s="122">
        <v>630</v>
      </c>
      <c r="D311" s="178">
        <v>2.0428135598626</v>
      </c>
      <c r="E311" s="122">
        <v>308.51158380472998</v>
      </c>
      <c r="F311" s="198">
        <v>7.4049618573249695E-2</v>
      </c>
      <c r="G311" s="122">
        <v>384.28926473689199</v>
      </c>
      <c r="H311" s="214">
        <v>25.888000000000002</v>
      </c>
      <c r="I311" s="214">
        <v>0.402461829233622</v>
      </c>
      <c r="J311" s="214">
        <v>7.3790808583567194E-2</v>
      </c>
      <c r="K311" s="214"/>
      <c r="L311" s="214">
        <v>-1203.7974154876199</v>
      </c>
      <c r="M311" s="214">
        <v>35.011803680635801</v>
      </c>
      <c r="N311" s="214">
        <v>1291.6344773882799</v>
      </c>
      <c r="O311" s="214">
        <v>7401.4204111571598</v>
      </c>
      <c r="P311" s="122"/>
    </row>
    <row r="312" spans="1:16" ht="12.75" x14ac:dyDescent="0.2">
      <c r="A312" s="122" t="s">
        <v>660</v>
      </c>
      <c r="B312" s="122">
        <v>77470</v>
      </c>
      <c r="C312" s="122">
        <v>1139</v>
      </c>
      <c r="D312" s="178">
        <v>2.0428135598626</v>
      </c>
      <c r="E312" s="122">
        <v>557.70333901149695</v>
      </c>
      <c r="F312" s="198">
        <v>0.43097361807280299</v>
      </c>
      <c r="G312" s="122">
        <v>384.28926473689199</v>
      </c>
      <c r="H312" s="214">
        <v>25.888000000000002</v>
      </c>
      <c r="I312" s="214">
        <v>0.402461829233622</v>
      </c>
      <c r="J312" s="214">
        <v>7.3790808583567194E-2</v>
      </c>
      <c r="K312" s="214"/>
      <c r="L312" s="214">
        <v>-1203.7974154876199</v>
      </c>
      <c r="M312" s="214">
        <v>35.011803680635801</v>
      </c>
      <c r="N312" s="214">
        <v>1291.6344773882799</v>
      </c>
      <c r="O312" s="214">
        <v>7401.4204111571598</v>
      </c>
      <c r="P312" s="122"/>
    </row>
    <row r="313" spans="1:16" ht="12.75" x14ac:dyDescent="0.2">
      <c r="A313" s="122" t="s">
        <v>661</v>
      </c>
      <c r="B313" s="122">
        <v>6101</v>
      </c>
      <c r="C313" s="122">
        <v>491</v>
      </c>
      <c r="D313" s="178">
        <v>2.0428135598626</v>
      </c>
      <c r="E313" s="122">
        <v>240.50882748931801</v>
      </c>
      <c r="F313" s="198">
        <v>1.5856261927871498E-2</v>
      </c>
      <c r="G313" s="122">
        <v>384.28926473689199</v>
      </c>
      <c r="H313" s="214">
        <v>25.888000000000002</v>
      </c>
      <c r="I313" s="214">
        <v>0.402461829233622</v>
      </c>
      <c r="J313" s="214">
        <v>7.3790808583567194E-2</v>
      </c>
      <c r="K313" s="214"/>
      <c r="L313" s="214">
        <v>-1203.7974154876199</v>
      </c>
      <c r="M313" s="214">
        <v>35.011803680635801</v>
      </c>
      <c r="N313" s="214">
        <v>1291.6344773882799</v>
      </c>
      <c r="O313" s="214">
        <v>7401.4204111571598</v>
      </c>
      <c r="P313" s="122"/>
    </row>
    <row r="314" spans="1:16" ht="12.75" x14ac:dyDescent="0.2">
      <c r="A314" s="122" t="s">
        <v>662</v>
      </c>
      <c r="B314" s="122">
        <v>42184</v>
      </c>
      <c r="C314" s="122">
        <v>565</v>
      </c>
      <c r="D314" s="178">
        <v>2.0428135598626</v>
      </c>
      <c r="E314" s="122">
        <v>276.62734529033401</v>
      </c>
      <c r="F314" s="198">
        <v>0.118114368963599</v>
      </c>
      <c r="G314" s="122">
        <v>384.28926473689199</v>
      </c>
      <c r="H314" s="214">
        <v>25.888000000000002</v>
      </c>
      <c r="I314" s="214">
        <v>0.402461829233622</v>
      </c>
      <c r="J314" s="214">
        <v>7.3790808583567194E-2</v>
      </c>
      <c r="K314" s="214"/>
      <c r="L314" s="214">
        <v>-1203.7974154876199</v>
      </c>
      <c r="M314" s="214">
        <v>35.011803680635801</v>
      </c>
      <c r="N314" s="214">
        <v>1291.6344773882799</v>
      </c>
      <c r="O314" s="214">
        <v>7401.4204111571598</v>
      </c>
      <c r="P314" s="122"/>
    </row>
    <row r="315" spans="1:16" ht="12.75" x14ac:dyDescent="0.2">
      <c r="A315" s="122" t="s">
        <v>663</v>
      </c>
      <c r="B315" s="122">
        <v>8274</v>
      </c>
      <c r="C315" s="122">
        <v>334</v>
      </c>
      <c r="D315" s="178">
        <v>2.0428135598626</v>
      </c>
      <c r="E315" s="122">
        <v>163.72291256577901</v>
      </c>
      <c r="F315" s="198">
        <v>1.43491233106688E-2</v>
      </c>
      <c r="G315" s="122">
        <v>384.28926473689199</v>
      </c>
      <c r="H315" s="214">
        <v>25.888000000000002</v>
      </c>
      <c r="I315" s="214">
        <v>0.402461829233622</v>
      </c>
      <c r="J315" s="214">
        <v>7.3790808583567194E-2</v>
      </c>
      <c r="K315" s="214"/>
      <c r="L315" s="214">
        <v>-1203.7974154876199</v>
      </c>
      <c r="M315" s="214">
        <v>35.011803680635801</v>
      </c>
      <c r="N315" s="214">
        <v>1291.6344773882799</v>
      </c>
      <c r="O315" s="214">
        <v>7401.4204111571598</v>
      </c>
      <c r="P315" s="122"/>
    </row>
    <row r="316" spans="1:16" ht="12.75" x14ac:dyDescent="0.2">
      <c r="A316" s="122" t="s">
        <v>664</v>
      </c>
      <c r="B316" s="122">
        <v>3367</v>
      </c>
      <c r="C316" s="122">
        <v>560</v>
      </c>
      <c r="D316" s="178">
        <v>2.0428135598626</v>
      </c>
      <c r="E316" s="122">
        <v>274.37511424004799</v>
      </c>
      <c r="F316" s="198">
        <v>1.0522526918855401E-2</v>
      </c>
      <c r="G316" s="122">
        <v>384.28926473689199</v>
      </c>
      <c r="H316" s="214">
        <v>25.888000000000002</v>
      </c>
      <c r="I316" s="214">
        <v>0.402461829233622</v>
      </c>
      <c r="J316" s="214">
        <v>7.3790808583567194E-2</v>
      </c>
      <c r="K316" s="214"/>
      <c r="L316" s="214">
        <v>-1203.7974154876199</v>
      </c>
      <c r="M316" s="214">
        <v>35.011803680635801</v>
      </c>
      <c r="N316" s="214">
        <v>1291.6344773882799</v>
      </c>
      <c r="O316" s="214">
        <v>7401.4204111571598</v>
      </c>
      <c r="P316" s="122"/>
    </row>
    <row r="317" spans="1:16" ht="12.75" x14ac:dyDescent="0.2">
      <c r="A317" s="122" t="s">
        <v>665</v>
      </c>
      <c r="B317" s="122">
        <v>4461</v>
      </c>
      <c r="C317" s="122">
        <v>467</v>
      </c>
      <c r="D317" s="178">
        <v>2.0428135598626</v>
      </c>
      <c r="E317" s="122">
        <v>228.46989926230401</v>
      </c>
      <c r="F317" s="198">
        <v>1.17463613217328E-2</v>
      </c>
      <c r="G317" s="122">
        <v>384.28926473689199</v>
      </c>
      <c r="H317" s="214">
        <v>25.888000000000002</v>
      </c>
      <c r="I317" s="214">
        <v>0.402461829233622</v>
      </c>
      <c r="J317" s="214">
        <v>7.3790808583567194E-2</v>
      </c>
      <c r="K317" s="214"/>
      <c r="L317" s="214">
        <v>-1203.7974154876199</v>
      </c>
      <c r="M317" s="214">
        <v>35.011803680635801</v>
      </c>
      <c r="N317" s="214">
        <v>1291.6344773882799</v>
      </c>
      <c r="O317" s="214">
        <v>7401.4204111571598</v>
      </c>
      <c r="P317" s="122"/>
    </row>
    <row r="318" spans="1:16" ht="5.25" customHeight="1" thickBot="1" x14ac:dyDescent="0.25">
      <c r="A318" s="213"/>
      <c r="B318" s="213"/>
      <c r="C318" s="213"/>
      <c r="D318" s="223"/>
      <c r="E318" s="213"/>
      <c r="F318" s="213"/>
      <c r="G318" s="213"/>
      <c r="H318" s="215"/>
      <c r="I318" s="215"/>
      <c r="J318" s="215"/>
      <c r="K318" s="215"/>
      <c r="L318" s="215"/>
      <c r="M318" s="215"/>
      <c r="N318" s="215"/>
      <c r="O318" s="215"/>
      <c r="P318" s="18"/>
    </row>
    <row r="319" spans="1:16" x14ac:dyDescent="0.2">
      <c r="A319" s="220" t="s">
        <v>330</v>
      </c>
    </row>
    <row r="320" spans="1:16" ht="12.75" x14ac:dyDescent="0.2">
      <c r="A320" s="220" t="s">
        <v>333</v>
      </c>
      <c r="G320"/>
    </row>
    <row r="321" spans="1:7" ht="12.75" x14ac:dyDescent="0.2">
      <c r="A321" s="20"/>
      <c r="G321"/>
    </row>
    <row r="322" spans="1:7" ht="12.75" x14ac:dyDescent="0.2">
      <c r="A322" s="20"/>
      <c r="G322"/>
    </row>
    <row r="323" spans="1:7" x14ac:dyDescent="0.2"/>
    <row r="324" spans="1:7" ht="14.25" hidden="1" customHeight="1" x14ac:dyDescent="0.2"/>
  </sheetData>
  <mergeCells count="2">
    <mergeCell ref="L3:O3"/>
    <mergeCell ref="H3:J3"/>
  </mergeCells>
  <conditionalFormatting sqref="P8:S8">
    <cfRule type="cellIs" dxfId="69" priority="3" operator="lessThan">
      <formula>0</formula>
    </cfRule>
  </conditionalFormatting>
  <conditionalFormatting sqref="P9:S317">
    <cfRule type="cellIs" dxfId="68" priority="2" operator="lessThan">
      <formula>0</formula>
    </cfRule>
  </conditionalFormatting>
  <conditionalFormatting sqref="B8:O318">
    <cfRule type="cellIs" dxfId="6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10" max="16383" man="1"/>
    <brk id="144" max="16383" man="1"/>
    <brk id="218" max="16383" man="1"/>
    <brk id="25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>
    <pageSetUpPr fitToPage="1"/>
  </sheetPr>
  <dimension ref="A1:O319"/>
  <sheetViews>
    <sheetView showGridLines="0" workbookViewId="0">
      <pane ySplit="8" topLeftCell="A9" activePane="bottomLeft" state="frozen"/>
      <selection activeCell="H42" sqref="H42"/>
      <selection pane="bottomLeft"/>
    </sheetView>
  </sheetViews>
  <sheetFormatPr defaultColWidth="0" defaultRowHeight="12.75" x14ac:dyDescent="0.2"/>
  <cols>
    <col min="1" max="1" width="16.85546875" style="21" customWidth="1"/>
    <col min="2" max="6" width="9.140625" style="21" customWidth="1"/>
    <col min="7" max="7" width="10.85546875" style="21" customWidth="1"/>
    <col min="8" max="8" width="12.85546875" style="21" bestFit="1" customWidth="1"/>
    <col min="9" max="9" width="9.140625" style="21" customWidth="1"/>
    <col min="10" max="256" width="0" style="21" hidden="1"/>
    <col min="257" max="257" width="16.85546875" style="21" customWidth="1"/>
    <col min="258" max="262" width="9.140625" style="21" customWidth="1"/>
    <col min="263" max="263" width="10.85546875" style="21" customWidth="1"/>
    <col min="264" max="264" width="12.85546875" style="21" bestFit="1" customWidth="1"/>
    <col min="265" max="265" width="9.140625" style="21" customWidth="1"/>
    <col min="266" max="512" width="0" style="21" hidden="1"/>
    <col min="513" max="513" width="16.85546875" style="21" customWidth="1"/>
    <col min="514" max="518" width="9.140625" style="21" customWidth="1"/>
    <col min="519" max="519" width="10.85546875" style="21" customWidth="1"/>
    <col min="520" max="520" width="12.85546875" style="21" bestFit="1" customWidth="1"/>
    <col min="521" max="521" width="9.140625" style="21" customWidth="1"/>
    <col min="522" max="768" width="0" style="21" hidden="1"/>
    <col min="769" max="769" width="16.85546875" style="21" customWidth="1"/>
    <col min="770" max="774" width="9.140625" style="21" customWidth="1"/>
    <col min="775" max="775" width="10.85546875" style="21" customWidth="1"/>
    <col min="776" max="776" width="12.85546875" style="21" bestFit="1" customWidth="1"/>
    <col min="777" max="777" width="9.140625" style="21" customWidth="1"/>
    <col min="778" max="1024" width="0" style="21" hidden="1"/>
    <col min="1025" max="1025" width="16.85546875" style="21" customWidth="1"/>
    <col min="1026" max="1030" width="9.140625" style="21" customWidth="1"/>
    <col min="1031" max="1031" width="10.85546875" style="21" customWidth="1"/>
    <col min="1032" max="1032" width="12.85546875" style="21" bestFit="1" customWidth="1"/>
    <col min="1033" max="1033" width="9.140625" style="21" customWidth="1"/>
    <col min="1034" max="1280" width="0" style="21" hidden="1"/>
    <col min="1281" max="1281" width="16.85546875" style="21" customWidth="1"/>
    <col min="1282" max="1286" width="9.140625" style="21" customWidth="1"/>
    <col min="1287" max="1287" width="10.85546875" style="21" customWidth="1"/>
    <col min="1288" max="1288" width="12.85546875" style="21" bestFit="1" customWidth="1"/>
    <col min="1289" max="1289" width="9.140625" style="21" customWidth="1"/>
    <col min="1290" max="1536" width="0" style="21" hidden="1"/>
    <col min="1537" max="1537" width="16.85546875" style="21" customWidth="1"/>
    <col min="1538" max="1542" width="9.140625" style="21" customWidth="1"/>
    <col min="1543" max="1543" width="10.85546875" style="21" customWidth="1"/>
    <col min="1544" max="1544" width="12.85546875" style="21" bestFit="1" customWidth="1"/>
    <col min="1545" max="1545" width="9.140625" style="21" customWidth="1"/>
    <col min="1546" max="1792" width="0" style="21" hidden="1"/>
    <col min="1793" max="1793" width="16.85546875" style="21" customWidth="1"/>
    <col min="1794" max="1798" width="9.140625" style="21" customWidth="1"/>
    <col min="1799" max="1799" width="10.85546875" style="21" customWidth="1"/>
    <col min="1800" max="1800" width="12.85546875" style="21" bestFit="1" customWidth="1"/>
    <col min="1801" max="1801" width="9.140625" style="21" customWidth="1"/>
    <col min="1802" max="2048" width="0" style="21" hidden="1"/>
    <col min="2049" max="2049" width="16.85546875" style="21" customWidth="1"/>
    <col min="2050" max="2054" width="9.140625" style="21" customWidth="1"/>
    <col min="2055" max="2055" width="10.85546875" style="21" customWidth="1"/>
    <col min="2056" max="2056" width="12.85546875" style="21" bestFit="1" customWidth="1"/>
    <col min="2057" max="2057" width="9.140625" style="21" customWidth="1"/>
    <col min="2058" max="2304" width="0" style="21" hidden="1"/>
    <col min="2305" max="2305" width="16.85546875" style="21" customWidth="1"/>
    <col min="2306" max="2310" width="9.140625" style="21" customWidth="1"/>
    <col min="2311" max="2311" width="10.85546875" style="21" customWidth="1"/>
    <col min="2312" max="2312" width="12.85546875" style="21" bestFit="1" customWidth="1"/>
    <col min="2313" max="2313" width="9.140625" style="21" customWidth="1"/>
    <col min="2314" max="2560" width="0" style="21" hidden="1"/>
    <col min="2561" max="2561" width="16.85546875" style="21" customWidth="1"/>
    <col min="2562" max="2566" width="9.140625" style="21" customWidth="1"/>
    <col min="2567" max="2567" width="10.85546875" style="21" customWidth="1"/>
    <col min="2568" max="2568" width="12.85546875" style="21" bestFit="1" customWidth="1"/>
    <col min="2569" max="2569" width="9.140625" style="21" customWidth="1"/>
    <col min="2570" max="2816" width="0" style="21" hidden="1"/>
    <col min="2817" max="2817" width="16.85546875" style="21" customWidth="1"/>
    <col min="2818" max="2822" width="9.140625" style="21" customWidth="1"/>
    <col min="2823" max="2823" width="10.85546875" style="21" customWidth="1"/>
    <col min="2824" max="2824" width="12.85546875" style="21" bestFit="1" customWidth="1"/>
    <col min="2825" max="2825" width="9.140625" style="21" customWidth="1"/>
    <col min="2826" max="3072" width="0" style="21" hidden="1"/>
    <col min="3073" max="3073" width="16.85546875" style="21" customWidth="1"/>
    <col min="3074" max="3078" width="9.140625" style="21" customWidth="1"/>
    <col min="3079" max="3079" width="10.85546875" style="21" customWidth="1"/>
    <col min="3080" max="3080" width="12.85546875" style="21" bestFit="1" customWidth="1"/>
    <col min="3081" max="3081" width="9.140625" style="21" customWidth="1"/>
    <col min="3082" max="3328" width="0" style="21" hidden="1"/>
    <col min="3329" max="3329" width="16.85546875" style="21" customWidth="1"/>
    <col min="3330" max="3334" width="9.140625" style="21" customWidth="1"/>
    <col min="3335" max="3335" width="10.85546875" style="21" customWidth="1"/>
    <col min="3336" max="3336" width="12.85546875" style="21" bestFit="1" customWidth="1"/>
    <col min="3337" max="3337" width="9.140625" style="21" customWidth="1"/>
    <col min="3338" max="3584" width="0" style="21" hidden="1"/>
    <col min="3585" max="3585" width="16.85546875" style="21" customWidth="1"/>
    <col min="3586" max="3590" width="9.140625" style="21" customWidth="1"/>
    <col min="3591" max="3591" width="10.85546875" style="21" customWidth="1"/>
    <col min="3592" max="3592" width="12.85546875" style="21" bestFit="1" customWidth="1"/>
    <col min="3593" max="3593" width="9.140625" style="21" customWidth="1"/>
    <col min="3594" max="3840" width="0" style="21" hidden="1"/>
    <col min="3841" max="3841" width="16.85546875" style="21" customWidth="1"/>
    <col min="3842" max="3846" width="9.140625" style="21" customWidth="1"/>
    <col min="3847" max="3847" width="10.85546875" style="21" customWidth="1"/>
    <col min="3848" max="3848" width="12.85546875" style="21" bestFit="1" customWidth="1"/>
    <col min="3849" max="3849" width="9.140625" style="21" customWidth="1"/>
    <col min="3850" max="4096" width="0" style="21" hidden="1"/>
    <col min="4097" max="4097" width="16.85546875" style="21" customWidth="1"/>
    <col min="4098" max="4102" width="9.140625" style="21" customWidth="1"/>
    <col min="4103" max="4103" width="10.85546875" style="21" customWidth="1"/>
    <col min="4104" max="4104" width="12.85546875" style="21" bestFit="1" customWidth="1"/>
    <col min="4105" max="4105" width="9.140625" style="21" customWidth="1"/>
    <col min="4106" max="4352" width="0" style="21" hidden="1"/>
    <col min="4353" max="4353" width="16.85546875" style="21" customWidth="1"/>
    <col min="4354" max="4358" width="9.140625" style="21" customWidth="1"/>
    <col min="4359" max="4359" width="10.85546875" style="21" customWidth="1"/>
    <col min="4360" max="4360" width="12.85546875" style="21" bestFit="1" customWidth="1"/>
    <col min="4361" max="4361" width="9.140625" style="21" customWidth="1"/>
    <col min="4362" max="4608" width="0" style="21" hidden="1"/>
    <col min="4609" max="4609" width="16.85546875" style="21" customWidth="1"/>
    <col min="4610" max="4614" width="9.140625" style="21" customWidth="1"/>
    <col min="4615" max="4615" width="10.85546875" style="21" customWidth="1"/>
    <col min="4616" max="4616" width="12.85546875" style="21" bestFit="1" customWidth="1"/>
    <col min="4617" max="4617" width="9.140625" style="21" customWidth="1"/>
    <col min="4618" max="4864" width="0" style="21" hidden="1"/>
    <col min="4865" max="4865" width="16.85546875" style="21" customWidth="1"/>
    <col min="4866" max="4870" width="9.140625" style="21" customWidth="1"/>
    <col min="4871" max="4871" width="10.85546875" style="21" customWidth="1"/>
    <col min="4872" max="4872" width="12.85546875" style="21" bestFit="1" customWidth="1"/>
    <col min="4873" max="4873" width="9.140625" style="21" customWidth="1"/>
    <col min="4874" max="5120" width="0" style="21" hidden="1"/>
    <col min="5121" max="5121" width="16.85546875" style="21" customWidth="1"/>
    <col min="5122" max="5126" width="9.140625" style="21" customWidth="1"/>
    <col min="5127" max="5127" width="10.85546875" style="21" customWidth="1"/>
    <col min="5128" max="5128" width="12.85546875" style="21" bestFit="1" customWidth="1"/>
    <col min="5129" max="5129" width="9.140625" style="21" customWidth="1"/>
    <col min="5130" max="5376" width="0" style="21" hidden="1"/>
    <col min="5377" max="5377" width="16.85546875" style="21" customWidth="1"/>
    <col min="5378" max="5382" width="9.140625" style="21" customWidth="1"/>
    <col min="5383" max="5383" width="10.85546875" style="21" customWidth="1"/>
    <col min="5384" max="5384" width="12.85546875" style="21" bestFit="1" customWidth="1"/>
    <col min="5385" max="5385" width="9.140625" style="21" customWidth="1"/>
    <col min="5386" max="5632" width="0" style="21" hidden="1"/>
    <col min="5633" max="5633" width="16.85546875" style="21" customWidth="1"/>
    <col min="5634" max="5638" width="9.140625" style="21" customWidth="1"/>
    <col min="5639" max="5639" width="10.85546875" style="21" customWidth="1"/>
    <col min="5640" max="5640" width="12.85546875" style="21" bestFit="1" customWidth="1"/>
    <col min="5641" max="5641" width="9.140625" style="21" customWidth="1"/>
    <col min="5642" max="5888" width="0" style="21" hidden="1"/>
    <col min="5889" max="5889" width="16.85546875" style="21" customWidth="1"/>
    <col min="5890" max="5894" width="9.140625" style="21" customWidth="1"/>
    <col min="5895" max="5895" width="10.85546875" style="21" customWidth="1"/>
    <col min="5896" max="5896" width="12.85546875" style="21" bestFit="1" customWidth="1"/>
    <col min="5897" max="5897" width="9.140625" style="21" customWidth="1"/>
    <col min="5898" max="6144" width="0" style="21" hidden="1"/>
    <col min="6145" max="6145" width="16.85546875" style="21" customWidth="1"/>
    <col min="6146" max="6150" width="9.140625" style="21" customWidth="1"/>
    <col min="6151" max="6151" width="10.85546875" style="21" customWidth="1"/>
    <col min="6152" max="6152" width="12.85546875" style="21" bestFit="1" customWidth="1"/>
    <col min="6153" max="6153" width="9.140625" style="21" customWidth="1"/>
    <col min="6154" max="6400" width="0" style="21" hidden="1"/>
    <col min="6401" max="6401" width="16.85546875" style="21" customWidth="1"/>
    <col min="6402" max="6406" width="9.140625" style="21" customWidth="1"/>
    <col min="6407" max="6407" width="10.85546875" style="21" customWidth="1"/>
    <col min="6408" max="6408" width="12.85546875" style="21" bestFit="1" customWidth="1"/>
    <col min="6409" max="6409" width="9.140625" style="21" customWidth="1"/>
    <col min="6410" max="6656" width="0" style="21" hidden="1"/>
    <col min="6657" max="6657" width="16.85546875" style="21" customWidth="1"/>
    <col min="6658" max="6662" width="9.140625" style="21" customWidth="1"/>
    <col min="6663" max="6663" width="10.85546875" style="21" customWidth="1"/>
    <col min="6664" max="6664" width="12.85546875" style="21" bestFit="1" customWidth="1"/>
    <col min="6665" max="6665" width="9.140625" style="21" customWidth="1"/>
    <col min="6666" max="6912" width="0" style="21" hidden="1"/>
    <col min="6913" max="6913" width="16.85546875" style="21" customWidth="1"/>
    <col min="6914" max="6918" width="9.140625" style="21" customWidth="1"/>
    <col min="6919" max="6919" width="10.85546875" style="21" customWidth="1"/>
    <col min="6920" max="6920" width="12.85546875" style="21" bestFit="1" customWidth="1"/>
    <col min="6921" max="6921" width="9.140625" style="21" customWidth="1"/>
    <col min="6922" max="7168" width="0" style="21" hidden="1"/>
    <col min="7169" max="7169" width="16.85546875" style="21" customWidth="1"/>
    <col min="7170" max="7174" width="9.140625" style="21" customWidth="1"/>
    <col min="7175" max="7175" width="10.85546875" style="21" customWidth="1"/>
    <col min="7176" max="7176" width="12.85546875" style="21" bestFit="1" customWidth="1"/>
    <col min="7177" max="7177" width="9.140625" style="21" customWidth="1"/>
    <col min="7178" max="7424" width="0" style="21" hidden="1"/>
    <col min="7425" max="7425" width="16.85546875" style="21" customWidth="1"/>
    <col min="7426" max="7430" width="9.140625" style="21" customWidth="1"/>
    <col min="7431" max="7431" width="10.85546875" style="21" customWidth="1"/>
    <col min="7432" max="7432" width="12.85546875" style="21" bestFit="1" customWidth="1"/>
    <col min="7433" max="7433" width="9.140625" style="21" customWidth="1"/>
    <col min="7434" max="7680" width="0" style="21" hidden="1"/>
    <col min="7681" max="7681" width="16.85546875" style="21" customWidth="1"/>
    <col min="7682" max="7686" width="9.140625" style="21" customWidth="1"/>
    <col min="7687" max="7687" width="10.85546875" style="21" customWidth="1"/>
    <col min="7688" max="7688" width="12.85546875" style="21" bestFit="1" customWidth="1"/>
    <col min="7689" max="7689" width="9.140625" style="21" customWidth="1"/>
    <col min="7690" max="7936" width="0" style="21" hidden="1"/>
    <col min="7937" max="7937" width="16.85546875" style="21" customWidth="1"/>
    <col min="7938" max="7942" width="9.140625" style="21" customWidth="1"/>
    <col min="7943" max="7943" width="10.85546875" style="21" customWidth="1"/>
    <col min="7944" max="7944" width="12.85546875" style="21" bestFit="1" customWidth="1"/>
    <col min="7945" max="7945" width="9.140625" style="21" customWidth="1"/>
    <col min="7946" max="8192" width="0" style="21" hidden="1"/>
    <col min="8193" max="8193" width="16.85546875" style="21" customWidth="1"/>
    <col min="8194" max="8198" width="9.140625" style="21" customWidth="1"/>
    <col min="8199" max="8199" width="10.85546875" style="21" customWidth="1"/>
    <col min="8200" max="8200" width="12.85546875" style="21" bestFit="1" customWidth="1"/>
    <col min="8201" max="8201" width="9.140625" style="21" customWidth="1"/>
    <col min="8202" max="8448" width="0" style="21" hidden="1"/>
    <col min="8449" max="8449" width="16.85546875" style="21" customWidth="1"/>
    <col min="8450" max="8454" width="9.140625" style="21" customWidth="1"/>
    <col min="8455" max="8455" width="10.85546875" style="21" customWidth="1"/>
    <col min="8456" max="8456" width="12.85546875" style="21" bestFit="1" customWidth="1"/>
    <col min="8457" max="8457" width="9.140625" style="21" customWidth="1"/>
    <col min="8458" max="8704" width="0" style="21" hidden="1"/>
    <col min="8705" max="8705" width="16.85546875" style="21" customWidth="1"/>
    <col min="8706" max="8710" width="9.140625" style="21" customWidth="1"/>
    <col min="8711" max="8711" width="10.85546875" style="21" customWidth="1"/>
    <col min="8712" max="8712" width="12.85546875" style="21" bestFit="1" customWidth="1"/>
    <col min="8713" max="8713" width="9.140625" style="21" customWidth="1"/>
    <col min="8714" max="8960" width="0" style="21" hidden="1"/>
    <col min="8961" max="8961" width="16.85546875" style="21" customWidth="1"/>
    <col min="8962" max="8966" width="9.140625" style="21" customWidth="1"/>
    <col min="8967" max="8967" width="10.85546875" style="21" customWidth="1"/>
    <col min="8968" max="8968" width="12.85546875" style="21" bestFit="1" customWidth="1"/>
    <col min="8969" max="8969" width="9.140625" style="21" customWidth="1"/>
    <col min="8970" max="9216" width="0" style="21" hidden="1"/>
    <col min="9217" max="9217" width="16.85546875" style="21" customWidth="1"/>
    <col min="9218" max="9222" width="9.140625" style="21" customWidth="1"/>
    <col min="9223" max="9223" width="10.85546875" style="21" customWidth="1"/>
    <col min="9224" max="9224" width="12.85546875" style="21" bestFit="1" customWidth="1"/>
    <col min="9225" max="9225" width="9.140625" style="21" customWidth="1"/>
    <col min="9226" max="9472" width="0" style="21" hidden="1"/>
    <col min="9473" max="9473" width="16.85546875" style="21" customWidth="1"/>
    <col min="9474" max="9478" width="9.140625" style="21" customWidth="1"/>
    <col min="9479" max="9479" width="10.85546875" style="21" customWidth="1"/>
    <col min="9480" max="9480" width="12.85546875" style="21" bestFit="1" customWidth="1"/>
    <col min="9481" max="9481" width="9.140625" style="21" customWidth="1"/>
    <col min="9482" max="9728" width="0" style="21" hidden="1"/>
    <col min="9729" max="9729" width="16.85546875" style="21" customWidth="1"/>
    <col min="9730" max="9734" width="9.140625" style="21" customWidth="1"/>
    <col min="9735" max="9735" width="10.85546875" style="21" customWidth="1"/>
    <col min="9736" max="9736" width="12.85546875" style="21" bestFit="1" customWidth="1"/>
    <col min="9737" max="9737" width="9.140625" style="21" customWidth="1"/>
    <col min="9738" max="9984" width="0" style="21" hidden="1"/>
    <col min="9985" max="9985" width="16.85546875" style="21" customWidth="1"/>
    <col min="9986" max="9990" width="9.140625" style="21" customWidth="1"/>
    <col min="9991" max="9991" width="10.85546875" style="21" customWidth="1"/>
    <col min="9992" max="9992" width="12.85546875" style="21" bestFit="1" customWidth="1"/>
    <col min="9993" max="9993" width="9.140625" style="21" customWidth="1"/>
    <col min="9994" max="10240" width="0" style="21" hidden="1"/>
    <col min="10241" max="10241" width="16.85546875" style="21" customWidth="1"/>
    <col min="10242" max="10246" width="9.140625" style="21" customWidth="1"/>
    <col min="10247" max="10247" width="10.85546875" style="21" customWidth="1"/>
    <col min="10248" max="10248" width="12.85546875" style="21" bestFit="1" customWidth="1"/>
    <col min="10249" max="10249" width="9.140625" style="21" customWidth="1"/>
    <col min="10250" max="10496" width="0" style="21" hidden="1"/>
    <col min="10497" max="10497" width="16.85546875" style="21" customWidth="1"/>
    <col min="10498" max="10502" width="9.140625" style="21" customWidth="1"/>
    <col min="10503" max="10503" width="10.85546875" style="21" customWidth="1"/>
    <col min="10504" max="10504" width="12.85546875" style="21" bestFit="1" customWidth="1"/>
    <col min="10505" max="10505" width="9.140625" style="21" customWidth="1"/>
    <col min="10506" max="10752" width="0" style="21" hidden="1"/>
    <col min="10753" max="10753" width="16.85546875" style="21" customWidth="1"/>
    <col min="10754" max="10758" width="9.140625" style="21" customWidth="1"/>
    <col min="10759" max="10759" width="10.85546875" style="21" customWidth="1"/>
    <col min="10760" max="10760" width="12.85546875" style="21" bestFit="1" customWidth="1"/>
    <col min="10761" max="10761" width="9.140625" style="21" customWidth="1"/>
    <col min="10762" max="11008" width="0" style="21" hidden="1"/>
    <col min="11009" max="11009" width="16.85546875" style="21" customWidth="1"/>
    <col min="11010" max="11014" width="9.140625" style="21" customWidth="1"/>
    <col min="11015" max="11015" width="10.85546875" style="21" customWidth="1"/>
    <col min="11016" max="11016" width="12.85546875" style="21" bestFit="1" customWidth="1"/>
    <col min="11017" max="11017" width="9.140625" style="21" customWidth="1"/>
    <col min="11018" max="11264" width="0" style="21" hidden="1"/>
    <col min="11265" max="11265" width="16.85546875" style="21" customWidth="1"/>
    <col min="11266" max="11270" width="9.140625" style="21" customWidth="1"/>
    <col min="11271" max="11271" width="10.85546875" style="21" customWidth="1"/>
    <col min="11272" max="11272" width="12.85546875" style="21" bestFit="1" customWidth="1"/>
    <col min="11273" max="11273" width="9.140625" style="21" customWidth="1"/>
    <col min="11274" max="11520" width="0" style="21" hidden="1"/>
    <col min="11521" max="11521" width="16.85546875" style="21" customWidth="1"/>
    <col min="11522" max="11526" width="9.140625" style="21" customWidth="1"/>
    <col min="11527" max="11527" width="10.85546875" style="21" customWidth="1"/>
    <col min="11528" max="11528" width="12.85546875" style="21" bestFit="1" customWidth="1"/>
    <col min="11529" max="11529" width="9.140625" style="21" customWidth="1"/>
    <col min="11530" max="11776" width="0" style="21" hidden="1"/>
    <col min="11777" max="11777" width="16.85546875" style="21" customWidth="1"/>
    <col min="11778" max="11782" width="9.140625" style="21" customWidth="1"/>
    <col min="11783" max="11783" width="10.85546875" style="21" customWidth="1"/>
    <col min="11784" max="11784" width="12.85546875" style="21" bestFit="1" customWidth="1"/>
    <col min="11785" max="11785" width="9.140625" style="21" customWidth="1"/>
    <col min="11786" max="12032" width="0" style="21" hidden="1"/>
    <col min="12033" max="12033" width="16.85546875" style="21" customWidth="1"/>
    <col min="12034" max="12038" width="9.140625" style="21" customWidth="1"/>
    <col min="12039" max="12039" width="10.85546875" style="21" customWidth="1"/>
    <col min="12040" max="12040" width="12.85546875" style="21" bestFit="1" customWidth="1"/>
    <col min="12041" max="12041" width="9.140625" style="21" customWidth="1"/>
    <col min="12042" max="12288" width="0" style="21" hidden="1"/>
    <col min="12289" max="12289" width="16.85546875" style="21" customWidth="1"/>
    <col min="12290" max="12294" width="9.140625" style="21" customWidth="1"/>
    <col min="12295" max="12295" width="10.85546875" style="21" customWidth="1"/>
    <col min="12296" max="12296" width="12.85546875" style="21" bestFit="1" customWidth="1"/>
    <col min="12297" max="12297" width="9.140625" style="21" customWidth="1"/>
    <col min="12298" max="12544" width="0" style="21" hidden="1"/>
    <col min="12545" max="12545" width="16.85546875" style="21" customWidth="1"/>
    <col min="12546" max="12550" width="9.140625" style="21" customWidth="1"/>
    <col min="12551" max="12551" width="10.85546875" style="21" customWidth="1"/>
    <col min="12552" max="12552" width="12.85546875" style="21" bestFit="1" customWidth="1"/>
    <col min="12553" max="12553" width="9.140625" style="21" customWidth="1"/>
    <col min="12554" max="12800" width="0" style="21" hidden="1"/>
    <col min="12801" max="12801" width="16.85546875" style="21" customWidth="1"/>
    <col min="12802" max="12806" width="9.140625" style="21" customWidth="1"/>
    <col min="12807" max="12807" width="10.85546875" style="21" customWidth="1"/>
    <col min="12808" max="12808" width="12.85546875" style="21" bestFit="1" customWidth="1"/>
    <col min="12809" max="12809" width="9.140625" style="21" customWidth="1"/>
    <col min="12810" max="13056" width="0" style="21" hidden="1"/>
    <col min="13057" max="13057" width="16.85546875" style="21" customWidth="1"/>
    <col min="13058" max="13062" width="9.140625" style="21" customWidth="1"/>
    <col min="13063" max="13063" width="10.85546875" style="21" customWidth="1"/>
    <col min="13064" max="13064" width="12.85546875" style="21" bestFit="1" customWidth="1"/>
    <col min="13065" max="13065" width="9.140625" style="21" customWidth="1"/>
    <col min="13066" max="13312" width="0" style="21" hidden="1"/>
    <col min="13313" max="13313" width="16.85546875" style="21" customWidth="1"/>
    <col min="13314" max="13318" width="9.140625" style="21" customWidth="1"/>
    <col min="13319" max="13319" width="10.85546875" style="21" customWidth="1"/>
    <col min="13320" max="13320" width="12.85546875" style="21" bestFit="1" customWidth="1"/>
    <col min="13321" max="13321" width="9.140625" style="21" customWidth="1"/>
    <col min="13322" max="13568" width="0" style="21" hidden="1"/>
    <col min="13569" max="13569" width="16.85546875" style="21" customWidth="1"/>
    <col min="13570" max="13574" width="9.140625" style="21" customWidth="1"/>
    <col min="13575" max="13575" width="10.85546875" style="21" customWidth="1"/>
    <col min="13576" max="13576" width="12.85546875" style="21" bestFit="1" customWidth="1"/>
    <col min="13577" max="13577" width="9.140625" style="21" customWidth="1"/>
    <col min="13578" max="13824" width="0" style="21" hidden="1"/>
    <col min="13825" max="13825" width="16.85546875" style="21" customWidth="1"/>
    <col min="13826" max="13830" width="9.140625" style="21" customWidth="1"/>
    <col min="13831" max="13831" width="10.85546875" style="21" customWidth="1"/>
    <col min="13832" max="13832" width="12.85546875" style="21" bestFit="1" customWidth="1"/>
    <col min="13833" max="13833" width="9.140625" style="21" customWidth="1"/>
    <col min="13834" max="14080" width="0" style="21" hidden="1"/>
    <col min="14081" max="14081" width="16.85546875" style="21" customWidth="1"/>
    <col min="14082" max="14086" width="9.140625" style="21" customWidth="1"/>
    <col min="14087" max="14087" width="10.85546875" style="21" customWidth="1"/>
    <col min="14088" max="14088" width="12.85546875" style="21" bestFit="1" customWidth="1"/>
    <col min="14089" max="14089" width="9.140625" style="21" customWidth="1"/>
    <col min="14090" max="14336" width="0" style="21" hidden="1"/>
    <col min="14337" max="14337" width="16.85546875" style="21" customWidth="1"/>
    <col min="14338" max="14342" width="9.140625" style="21" customWidth="1"/>
    <col min="14343" max="14343" width="10.85546875" style="21" customWidth="1"/>
    <col min="14344" max="14344" width="12.85546875" style="21" bestFit="1" customWidth="1"/>
    <col min="14345" max="14345" width="9.140625" style="21" customWidth="1"/>
    <col min="14346" max="14592" width="0" style="21" hidden="1"/>
    <col min="14593" max="14593" width="16.85546875" style="21" customWidth="1"/>
    <col min="14594" max="14598" width="9.140625" style="21" customWidth="1"/>
    <col min="14599" max="14599" width="10.85546875" style="21" customWidth="1"/>
    <col min="14600" max="14600" width="12.85546875" style="21" bestFit="1" customWidth="1"/>
    <col min="14601" max="14601" width="9.140625" style="21" customWidth="1"/>
    <col min="14602" max="14848" width="0" style="21" hidden="1"/>
    <col min="14849" max="14849" width="16.85546875" style="21" customWidth="1"/>
    <col min="14850" max="14854" width="9.140625" style="21" customWidth="1"/>
    <col min="14855" max="14855" width="10.85546875" style="21" customWidth="1"/>
    <col min="14856" max="14856" width="12.85546875" style="21" bestFit="1" customWidth="1"/>
    <col min="14857" max="14857" width="9.140625" style="21" customWidth="1"/>
    <col min="14858" max="15104" width="0" style="21" hidden="1"/>
    <col min="15105" max="15105" width="16.85546875" style="21" customWidth="1"/>
    <col min="15106" max="15110" width="9.140625" style="21" customWidth="1"/>
    <col min="15111" max="15111" width="10.85546875" style="21" customWidth="1"/>
    <col min="15112" max="15112" width="12.85546875" style="21" bestFit="1" customWidth="1"/>
    <col min="15113" max="15113" width="9.140625" style="21" customWidth="1"/>
    <col min="15114" max="15360" width="0" style="21" hidden="1"/>
    <col min="15361" max="15361" width="16.85546875" style="21" customWidth="1"/>
    <col min="15362" max="15366" width="9.140625" style="21" customWidth="1"/>
    <col min="15367" max="15367" width="10.85546875" style="21" customWidth="1"/>
    <col min="15368" max="15368" width="12.85546875" style="21" bestFit="1" customWidth="1"/>
    <col min="15369" max="15369" width="9.140625" style="21" customWidth="1"/>
    <col min="15370" max="15616" width="0" style="21" hidden="1"/>
    <col min="15617" max="15617" width="16.85546875" style="21" customWidth="1"/>
    <col min="15618" max="15622" width="9.140625" style="21" customWidth="1"/>
    <col min="15623" max="15623" width="10.85546875" style="21" customWidth="1"/>
    <col min="15624" max="15624" width="12.85546875" style="21" bestFit="1" customWidth="1"/>
    <col min="15625" max="15625" width="9.140625" style="21" customWidth="1"/>
    <col min="15626" max="15872" width="0" style="21" hidden="1"/>
    <col min="15873" max="15873" width="16.85546875" style="21" customWidth="1"/>
    <col min="15874" max="15878" width="9.140625" style="21" customWidth="1"/>
    <col min="15879" max="15879" width="10.85546875" style="21" customWidth="1"/>
    <col min="15880" max="15880" width="12.85546875" style="21" bestFit="1" customWidth="1"/>
    <col min="15881" max="15881" width="9.140625" style="21" customWidth="1"/>
    <col min="15882" max="16128" width="0" style="21" hidden="1"/>
    <col min="16129" max="16129" width="16.85546875" style="21" customWidth="1"/>
    <col min="16130" max="16134" width="9.140625" style="21" customWidth="1"/>
    <col min="16135" max="16135" width="10.85546875" style="21" customWidth="1"/>
    <col min="16136" max="16136" width="12.85546875" style="21" bestFit="1" customWidth="1"/>
    <col min="16137" max="16137" width="9.140625" style="21" customWidth="1"/>
    <col min="16138" max="16384" width="0" style="21" hidden="1"/>
  </cols>
  <sheetData>
    <row r="1" spans="1:15" ht="16.5" thickBot="1" x14ac:dyDescent="0.3">
      <c r="A1" s="12" t="s">
        <v>686</v>
      </c>
      <c r="B1" s="12"/>
      <c r="C1" s="12"/>
      <c r="D1" s="12"/>
      <c r="E1" s="12"/>
      <c r="F1" s="12"/>
      <c r="G1" s="22"/>
      <c r="H1" s="22"/>
      <c r="I1" s="22"/>
    </row>
    <row r="2" spans="1:15" x14ac:dyDescent="0.2">
      <c r="A2" s="13" t="s">
        <v>19</v>
      </c>
      <c r="B2" s="668" t="s">
        <v>687</v>
      </c>
      <c r="C2" s="668"/>
      <c r="D2" s="668"/>
      <c r="E2" s="668"/>
      <c r="F2" s="668"/>
      <c r="G2" s="669" t="s">
        <v>688</v>
      </c>
      <c r="H2" s="670"/>
      <c r="I2" s="670"/>
    </row>
    <row r="3" spans="1:15" x14ac:dyDescent="0.2">
      <c r="A3" s="27"/>
      <c r="B3" s="27">
        <v>2014</v>
      </c>
      <c r="C3" s="27">
        <v>2015</v>
      </c>
      <c r="D3" s="27">
        <v>2016</v>
      </c>
      <c r="E3" s="27">
        <v>2017</v>
      </c>
      <c r="F3" s="27">
        <v>2018</v>
      </c>
      <c r="G3" s="269" t="s">
        <v>689</v>
      </c>
      <c r="H3" s="32" t="s">
        <v>690</v>
      </c>
      <c r="I3" s="270" t="s">
        <v>23</v>
      </c>
      <c r="L3" s="271"/>
    </row>
    <row r="4" spans="1:15" x14ac:dyDescent="0.2">
      <c r="A4" s="27" t="s">
        <v>47</v>
      </c>
      <c r="B4" s="27"/>
      <c r="C4" s="27"/>
      <c r="D4" s="27"/>
      <c r="E4" s="27"/>
      <c r="F4" s="27"/>
      <c r="G4" s="32" t="s">
        <v>691</v>
      </c>
      <c r="H4" s="33" t="s">
        <v>692</v>
      </c>
      <c r="I4" s="33" t="s">
        <v>693</v>
      </c>
    </row>
    <row r="5" spans="1:15" x14ac:dyDescent="0.2">
      <c r="A5" s="27"/>
      <c r="B5" s="27"/>
      <c r="C5" s="27"/>
      <c r="D5" s="27"/>
      <c r="E5" s="27"/>
      <c r="F5" s="27"/>
      <c r="G5" s="270" t="s">
        <v>694</v>
      </c>
      <c r="H5" s="33" t="s">
        <v>695</v>
      </c>
      <c r="I5" s="33" t="s">
        <v>30</v>
      </c>
      <c r="L5" s="271"/>
    </row>
    <row r="6" spans="1:15" x14ac:dyDescent="0.2">
      <c r="A6" s="27"/>
      <c r="C6" s="27"/>
      <c r="D6" s="27"/>
      <c r="E6" s="27"/>
      <c r="F6" s="27"/>
      <c r="H6" s="32" t="s">
        <v>696</v>
      </c>
      <c r="I6" s="272"/>
    </row>
    <row r="7" spans="1:15" x14ac:dyDescent="0.2">
      <c r="A7" s="123"/>
      <c r="B7" s="273" t="s">
        <v>697</v>
      </c>
      <c r="C7" s="123"/>
      <c r="D7" s="123"/>
      <c r="E7" s="123"/>
      <c r="F7" s="123"/>
      <c r="G7" s="272"/>
      <c r="H7" s="272" t="s">
        <v>698</v>
      </c>
      <c r="I7" s="274"/>
    </row>
    <row r="8" spans="1:15" x14ac:dyDescent="0.2">
      <c r="A8" s="275" t="s">
        <v>357</v>
      </c>
      <c r="B8" s="275">
        <f>[1]Tabell5!F8</f>
        <v>252.04245572444495</v>
      </c>
      <c r="C8" s="275">
        <f>[1]Tabell5!G8</f>
        <v>79.559046166491015</v>
      </c>
      <c r="D8" s="275">
        <f>[1]Tabell4!F8+[1]Tabell5!H8</f>
        <v>79.542118379354605</v>
      </c>
      <c r="E8" s="275">
        <f>[1]Tabell4!G8+[1]Tabell5!I8</f>
        <v>25.956667659345008</v>
      </c>
      <c r="F8" s="276">
        <f>[1]Tabell4!H8</f>
        <v>3.3661078437610601</v>
      </c>
      <c r="G8" s="277">
        <v>53.860703523889178</v>
      </c>
      <c r="H8" s="277">
        <v>55.235799383864112</v>
      </c>
      <c r="I8" s="277">
        <v>109.10694176386392</v>
      </c>
    </row>
    <row r="9" spans="1:15" ht="25.5" x14ac:dyDescent="0.2">
      <c r="A9" s="20" t="s">
        <v>699</v>
      </c>
      <c r="B9" s="278">
        <f>[1]Tabell5!F9</f>
        <v>704</v>
      </c>
      <c r="C9" s="278">
        <f>[1]Tabell5!G9</f>
        <v>282</v>
      </c>
      <c r="D9" s="278">
        <f>[1]Tabell4!F9+[1]Tabell5!H9</f>
        <v>0</v>
      </c>
      <c r="E9" s="278">
        <f>[1]Tabell4!G9+[1]Tabell5!I9</f>
        <v>0</v>
      </c>
      <c r="F9" s="278">
        <f>[1]Tabell4!H9</f>
        <v>0</v>
      </c>
      <c r="G9" s="141">
        <v>0</v>
      </c>
      <c r="H9" s="141">
        <v>0</v>
      </c>
      <c r="I9" s="141">
        <v>0</v>
      </c>
      <c r="L9" s="279"/>
      <c r="M9" s="280"/>
      <c r="N9" s="271"/>
      <c r="O9" s="270"/>
    </row>
    <row r="10" spans="1:15" x14ac:dyDescent="0.2">
      <c r="A10" s="21" t="s">
        <v>360</v>
      </c>
      <c r="B10" s="278">
        <f>[1]Tabell5!F10</f>
        <v>185</v>
      </c>
      <c r="C10" s="278">
        <f>[1]Tabell5!G10</f>
        <v>0</v>
      </c>
      <c r="D10" s="278">
        <f>[1]Tabell4!F10+[1]Tabell5!H10</f>
        <v>652</v>
      </c>
      <c r="E10" s="278">
        <f>[1]Tabell4!G10+[1]Tabell5!I10</f>
        <v>361</v>
      </c>
      <c r="F10" s="278">
        <f>[1]Tabell4!H10</f>
        <v>94</v>
      </c>
      <c r="G10" s="141">
        <v>0</v>
      </c>
      <c r="H10" s="141">
        <v>0</v>
      </c>
      <c r="I10" s="141">
        <v>0</v>
      </c>
      <c r="L10" s="279"/>
      <c r="M10" s="280"/>
      <c r="N10" s="271"/>
      <c r="O10" s="33"/>
    </row>
    <row r="11" spans="1:15" x14ac:dyDescent="0.2">
      <c r="A11" s="21" t="s">
        <v>361</v>
      </c>
      <c r="B11" s="278">
        <f>[1]Tabell5!F11</f>
        <v>0</v>
      </c>
      <c r="C11" s="278">
        <f>[1]Tabell5!G11</f>
        <v>0</v>
      </c>
      <c r="D11" s="278">
        <f>[1]Tabell4!F11+[1]Tabell5!H11</f>
        <v>508</v>
      </c>
      <c r="E11" s="278">
        <f>[1]Tabell4!G11+[1]Tabell5!I11</f>
        <v>217</v>
      </c>
      <c r="F11" s="278">
        <f>[1]Tabell4!H11</f>
        <v>0</v>
      </c>
      <c r="G11" s="141">
        <v>0</v>
      </c>
      <c r="H11" s="141">
        <v>0</v>
      </c>
      <c r="I11" s="141">
        <v>0</v>
      </c>
      <c r="L11" s="279"/>
      <c r="M11" s="271"/>
      <c r="N11" s="271"/>
      <c r="O11" s="33"/>
    </row>
    <row r="12" spans="1:15" x14ac:dyDescent="0.2">
      <c r="A12" s="21" t="s">
        <v>362</v>
      </c>
      <c r="B12" s="278">
        <f>[1]Tabell5!F12</f>
        <v>0</v>
      </c>
      <c r="C12" s="278">
        <f>[1]Tabell5!G12</f>
        <v>0</v>
      </c>
      <c r="D12" s="278">
        <f>[1]Tabell4!F12+[1]Tabell5!H12</f>
        <v>0</v>
      </c>
      <c r="E12" s="278">
        <f>[1]Tabell4!G12+[1]Tabell5!I12</f>
        <v>0</v>
      </c>
      <c r="F12" s="278">
        <f>[1]Tabell4!H12</f>
        <v>0</v>
      </c>
      <c r="G12" s="141">
        <v>0</v>
      </c>
      <c r="H12" s="141">
        <v>0</v>
      </c>
      <c r="I12" s="141">
        <v>0</v>
      </c>
      <c r="L12" s="279"/>
      <c r="M12" s="271"/>
      <c r="N12" s="271"/>
      <c r="O12" s="272"/>
    </row>
    <row r="13" spans="1:15" x14ac:dyDescent="0.2">
      <c r="A13" s="21" t="s">
        <v>363</v>
      </c>
      <c r="B13" s="278">
        <f>[1]Tabell5!F13</f>
        <v>745</v>
      </c>
      <c r="C13" s="278">
        <f>[1]Tabell5!G13</f>
        <v>323</v>
      </c>
      <c r="D13" s="278">
        <f>[1]Tabell4!F13+[1]Tabell5!H13</f>
        <v>11</v>
      </c>
      <c r="E13" s="278">
        <f>[1]Tabell4!G13+[1]Tabell5!I13</f>
        <v>0</v>
      </c>
      <c r="F13" s="278">
        <f>[1]Tabell4!H13</f>
        <v>0</v>
      </c>
      <c r="G13" s="141">
        <v>0</v>
      </c>
      <c r="H13" s="141">
        <v>0</v>
      </c>
      <c r="I13" s="141">
        <v>0</v>
      </c>
      <c r="L13" s="279"/>
      <c r="M13" s="280"/>
      <c r="N13" s="280"/>
      <c r="O13" s="274"/>
    </row>
    <row r="14" spans="1:15" x14ac:dyDescent="0.2">
      <c r="A14" s="21" t="s">
        <v>364</v>
      </c>
      <c r="B14" s="278">
        <f>[1]Tabell5!F14</f>
        <v>1130</v>
      </c>
      <c r="C14" s="278">
        <f>[1]Tabell5!G14</f>
        <v>708</v>
      </c>
      <c r="D14" s="278">
        <f>[1]Tabell4!F14+[1]Tabell5!H14</f>
        <v>396</v>
      </c>
      <c r="E14" s="278">
        <f>[1]Tabell4!G14+[1]Tabell5!I14</f>
        <v>133</v>
      </c>
      <c r="F14" s="278">
        <f>[1]Tabell4!H14</f>
        <v>0</v>
      </c>
      <c r="G14" s="141">
        <v>0</v>
      </c>
      <c r="H14" s="141">
        <v>0</v>
      </c>
      <c r="I14" s="141">
        <v>0</v>
      </c>
      <c r="L14" s="279"/>
    </row>
    <row r="15" spans="1:15" x14ac:dyDescent="0.2">
      <c r="A15" s="21" t="s">
        <v>365</v>
      </c>
      <c r="B15" s="278">
        <f>[1]Tabell5!F15</f>
        <v>996</v>
      </c>
      <c r="C15" s="278">
        <f>[1]Tabell5!G15</f>
        <v>574</v>
      </c>
      <c r="D15" s="278">
        <f>[1]Tabell4!F15+[1]Tabell5!H15</f>
        <v>915</v>
      </c>
      <c r="E15" s="278">
        <f>[1]Tabell4!G15+[1]Tabell5!I15</f>
        <v>362</v>
      </c>
      <c r="F15" s="278">
        <f>[1]Tabell4!H15</f>
        <v>95</v>
      </c>
      <c r="G15" s="141">
        <v>0</v>
      </c>
      <c r="H15" s="141">
        <v>0</v>
      </c>
      <c r="I15" s="141">
        <v>0</v>
      </c>
      <c r="L15" s="279"/>
    </row>
    <row r="16" spans="1:15" x14ac:dyDescent="0.2">
      <c r="A16" s="21" t="s">
        <v>366</v>
      </c>
      <c r="B16" s="278">
        <f>[1]Tabell5!F16</f>
        <v>600</v>
      </c>
      <c r="C16" s="278">
        <f>[1]Tabell5!G16</f>
        <v>178</v>
      </c>
      <c r="D16" s="278">
        <f>[1]Tabell4!F16+[1]Tabell5!H16</f>
        <v>653</v>
      </c>
      <c r="E16" s="278">
        <f>[1]Tabell4!G16+[1]Tabell5!I16</f>
        <v>362</v>
      </c>
      <c r="F16" s="278">
        <f>[1]Tabell4!H16</f>
        <v>95</v>
      </c>
      <c r="G16" s="141">
        <v>0</v>
      </c>
      <c r="H16" s="141">
        <v>0</v>
      </c>
      <c r="I16" s="141">
        <v>0</v>
      </c>
      <c r="L16" s="279"/>
    </row>
    <row r="17" spans="1:12" x14ac:dyDescent="0.2">
      <c r="A17" s="21" t="s">
        <v>367</v>
      </c>
      <c r="B17" s="278">
        <f>[1]Tabell5!F17</f>
        <v>0</v>
      </c>
      <c r="C17" s="278">
        <f>[1]Tabell5!G17</f>
        <v>0</v>
      </c>
      <c r="D17" s="278">
        <f>[1]Tabell4!F17+[1]Tabell5!H17</f>
        <v>0</v>
      </c>
      <c r="E17" s="278">
        <f>[1]Tabell4!G17+[1]Tabell5!I17</f>
        <v>0</v>
      </c>
      <c r="F17" s="278">
        <f>[1]Tabell4!H17</f>
        <v>0</v>
      </c>
      <c r="G17" s="141">
        <v>0</v>
      </c>
      <c r="H17" s="141">
        <v>0</v>
      </c>
      <c r="I17" s="141">
        <v>0</v>
      </c>
      <c r="L17" s="279"/>
    </row>
    <row r="18" spans="1:12" x14ac:dyDescent="0.2">
      <c r="A18" s="21" t="s">
        <v>368</v>
      </c>
      <c r="B18" s="278">
        <f>[1]Tabell5!F18</f>
        <v>0</v>
      </c>
      <c r="C18" s="278">
        <f>[1]Tabell5!G18</f>
        <v>0</v>
      </c>
      <c r="D18" s="278">
        <f>[1]Tabell4!F18+[1]Tabell5!H18</f>
        <v>0</v>
      </c>
      <c r="E18" s="278">
        <f>[1]Tabell4!G18+[1]Tabell5!I18</f>
        <v>0</v>
      </c>
      <c r="F18" s="278">
        <f>[1]Tabell4!H18</f>
        <v>0</v>
      </c>
      <c r="G18" s="141">
        <v>0</v>
      </c>
      <c r="H18" s="141">
        <v>0</v>
      </c>
      <c r="I18" s="141">
        <v>0</v>
      </c>
      <c r="L18" s="279"/>
    </row>
    <row r="19" spans="1:12" x14ac:dyDescent="0.2">
      <c r="A19" s="21" t="s">
        <v>369</v>
      </c>
      <c r="B19" s="278">
        <f>[1]Tabell5!F19</f>
        <v>0</v>
      </c>
      <c r="C19" s="278">
        <f>[1]Tabell5!G19</f>
        <v>0</v>
      </c>
      <c r="D19" s="278">
        <f>[1]Tabell4!F19+[1]Tabell5!H19</f>
        <v>0</v>
      </c>
      <c r="E19" s="278">
        <f>[1]Tabell4!G19+[1]Tabell5!I19</f>
        <v>0</v>
      </c>
      <c r="F19" s="278">
        <f>[1]Tabell4!H19</f>
        <v>0</v>
      </c>
      <c r="G19" s="141">
        <v>0</v>
      </c>
      <c r="H19" s="141">
        <v>0</v>
      </c>
      <c r="I19" s="141">
        <v>0</v>
      </c>
      <c r="L19" s="279"/>
    </row>
    <row r="20" spans="1:12" x14ac:dyDescent="0.2">
      <c r="A20" s="21" t="s">
        <v>370</v>
      </c>
      <c r="B20" s="278">
        <f>[1]Tabell5!F20</f>
        <v>447</v>
      </c>
      <c r="C20" s="278">
        <f>[1]Tabell5!G20</f>
        <v>25</v>
      </c>
      <c r="D20" s="278">
        <f>[1]Tabell4!F20+[1]Tabell5!H20</f>
        <v>0</v>
      </c>
      <c r="E20" s="278">
        <f>[1]Tabell4!G20+[1]Tabell5!I20</f>
        <v>0</v>
      </c>
      <c r="F20" s="278">
        <f>[1]Tabell4!H20</f>
        <v>0</v>
      </c>
      <c r="G20" s="141">
        <v>0</v>
      </c>
      <c r="H20" s="141">
        <v>0</v>
      </c>
      <c r="I20" s="141">
        <v>0</v>
      </c>
      <c r="L20" s="279"/>
    </row>
    <row r="21" spans="1:12" x14ac:dyDescent="0.2">
      <c r="A21" s="21" t="s">
        <v>371</v>
      </c>
      <c r="B21" s="278">
        <f>[1]Tabell5!F21</f>
        <v>689</v>
      </c>
      <c r="C21" s="278">
        <f>[1]Tabell5!G21</f>
        <v>267</v>
      </c>
      <c r="D21" s="278">
        <f>[1]Tabell4!F21+[1]Tabell5!H21</f>
        <v>0</v>
      </c>
      <c r="E21" s="278">
        <f>[1]Tabell4!G21+[1]Tabell5!I21</f>
        <v>0</v>
      </c>
      <c r="F21" s="278">
        <f>[1]Tabell4!H21</f>
        <v>0</v>
      </c>
      <c r="G21" s="141">
        <v>0</v>
      </c>
      <c r="H21" s="141">
        <v>0</v>
      </c>
      <c r="I21" s="141">
        <v>0</v>
      </c>
      <c r="L21" s="279"/>
    </row>
    <row r="22" spans="1:12" x14ac:dyDescent="0.2">
      <c r="A22" s="21" t="s">
        <v>372</v>
      </c>
      <c r="B22" s="278">
        <f>[1]Tabell5!F22</f>
        <v>1169</v>
      </c>
      <c r="C22" s="278">
        <f>[1]Tabell5!G22</f>
        <v>747</v>
      </c>
      <c r="D22" s="278">
        <f>[1]Tabell4!F22+[1]Tabell5!H22</f>
        <v>1088</v>
      </c>
      <c r="E22" s="278">
        <f>[1]Tabell4!G22+[1]Tabell5!I22</f>
        <v>534</v>
      </c>
      <c r="F22" s="278">
        <f>[1]Tabell4!H22</f>
        <v>95</v>
      </c>
      <c r="G22" s="141">
        <v>0</v>
      </c>
      <c r="H22" s="141">
        <v>0</v>
      </c>
      <c r="I22" s="141">
        <v>0</v>
      </c>
      <c r="L22" s="279"/>
    </row>
    <row r="23" spans="1:12" x14ac:dyDescent="0.2">
      <c r="A23" s="21" t="s">
        <v>373</v>
      </c>
      <c r="B23" s="278">
        <f>[1]Tabell5!F23</f>
        <v>474</v>
      </c>
      <c r="C23" s="278">
        <f>[1]Tabell5!G23</f>
        <v>52</v>
      </c>
      <c r="D23" s="278">
        <f>[1]Tabell4!F23+[1]Tabell5!H23</f>
        <v>234</v>
      </c>
      <c r="E23" s="278">
        <f>[1]Tabell4!G23+[1]Tabell5!I23</f>
        <v>0</v>
      </c>
      <c r="F23" s="278">
        <f>[1]Tabell4!H23</f>
        <v>0</v>
      </c>
      <c r="G23" s="141">
        <v>0</v>
      </c>
      <c r="H23" s="141">
        <v>0</v>
      </c>
      <c r="I23" s="141">
        <v>0</v>
      </c>
      <c r="L23" s="279"/>
    </row>
    <row r="24" spans="1:12" x14ac:dyDescent="0.2">
      <c r="A24" s="21" t="s">
        <v>374</v>
      </c>
      <c r="B24" s="278">
        <f>[1]Tabell5!F24</f>
        <v>620</v>
      </c>
      <c r="C24" s="278">
        <f>[1]Tabell5!G24</f>
        <v>198</v>
      </c>
      <c r="D24" s="278">
        <f>[1]Tabell4!F24+[1]Tabell5!H24</f>
        <v>373</v>
      </c>
      <c r="E24" s="278">
        <f>[1]Tabell4!G24+[1]Tabell5!I24</f>
        <v>82</v>
      </c>
      <c r="F24" s="278">
        <f>[1]Tabell4!H24</f>
        <v>0</v>
      </c>
      <c r="G24" s="141">
        <v>0</v>
      </c>
      <c r="H24" s="141">
        <v>0</v>
      </c>
      <c r="I24" s="141">
        <v>0</v>
      </c>
      <c r="L24" s="279"/>
    </row>
    <row r="25" spans="1:12" x14ac:dyDescent="0.2">
      <c r="A25" s="21" t="s">
        <v>375</v>
      </c>
      <c r="B25" s="278">
        <f>[1]Tabell5!F25</f>
        <v>912</v>
      </c>
      <c r="C25" s="278">
        <f>[1]Tabell5!G25</f>
        <v>490</v>
      </c>
      <c r="D25" s="278">
        <f>[1]Tabell4!F25+[1]Tabell5!H25</f>
        <v>178</v>
      </c>
      <c r="E25" s="278">
        <f>[1]Tabell4!G25+[1]Tabell5!I25</f>
        <v>0</v>
      </c>
      <c r="F25" s="278">
        <f>[1]Tabell4!H25</f>
        <v>0</v>
      </c>
      <c r="G25" s="141">
        <v>0</v>
      </c>
      <c r="H25" s="141">
        <v>0</v>
      </c>
      <c r="I25" s="141">
        <v>0</v>
      </c>
      <c r="L25" s="279"/>
    </row>
    <row r="26" spans="1:12" x14ac:dyDescent="0.2">
      <c r="A26" s="21" t="s">
        <v>376</v>
      </c>
      <c r="B26" s="278">
        <f>[1]Tabell5!F26</f>
        <v>0</v>
      </c>
      <c r="C26" s="278">
        <f>[1]Tabell5!G26</f>
        <v>0</v>
      </c>
      <c r="D26" s="278">
        <f>[1]Tabell4!F26+[1]Tabell5!H26</f>
        <v>0</v>
      </c>
      <c r="E26" s="278">
        <f>[1]Tabell4!G26+[1]Tabell5!I26</f>
        <v>0</v>
      </c>
      <c r="F26" s="278">
        <f>[1]Tabell4!H26</f>
        <v>0</v>
      </c>
      <c r="G26" s="141">
        <v>0</v>
      </c>
      <c r="H26" s="141">
        <v>0</v>
      </c>
      <c r="I26" s="141">
        <v>0</v>
      </c>
      <c r="L26" s="279"/>
    </row>
    <row r="27" spans="1:12" x14ac:dyDescent="0.2">
      <c r="A27" s="21" t="s">
        <v>377</v>
      </c>
      <c r="B27" s="278">
        <f>[1]Tabell5!F27</f>
        <v>341</v>
      </c>
      <c r="C27" s="278">
        <f>[1]Tabell5!G27</f>
        <v>0</v>
      </c>
      <c r="D27" s="278">
        <f>[1]Tabell4!F27+[1]Tabell5!H27</f>
        <v>0</v>
      </c>
      <c r="E27" s="278">
        <f>[1]Tabell4!G27+[1]Tabell5!I27</f>
        <v>0</v>
      </c>
      <c r="F27" s="278">
        <f>[1]Tabell4!H27</f>
        <v>0</v>
      </c>
      <c r="G27" s="141">
        <v>0</v>
      </c>
      <c r="H27" s="141">
        <v>0</v>
      </c>
      <c r="I27" s="141">
        <v>0</v>
      </c>
      <c r="L27" s="279"/>
    </row>
    <row r="28" spans="1:12" x14ac:dyDescent="0.2">
      <c r="A28" s="21" t="s">
        <v>378</v>
      </c>
      <c r="B28" s="278">
        <f>[1]Tabell5!F28</f>
        <v>418</v>
      </c>
      <c r="C28" s="278">
        <f>[1]Tabell5!G28</f>
        <v>0</v>
      </c>
      <c r="D28" s="278">
        <f>[1]Tabell4!F28+[1]Tabell5!H28</f>
        <v>653</v>
      </c>
      <c r="E28" s="278">
        <f>[1]Tabell4!G28+[1]Tabell5!I28</f>
        <v>362</v>
      </c>
      <c r="F28" s="278">
        <f>[1]Tabell4!H28</f>
        <v>95</v>
      </c>
      <c r="G28" s="141">
        <v>0</v>
      </c>
      <c r="H28" s="141">
        <v>0</v>
      </c>
      <c r="I28" s="141">
        <v>0</v>
      </c>
      <c r="L28" s="279"/>
    </row>
    <row r="29" spans="1:12" x14ac:dyDescent="0.2">
      <c r="A29" s="21" t="s">
        <v>379</v>
      </c>
      <c r="B29" s="278">
        <f>[1]Tabell5!F29</f>
        <v>743</v>
      </c>
      <c r="C29" s="278">
        <f>[1]Tabell5!G29</f>
        <v>321</v>
      </c>
      <c r="D29" s="278">
        <f>[1]Tabell4!F29+[1]Tabell5!H29</f>
        <v>9</v>
      </c>
      <c r="E29" s="278">
        <f>[1]Tabell4!G29+[1]Tabell5!I29</f>
        <v>0</v>
      </c>
      <c r="F29" s="278">
        <f>[1]Tabell4!H29</f>
        <v>0</v>
      </c>
      <c r="G29" s="141">
        <v>0</v>
      </c>
      <c r="H29" s="141">
        <v>0</v>
      </c>
      <c r="I29" s="141">
        <v>0</v>
      </c>
    </row>
    <row r="30" spans="1:12" x14ac:dyDescent="0.2">
      <c r="A30" s="21" t="s">
        <v>380</v>
      </c>
      <c r="B30" s="278">
        <f>[1]Tabell5!F30</f>
        <v>0</v>
      </c>
      <c r="C30" s="278">
        <f>[1]Tabell5!G30</f>
        <v>0</v>
      </c>
      <c r="D30" s="278">
        <f>[1]Tabell4!F30+[1]Tabell5!H30</f>
        <v>0</v>
      </c>
      <c r="E30" s="278">
        <f>[1]Tabell4!G30+[1]Tabell5!I30</f>
        <v>0</v>
      </c>
      <c r="F30" s="278">
        <f>[1]Tabell4!H30</f>
        <v>0</v>
      </c>
      <c r="G30" s="141">
        <v>0</v>
      </c>
      <c r="H30" s="141">
        <v>0</v>
      </c>
      <c r="I30" s="141">
        <v>0</v>
      </c>
    </row>
    <row r="31" spans="1:12" x14ac:dyDescent="0.2">
      <c r="A31" s="21" t="s">
        <v>381</v>
      </c>
      <c r="B31" s="278">
        <f>[1]Tabell5!F31</f>
        <v>0</v>
      </c>
      <c r="C31" s="278">
        <f>[1]Tabell5!G31</f>
        <v>0</v>
      </c>
      <c r="D31" s="278">
        <f>[1]Tabell4!F31+[1]Tabell5!H31</f>
        <v>0</v>
      </c>
      <c r="E31" s="278">
        <f>[1]Tabell4!G31+[1]Tabell5!I31</f>
        <v>0</v>
      </c>
      <c r="F31" s="278">
        <f>[1]Tabell4!H31</f>
        <v>0</v>
      </c>
      <c r="G31" s="141">
        <v>0</v>
      </c>
      <c r="H31" s="141">
        <v>0</v>
      </c>
      <c r="I31" s="141">
        <v>0</v>
      </c>
    </row>
    <row r="32" spans="1:12" x14ac:dyDescent="0.2">
      <c r="A32" s="21" t="s">
        <v>382</v>
      </c>
      <c r="B32" s="278">
        <f>[1]Tabell5!F32</f>
        <v>0</v>
      </c>
      <c r="C32" s="278">
        <f>[1]Tabell5!G32</f>
        <v>0</v>
      </c>
      <c r="D32" s="278">
        <f>[1]Tabell4!F32+[1]Tabell5!H32</f>
        <v>652</v>
      </c>
      <c r="E32" s="278">
        <f>[1]Tabell4!G32+[1]Tabell5!I32</f>
        <v>361</v>
      </c>
      <c r="F32" s="278">
        <f>[1]Tabell4!H32</f>
        <v>94</v>
      </c>
      <c r="G32" s="141">
        <v>0</v>
      </c>
      <c r="H32" s="141">
        <v>0</v>
      </c>
      <c r="I32" s="141">
        <v>0</v>
      </c>
    </row>
    <row r="33" spans="1:9" x14ac:dyDescent="0.2">
      <c r="A33" s="21" t="s">
        <v>383</v>
      </c>
      <c r="B33" s="278">
        <f>[1]Tabell5!F33</f>
        <v>0</v>
      </c>
      <c r="C33" s="278">
        <f>[1]Tabell5!G33</f>
        <v>0</v>
      </c>
      <c r="D33" s="278">
        <f>[1]Tabell4!F33+[1]Tabell5!H33</f>
        <v>0</v>
      </c>
      <c r="E33" s="278">
        <f>[1]Tabell4!G33+[1]Tabell5!I33</f>
        <v>0</v>
      </c>
      <c r="F33" s="278">
        <f>[1]Tabell4!H33</f>
        <v>0</v>
      </c>
      <c r="G33" s="141">
        <v>0</v>
      </c>
      <c r="H33" s="141">
        <v>0</v>
      </c>
      <c r="I33" s="141">
        <v>0</v>
      </c>
    </row>
    <row r="34" spans="1:9" x14ac:dyDescent="0.2">
      <c r="A34" s="21" t="s">
        <v>384</v>
      </c>
      <c r="B34" s="278">
        <f>[1]Tabell5!F34</f>
        <v>0</v>
      </c>
      <c r="C34" s="278">
        <f>[1]Tabell5!G34</f>
        <v>0</v>
      </c>
      <c r="D34" s="278">
        <f>[1]Tabell4!F34+[1]Tabell5!H34</f>
        <v>0</v>
      </c>
      <c r="E34" s="278">
        <f>[1]Tabell4!G34+[1]Tabell5!I34</f>
        <v>0</v>
      </c>
      <c r="F34" s="278">
        <f>[1]Tabell4!H34</f>
        <v>0</v>
      </c>
      <c r="G34" s="141">
        <v>0</v>
      </c>
      <c r="H34" s="141">
        <v>0</v>
      </c>
      <c r="I34" s="141">
        <v>0</v>
      </c>
    </row>
    <row r="35" spans="1:9" ht="25.5" x14ac:dyDescent="0.2">
      <c r="A35" s="20" t="s">
        <v>700</v>
      </c>
      <c r="B35" s="278">
        <f>[1]Tabell5!F35</f>
        <v>0</v>
      </c>
      <c r="C35" s="278">
        <f>[1]Tabell5!G35</f>
        <v>0</v>
      </c>
      <c r="D35" s="278">
        <f>[1]Tabell4!F35+[1]Tabell5!H35</f>
        <v>0</v>
      </c>
      <c r="E35" s="278">
        <f>[1]Tabell4!G35+[1]Tabell5!I35</f>
        <v>0</v>
      </c>
      <c r="F35" s="278">
        <f>[1]Tabell4!H35</f>
        <v>0</v>
      </c>
      <c r="G35" s="141">
        <v>0</v>
      </c>
      <c r="H35" s="141">
        <v>0</v>
      </c>
      <c r="I35" s="141">
        <v>0</v>
      </c>
    </row>
    <row r="36" spans="1:9" x14ac:dyDescent="0.2">
      <c r="A36" s="21" t="s">
        <v>387</v>
      </c>
      <c r="B36" s="278">
        <f>[1]Tabell5!F36</f>
        <v>0</v>
      </c>
      <c r="C36" s="278">
        <f>[1]Tabell5!G36</f>
        <v>0</v>
      </c>
      <c r="D36" s="278">
        <f>[1]Tabell4!F36+[1]Tabell5!H36</f>
        <v>0</v>
      </c>
      <c r="E36" s="278">
        <f>[1]Tabell4!G36+[1]Tabell5!I36</f>
        <v>0</v>
      </c>
      <c r="F36" s="278">
        <f>[1]Tabell4!H36</f>
        <v>0</v>
      </c>
      <c r="G36" s="141">
        <v>0</v>
      </c>
      <c r="H36" s="141">
        <v>0</v>
      </c>
      <c r="I36" s="141">
        <v>0</v>
      </c>
    </row>
    <row r="37" spans="1:9" x14ac:dyDescent="0.2">
      <c r="A37" s="21" t="s">
        <v>388</v>
      </c>
      <c r="B37" s="278">
        <f>[1]Tabell5!F37</f>
        <v>0</v>
      </c>
      <c r="C37" s="278">
        <f>[1]Tabell5!G37</f>
        <v>0</v>
      </c>
      <c r="D37" s="278">
        <f>[1]Tabell4!F37+[1]Tabell5!H37</f>
        <v>0</v>
      </c>
      <c r="E37" s="278">
        <f>[1]Tabell4!G37+[1]Tabell5!I37</f>
        <v>0</v>
      </c>
      <c r="F37" s="278">
        <f>[1]Tabell4!H37</f>
        <v>0</v>
      </c>
      <c r="G37" s="141">
        <v>0</v>
      </c>
      <c r="H37" s="141">
        <v>0</v>
      </c>
      <c r="I37" s="141">
        <v>0</v>
      </c>
    </row>
    <row r="38" spans="1:9" x14ac:dyDescent="0.2">
      <c r="A38" s="21" t="s">
        <v>389</v>
      </c>
      <c r="B38" s="278">
        <f>[1]Tabell5!F38</f>
        <v>0</v>
      </c>
      <c r="C38" s="278">
        <f>[1]Tabell5!G38</f>
        <v>0</v>
      </c>
      <c r="D38" s="278">
        <f>[1]Tabell4!F38+[1]Tabell5!H38</f>
        <v>0</v>
      </c>
      <c r="E38" s="278">
        <f>[1]Tabell4!G38+[1]Tabell5!I38</f>
        <v>0</v>
      </c>
      <c r="F38" s="278">
        <f>[1]Tabell4!H38</f>
        <v>0</v>
      </c>
      <c r="G38" s="141">
        <v>0</v>
      </c>
      <c r="H38" s="141">
        <v>0</v>
      </c>
      <c r="I38" s="141">
        <v>0</v>
      </c>
    </row>
    <row r="39" spans="1:9" x14ac:dyDescent="0.2">
      <c r="A39" s="21" t="s">
        <v>390</v>
      </c>
      <c r="B39" s="278">
        <f>[1]Tabell5!F39</f>
        <v>0</v>
      </c>
      <c r="C39" s="278">
        <f>[1]Tabell5!G39</f>
        <v>0</v>
      </c>
      <c r="D39" s="278">
        <f>[1]Tabell4!F39+[1]Tabell5!H39</f>
        <v>0</v>
      </c>
      <c r="E39" s="278">
        <f>[1]Tabell4!G39+[1]Tabell5!I39</f>
        <v>0</v>
      </c>
      <c r="F39" s="278">
        <f>[1]Tabell4!H39</f>
        <v>0</v>
      </c>
      <c r="G39" s="141">
        <v>0</v>
      </c>
      <c r="H39" s="141">
        <v>0</v>
      </c>
      <c r="I39" s="141">
        <v>0</v>
      </c>
    </row>
    <row r="40" spans="1:9" x14ac:dyDescent="0.2">
      <c r="A40" s="21" t="s">
        <v>385</v>
      </c>
      <c r="B40" s="278">
        <f>[1]Tabell5!F40</f>
        <v>548</v>
      </c>
      <c r="C40" s="278">
        <f>[1]Tabell5!G40</f>
        <v>126</v>
      </c>
      <c r="D40" s="278">
        <f>[1]Tabell4!F40+[1]Tabell5!H40</f>
        <v>0</v>
      </c>
      <c r="E40" s="278">
        <f>[1]Tabell4!G40+[1]Tabell5!I40</f>
        <v>0</v>
      </c>
      <c r="F40" s="278">
        <f>[1]Tabell4!H40</f>
        <v>0</v>
      </c>
      <c r="G40" s="141">
        <v>0</v>
      </c>
      <c r="H40" s="141">
        <v>0</v>
      </c>
      <c r="I40" s="141">
        <v>0</v>
      </c>
    </row>
    <row r="41" spans="1:9" x14ac:dyDescent="0.2">
      <c r="A41" s="21" t="s">
        <v>391</v>
      </c>
      <c r="B41" s="278">
        <f>[1]Tabell5!F41</f>
        <v>0</v>
      </c>
      <c r="C41" s="278">
        <f>[1]Tabell5!G41</f>
        <v>0</v>
      </c>
      <c r="D41" s="278">
        <f>[1]Tabell4!F41+[1]Tabell5!H41</f>
        <v>0</v>
      </c>
      <c r="E41" s="278">
        <f>[1]Tabell4!G41+[1]Tabell5!I41</f>
        <v>0</v>
      </c>
      <c r="F41" s="278">
        <f>[1]Tabell4!H41</f>
        <v>0</v>
      </c>
      <c r="G41" s="141">
        <v>0</v>
      </c>
      <c r="H41" s="141">
        <v>0</v>
      </c>
      <c r="I41" s="141">
        <v>0</v>
      </c>
    </row>
    <row r="42" spans="1:9" x14ac:dyDescent="0.2">
      <c r="A42" s="21" t="s">
        <v>392</v>
      </c>
      <c r="B42" s="278">
        <f>[1]Tabell5!F42</f>
        <v>0</v>
      </c>
      <c r="C42" s="278">
        <f>[1]Tabell5!G42</f>
        <v>0</v>
      </c>
      <c r="D42" s="278">
        <f>[1]Tabell4!F42+[1]Tabell5!H42</f>
        <v>0</v>
      </c>
      <c r="E42" s="278">
        <f>[1]Tabell4!G42+[1]Tabell5!I42</f>
        <v>0</v>
      </c>
      <c r="F42" s="278">
        <f>[1]Tabell4!H42</f>
        <v>0</v>
      </c>
      <c r="G42" s="141">
        <v>0</v>
      </c>
      <c r="H42" s="141">
        <v>0</v>
      </c>
      <c r="I42" s="141">
        <v>0</v>
      </c>
    </row>
    <row r="43" spans="1:9" ht="25.5" x14ac:dyDescent="0.2">
      <c r="A43" s="20" t="s">
        <v>701</v>
      </c>
      <c r="B43" s="278">
        <f>[1]Tabell5!F43</f>
        <v>0</v>
      </c>
      <c r="C43" s="278">
        <f>[1]Tabell5!G43</f>
        <v>0</v>
      </c>
      <c r="D43" s="278">
        <f>[1]Tabell4!F43+[1]Tabell5!H43</f>
        <v>0</v>
      </c>
      <c r="E43" s="278">
        <f>[1]Tabell4!G43+[1]Tabell5!I43</f>
        <v>0</v>
      </c>
      <c r="F43" s="278">
        <f>[1]Tabell4!H43</f>
        <v>0</v>
      </c>
      <c r="G43" s="141">
        <v>0</v>
      </c>
      <c r="H43" s="141">
        <v>0</v>
      </c>
      <c r="I43" s="141">
        <v>0</v>
      </c>
    </row>
    <row r="44" spans="1:9" x14ac:dyDescent="0.2">
      <c r="A44" s="21" t="s">
        <v>395</v>
      </c>
      <c r="B44" s="278">
        <f>[1]Tabell5!F44</f>
        <v>0</v>
      </c>
      <c r="C44" s="278">
        <f>[1]Tabell5!G44</f>
        <v>0</v>
      </c>
      <c r="D44" s="278">
        <f>[1]Tabell4!F44+[1]Tabell5!H44</f>
        <v>0</v>
      </c>
      <c r="E44" s="278">
        <f>[1]Tabell4!G44+[1]Tabell5!I44</f>
        <v>0</v>
      </c>
      <c r="F44" s="278">
        <f>[1]Tabell4!H44</f>
        <v>0</v>
      </c>
      <c r="G44" s="141">
        <v>0</v>
      </c>
      <c r="H44" s="141">
        <v>0</v>
      </c>
      <c r="I44" s="141">
        <v>0</v>
      </c>
    </row>
    <row r="45" spans="1:9" x14ac:dyDescent="0.2">
      <c r="A45" s="21" t="s">
        <v>396</v>
      </c>
      <c r="B45" s="278">
        <f>[1]Tabell5!F45</f>
        <v>0</v>
      </c>
      <c r="C45" s="278">
        <f>[1]Tabell5!G45</f>
        <v>0</v>
      </c>
      <c r="D45" s="278">
        <f>[1]Tabell4!F45+[1]Tabell5!H45</f>
        <v>0</v>
      </c>
      <c r="E45" s="278">
        <f>[1]Tabell4!G45+[1]Tabell5!I45</f>
        <v>0</v>
      </c>
      <c r="F45" s="278">
        <f>[1]Tabell4!H45</f>
        <v>0</v>
      </c>
      <c r="G45" s="141">
        <v>0</v>
      </c>
      <c r="H45" s="141">
        <v>0</v>
      </c>
      <c r="I45" s="141">
        <v>0</v>
      </c>
    </row>
    <row r="46" spans="1:9" x14ac:dyDescent="0.2">
      <c r="A46" s="21" t="s">
        <v>397</v>
      </c>
      <c r="B46" s="278">
        <f>[1]Tabell5!F46</f>
        <v>0</v>
      </c>
      <c r="C46" s="278">
        <f>[1]Tabell5!G46</f>
        <v>0</v>
      </c>
      <c r="D46" s="278">
        <f>[1]Tabell4!F46+[1]Tabell5!H46</f>
        <v>0</v>
      </c>
      <c r="E46" s="278">
        <f>[1]Tabell4!G46+[1]Tabell5!I46</f>
        <v>0</v>
      </c>
      <c r="F46" s="278">
        <f>[1]Tabell4!H46</f>
        <v>0</v>
      </c>
      <c r="G46" s="141">
        <v>0</v>
      </c>
      <c r="H46" s="141">
        <v>0</v>
      </c>
      <c r="I46" s="141">
        <v>0</v>
      </c>
    </row>
    <row r="47" spans="1:9" x14ac:dyDescent="0.2">
      <c r="A47" s="21" t="s">
        <v>398</v>
      </c>
      <c r="B47" s="278">
        <f>[1]Tabell5!F47</f>
        <v>505</v>
      </c>
      <c r="C47" s="278">
        <f>[1]Tabell5!G47</f>
        <v>83</v>
      </c>
      <c r="D47" s="278">
        <f>[1]Tabell4!F47+[1]Tabell5!H47</f>
        <v>0</v>
      </c>
      <c r="E47" s="278">
        <f>[1]Tabell4!G47+[1]Tabell5!I47</f>
        <v>0</v>
      </c>
      <c r="F47" s="278">
        <f>[1]Tabell4!H47</f>
        <v>0</v>
      </c>
      <c r="G47" s="141">
        <v>0</v>
      </c>
      <c r="H47" s="141">
        <v>0</v>
      </c>
      <c r="I47" s="141">
        <v>0</v>
      </c>
    </row>
    <row r="48" spans="1:9" x14ac:dyDescent="0.2">
      <c r="A48" s="21" t="s">
        <v>399</v>
      </c>
      <c r="B48" s="278">
        <f>[1]Tabell5!F48</f>
        <v>0</v>
      </c>
      <c r="C48" s="278">
        <f>[1]Tabell5!G48</f>
        <v>0</v>
      </c>
      <c r="D48" s="278">
        <f>[1]Tabell4!F48+[1]Tabell5!H48</f>
        <v>0</v>
      </c>
      <c r="E48" s="278">
        <f>[1]Tabell4!G48+[1]Tabell5!I48</f>
        <v>0</v>
      </c>
      <c r="F48" s="278">
        <f>[1]Tabell4!H48</f>
        <v>0</v>
      </c>
      <c r="G48" s="141">
        <v>0</v>
      </c>
      <c r="H48" s="141">
        <v>0</v>
      </c>
      <c r="I48" s="141">
        <v>0</v>
      </c>
    </row>
    <row r="49" spans="1:9" x14ac:dyDescent="0.2">
      <c r="A49" s="21" t="s">
        <v>400</v>
      </c>
      <c r="B49" s="278">
        <f>[1]Tabell5!F49</f>
        <v>0</v>
      </c>
      <c r="C49" s="278">
        <f>[1]Tabell5!G49</f>
        <v>0</v>
      </c>
      <c r="D49" s="278">
        <f>[1]Tabell4!F49+[1]Tabell5!H49</f>
        <v>0</v>
      </c>
      <c r="E49" s="278">
        <f>[1]Tabell4!G49+[1]Tabell5!I49</f>
        <v>0</v>
      </c>
      <c r="F49" s="278">
        <f>[1]Tabell4!H49</f>
        <v>0</v>
      </c>
      <c r="G49" s="141">
        <v>0</v>
      </c>
      <c r="H49" s="141">
        <v>0</v>
      </c>
      <c r="I49" s="141">
        <v>0</v>
      </c>
    </row>
    <row r="50" spans="1:9" x14ac:dyDescent="0.2">
      <c r="A50" s="21" t="s">
        <v>401</v>
      </c>
      <c r="B50" s="278">
        <f>[1]Tabell5!F50</f>
        <v>13</v>
      </c>
      <c r="C50" s="278">
        <f>[1]Tabell5!G50</f>
        <v>0</v>
      </c>
      <c r="D50" s="278">
        <f>[1]Tabell4!F50+[1]Tabell5!H50</f>
        <v>0</v>
      </c>
      <c r="E50" s="278">
        <f>[1]Tabell4!G50+[1]Tabell5!I50</f>
        <v>0</v>
      </c>
      <c r="F50" s="278">
        <f>[1]Tabell4!H50</f>
        <v>0</v>
      </c>
      <c r="G50" s="141">
        <v>0</v>
      </c>
      <c r="H50" s="141">
        <v>0</v>
      </c>
      <c r="I50" s="141">
        <v>0</v>
      </c>
    </row>
    <row r="51" spans="1:9" x14ac:dyDescent="0.2">
      <c r="A51" s="21" t="s">
        <v>402</v>
      </c>
      <c r="B51" s="278">
        <f>[1]Tabell5!F51</f>
        <v>0</v>
      </c>
      <c r="C51" s="278">
        <f>[1]Tabell5!G51</f>
        <v>0</v>
      </c>
      <c r="D51" s="278">
        <f>[1]Tabell4!F51+[1]Tabell5!H51</f>
        <v>0</v>
      </c>
      <c r="E51" s="278">
        <f>[1]Tabell4!G51+[1]Tabell5!I51</f>
        <v>0</v>
      </c>
      <c r="F51" s="278">
        <f>[1]Tabell4!H51</f>
        <v>0</v>
      </c>
      <c r="G51" s="141">
        <v>0</v>
      </c>
      <c r="H51" s="141">
        <v>0</v>
      </c>
      <c r="I51" s="141">
        <v>0</v>
      </c>
    </row>
    <row r="52" spans="1:9" ht="25.5" x14ac:dyDescent="0.2">
      <c r="A52" s="20" t="s">
        <v>702</v>
      </c>
      <c r="B52" s="278">
        <f>[1]Tabell5!F52</f>
        <v>0</v>
      </c>
      <c r="C52" s="278">
        <f>[1]Tabell5!G52</f>
        <v>0</v>
      </c>
      <c r="D52" s="278">
        <f>[1]Tabell4!F52+[1]Tabell5!H52</f>
        <v>0</v>
      </c>
      <c r="E52" s="278">
        <f>[1]Tabell4!G52+[1]Tabell5!I52</f>
        <v>0</v>
      </c>
      <c r="F52" s="278">
        <f>[1]Tabell4!H52</f>
        <v>0</v>
      </c>
      <c r="G52" s="141">
        <v>0</v>
      </c>
      <c r="H52" s="141">
        <v>0</v>
      </c>
      <c r="I52" s="141">
        <v>0</v>
      </c>
    </row>
    <row r="53" spans="1:9" x14ac:dyDescent="0.2">
      <c r="A53" s="21" t="s">
        <v>405</v>
      </c>
      <c r="B53" s="278">
        <f>[1]Tabell5!F53</f>
        <v>0</v>
      </c>
      <c r="C53" s="278">
        <f>[1]Tabell5!G53</f>
        <v>0</v>
      </c>
      <c r="D53" s="278">
        <f>[1]Tabell4!F53+[1]Tabell5!H53</f>
        <v>0</v>
      </c>
      <c r="E53" s="278">
        <f>[1]Tabell4!G53+[1]Tabell5!I53</f>
        <v>0</v>
      </c>
      <c r="F53" s="278">
        <f>[1]Tabell4!H53</f>
        <v>0</v>
      </c>
      <c r="G53" s="141">
        <v>0</v>
      </c>
      <c r="H53" s="141">
        <v>0</v>
      </c>
      <c r="I53" s="141">
        <v>0</v>
      </c>
    </row>
    <row r="54" spans="1:9" x14ac:dyDescent="0.2">
      <c r="A54" s="21" t="s">
        <v>406</v>
      </c>
      <c r="B54" s="278">
        <f>[1]Tabell5!F54</f>
        <v>0</v>
      </c>
      <c r="C54" s="278">
        <f>[1]Tabell5!G54</f>
        <v>0</v>
      </c>
      <c r="D54" s="278">
        <f>[1]Tabell4!F54+[1]Tabell5!H54</f>
        <v>0</v>
      </c>
      <c r="E54" s="278">
        <f>[1]Tabell4!G54+[1]Tabell5!I54</f>
        <v>0</v>
      </c>
      <c r="F54" s="278">
        <f>[1]Tabell4!H54</f>
        <v>0</v>
      </c>
      <c r="G54" s="141">
        <v>0</v>
      </c>
      <c r="H54" s="141">
        <v>0</v>
      </c>
      <c r="I54" s="141">
        <v>0</v>
      </c>
    </row>
    <row r="55" spans="1:9" x14ac:dyDescent="0.2">
      <c r="A55" s="21" t="s">
        <v>407</v>
      </c>
      <c r="B55" s="278">
        <f>[1]Tabell5!F55</f>
        <v>535</v>
      </c>
      <c r="C55" s="278">
        <f>[1]Tabell5!G55</f>
        <v>113</v>
      </c>
      <c r="D55" s="278">
        <f>[1]Tabell4!F55+[1]Tabell5!H55</f>
        <v>0</v>
      </c>
      <c r="E55" s="278">
        <f>[1]Tabell4!G55+[1]Tabell5!I55</f>
        <v>0</v>
      </c>
      <c r="F55" s="278">
        <f>[1]Tabell4!H55</f>
        <v>0</v>
      </c>
      <c r="G55" s="141">
        <v>0</v>
      </c>
      <c r="H55" s="141">
        <v>0</v>
      </c>
      <c r="I55" s="141">
        <v>0</v>
      </c>
    </row>
    <row r="56" spans="1:9" x14ac:dyDescent="0.2">
      <c r="A56" s="21" t="s">
        <v>408</v>
      </c>
      <c r="B56" s="278">
        <f>[1]Tabell5!F56</f>
        <v>0</v>
      </c>
      <c r="C56" s="278">
        <f>[1]Tabell5!G56</f>
        <v>0</v>
      </c>
      <c r="D56" s="278">
        <f>[1]Tabell4!F56+[1]Tabell5!H56</f>
        <v>0</v>
      </c>
      <c r="E56" s="278">
        <f>[1]Tabell4!G56+[1]Tabell5!I56</f>
        <v>0</v>
      </c>
      <c r="F56" s="278">
        <f>[1]Tabell4!H56</f>
        <v>0</v>
      </c>
      <c r="G56" s="141">
        <v>0</v>
      </c>
      <c r="H56" s="141">
        <v>0</v>
      </c>
      <c r="I56" s="141">
        <v>0</v>
      </c>
    </row>
    <row r="57" spans="1:9" x14ac:dyDescent="0.2">
      <c r="A57" s="21" t="s">
        <v>409</v>
      </c>
      <c r="B57" s="278">
        <f>[1]Tabell5!F57</f>
        <v>0</v>
      </c>
      <c r="C57" s="278">
        <f>[1]Tabell5!G57</f>
        <v>0</v>
      </c>
      <c r="D57" s="278">
        <f>[1]Tabell4!F57+[1]Tabell5!H57</f>
        <v>0</v>
      </c>
      <c r="E57" s="278">
        <f>[1]Tabell4!G57+[1]Tabell5!I57</f>
        <v>0</v>
      </c>
      <c r="F57" s="278">
        <f>[1]Tabell4!H57</f>
        <v>0</v>
      </c>
      <c r="G57" s="141">
        <v>0</v>
      </c>
      <c r="H57" s="141">
        <v>0</v>
      </c>
      <c r="I57" s="141">
        <v>0</v>
      </c>
    </row>
    <row r="58" spans="1:9" x14ac:dyDescent="0.2">
      <c r="A58" s="21" t="s">
        <v>410</v>
      </c>
      <c r="B58" s="278">
        <f>[1]Tabell5!F58</f>
        <v>0</v>
      </c>
      <c r="C58" s="278">
        <f>[1]Tabell5!G58</f>
        <v>0</v>
      </c>
      <c r="D58" s="278">
        <f>[1]Tabell4!F58+[1]Tabell5!H58</f>
        <v>0</v>
      </c>
      <c r="E58" s="278">
        <f>[1]Tabell4!G58+[1]Tabell5!I58</f>
        <v>0</v>
      </c>
      <c r="F58" s="278">
        <f>[1]Tabell4!H58</f>
        <v>0</v>
      </c>
      <c r="G58" s="141">
        <v>0</v>
      </c>
      <c r="H58" s="141">
        <v>0</v>
      </c>
      <c r="I58" s="141">
        <v>0</v>
      </c>
    </row>
    <row r="59" spans="1:9" x14ac:dyDescent="0.2">
      <c r="A59" s="21" t="s">
        <v>411</v>
      </c>
      <c r="B59" s="278">
        <f>[1]Tabell5!F59</f>
        <v>0</v>
      </c>
      <c r="C59" s="278">
        <f>[1]Tabell5!G59</f>
        <v>0</v>
      </c>
      <c r="D59" s="278">
        <f>[1]Tabell4!F59+[1]Tabell5!H59</f>
        <v>0</v>
      </c>
      <c r="E59" s="278">
        <f>[1]Tabell4!G59+[1]Tabell5!I59</f>
        <v>0</v>
      </c>
      <c r="F59" s="278">
        <f>[1]Tabell4!H59</f>
        <v>0</v>
      </c>
      <c r="G59" s="141">
        <v>0</v>
      </c>
      <c r="H59" s="141">
        <v>0</v>
      </c>
      <c r="I59" s="141">
        <v>0</v>
      </c>
    </row>
    <row r="60" spans="1:9" x14ac:dyDescent="0.2">
      <c r="A60" s="21" t="s">
        <v>412</v>
      </c>
      <c r="B60" s="278">
        <f>[1]Tabell5!F60</f>
        <v>0</v>
      </c>
      <c r="C60" s="278">
        <f>[1]Tabell5!G60</f>
        <v>0</v>
      </c>
      <c r="D60" s="278">
        <f>[1]Tabell4!F60+[1]Tabell5!H60</f>
        <v>0</v>
      </c>
      <c r="E60" s="278">
        <f>[1]Tabell4!G60+[1]Tabell5!I60</f>
        <v>0</v>
      </c>
      <c r="F60" s="278">
        <f>[1]Tabell4!H60</f>
        <v>0</v>
      </c>
      <c r="G60" s="141">
        <v>0</v>
      </c>
      <c r="H60" s="141">
        <v>0</v>
      </c>
      <c r="I60" s="141">
        <v>0</v>
      </c>
    </row>
    <row r="61" spans="1:9" x14ac:dyDescent="0.2">
      <c r="A61" s="21" t="s">
        <v>413</v>
      </c>
      <c r="B61" s="278">
        <f>[1]Tabell5!F61</f>
        <v>0</v>
      </c>
      <c r="C61" s="278">
        <f>[1]Tabell5!G61</f>
        <v>0</v>
      </c>
      <c r="D61" s="278">
        <f>[1]Tabell4!F61+[1]Tabell5!H61</f>
        <v>0</v>
      </c>
      <c r="E61" s="278">
        <f>[1]Tabell4!G61+[1]Tabell5!I61</f>
        <v>0</v>
      </c>
      <c r="F61" s="278">
        <f>[1]Tabell4!H61</f>
        <v>0</v>
      </c>
      <c r="G61" s="141">
        <v>0</v>
      </c>
      <c r="H61" s="141">
        <v>0</v>
      </c>
      <c r="I61" s="141">
        <v>0</v>
      </c>
    </row>
    <row r="62" spans="1:9" x14ac:dyDescent="0.2">
      <c r="A62" s="21" t="s">
        <v>414</v>
      </c>
      <c r="B62" s="278">
        <f>[1]Tabell5!F62</f>
        <v>0</v>
      </c>
      <c r="C62" s="278">
        <f>[1]Tabell5!G62</f>
        <v>0</v>
      </c>
      <c r="D62" s="278">
        <f>[1]Tabell4!F62+[1]Tabell5!H62</f>
        <v>0</v>
      </c>
      <c r="E62" s="278">
        <f>[1]Tabell4!G62+[1]Tabell5!I62</f>
        <v>0</v>
      </c>
      <c r="F62" s="278">
        <f>[1]Tabell4!H62</f>
        <v>0</v>
      </c>
      <c r="G62" s="141">
        <v>0</v>
      </c>
      <c r="H62" s="141">
        <v>0</v>
      </c>
      <c r="I62" s="141">
        <v>0</v>
      </c>
    </row>
    <row r="63" spans="1:9" x14ac:dyDescent="0.2">
      <c r="A63" s="21" t="s">
        <v>415</v>
      </c>
      <c r="B63" s="278">
        <f>[1]Tabell5!F63</f>
        <v>0</v>
      </c>
      <c r="C63" s="278">
        <f>[1]Tabell5!G63</f>
        <v>0</v>
      </c>
      <c r="D63" s="278">
        <f>[1]Tabell4!F63+[1]Tabell5!H63</f>
        <v>0</v>
      </c>
      <c r="E63" s="278">
        <f>[1]Tabell4!G63+[1]Tabell5!I63</f>
        <v>0</v>
      </c>
      <c r="F63" s="278">
        <f>[1]Tabell4!H63</f>
        <v>0</v>
      </c>
      <c r="G63" s="141">
        <v>0</v>
      </c>
      <c r="H63" s="141">
        <v>0</v>
      </c>
      <c r="I63" s="141">
        <v>0</v>
      </c>
    </row>
    <row r="64" spans="1:9" x14ac:dyDescent="0.2">
      <c r="A64" s="21" t="s">
        <v>416</v>
      </c>
      <c r="B64" s="278">
        <f>[1]Tabell5!F64</f>
        <v>0</v>
      </c>
      <c r="C64" s="278">
        <f>[1]Tabell5!G64</f>
        <v>0</v>
      </c>
      <c r="D64" s="278">
        <f>[1]Tabell4!F64+[1]Tabell5!H64</f>
        <v>0</v>
      </c>
      <c r="E64" s="278">
        <f>[1]Tabell4!G64+[1]Tabell5!I64</f>
        <v>0</v>
      </c>
      <c r="F64" s="278">
        <f>[1]Tabell4!H64</f>
        <v>0</v>
      </c>
      <c r="G64" s="141">
        <v>0</v>
      </c>
      <c r="H64" s="141">
        <v>0</v>
      </c>
      <c r="I64" s="141">
        <v>0</v>
      </c>
    </row>
    <row r="65" spans="1:9" ht="25.5" x14ac:dyDescent="0.2">
      <c r="A65" s="20" t="s">
        <v>703</v>
      </c>
      <c r="B65" s="278">
        <f>[1]Tabell5!F65</f>
        <v>0</v>
      </c>
      <c r="C65" s="278">
        <f>[1]Tabell5!G65</f>
        <v>0</v>
      </c>
      <c r="D65" s="278">
        <f>[1]Tabell4!F65+[1]Tabell5!H65</f>
        <v>0</v>
      </c>
      <c r="E65" s="278">
        <f>[1]Tabell4!G65+[1]Tabell5!I65</f>
        <v>0</v>
      </c>
      <c r="F65" s="278">
        <f>[1]Tabell4!H65</f>
        <v>0</v>
      </c>
      <c r="G65" s="141">
        <v>0</v>
      </c>
      <c r="H65" s="141">
        <v>0</v>
      </c>
      <c r="I65" s="141">
        <v>0</v>
      </c>
    </row>
    <row r="66" spans="1:9" x14ac:dyDescent="0.2">
      <c r="A66" s="21" t="s">
        <v>419</v>
      </c>
      <c r="B66" s="278">
        <f>[1]Tabell5!F66</f>
        <v>0</v>
      </c>
      <c r="C66" s="278">
        <f>[1]Tabell5!G66</f>
        <v>0</v>
      </c>
      <c r="D66" s="278">
        <f>[1]Tabell4!F66+[1]Tabell5!H66</f>
        <v>0</v>
      </c>
      <c r="E66" s="278">
        <f>[1]Tabell4!G66+[1]Tabell5!I66</f>
        <v>0</v>
      </c>
      <c r="F66" s="278">
        <f>[1]Tabell4!H66</f>
        <v>0</v>
      </c>
      <c r="G66" s="141">
        <v>0</v>
      </c>
      <c r="H66" s="141">
        <v>0</v>
      </c>
      <c r="I66" s="141">
        <v>0</v>
      </c>
    </row>
    <row r="67" spans="1:9" x14ac:dyDescent="0.2">
      <c r="A67" s="21" t="s">
        <v>420</v>
      </c>
      <c r="B67" s="278">
        <f>[1]Tabell5!F67</f>
        <v>143</v>
      </c>
      <c r="C67" s="278">
        <f>[1]Tabell5!G67</f>
        <v>0</v>
      </c>
      <c r="D67" s="278">
        <f>[1]Tabell4!F67+[1]Tabell5!H67</f>
        <v>0</v>
      </c>
      <c r="E67" s="278">
        <f>[1]Tabell4!G67+[1]Tabell5!I67</f>
        <v>0</v>
      </c>
      <c r="F67" s="278">
        <f>[1]Tabell4!H67</f>
        <v>0</v>
      </c>
      <c r="G67" s="141">
        <v>0</v>
      </c>
      <c r="H67" s="141">
        <v>0</v>
      </c>
      <c r="I67" s="141">
        <v>0</v>
      </c>
    </row>
    <row r="68" spans="1:9" x14ac:dyDescent="0.2">
      <c r="A68" s="21" t="s">
        <v>421</v>
      </c>
      <c r="B68" s="278">
        <f>[1]Tabell5!F68</f>
        <v>0</v>
      </c>
      <c r="C68" s="278">
        <f>[1]Tabell5!G68</f>
        <v>0</v>
      </c>
      <c r="D68" s="278">
        <f>[1]Tabell4!F68+[1]Tabell5!H68</f>
        <v>0</v>
      </c>
      <c r="E68" s="278">
        <f>[1]Tabell4!G68+[1]Tabell5!I68</f>
        <v>0</v>
      </c>
      <c r="F68" s="278">
        <f>[1]Tabell4!H68</f>
        <v>0</v>
      </c>
      <c r="G68" s="141">
        <v>0</v>
      </c>
      <c r="H68" s="141">
        <v>0</v>
      </c>
      <c r="I68" s="141">
        <v>0</v>
      </c>
    </row>
    <row r="69" spans="1:9" x14ac:dyDescent="0.2">
      <c r="A69" s="21" t="s">
        <v>422</v>
      </c>
      <c r="B69" s="278">
        <f>[1]Tabell5!F69</f>
        <v>0</v>
      </c>
      <c r="C69" s="278">
        <f>[1]Tabell5!G69</f>
        <v>0</v>
      </c>
      <c r="D69" s="278">
        <f>[1]Tabell4!F69+[1]Tabell5!H69</f>
        <v>0</v>
      </c>
      <c r="E69" s="278">
        <f>[1]Tabell4!G69+[1]Tabell5!I69</f>
        <v>0</v>
      </c>
      <c r="F69" s="278">
        <f>[1]Tabell4!H69</f>
        <v>0</v>
      </c>
      <c r="G69" s="141">
        <v>0</v>
      </c>
      <c r="H69" s="141">
        <v>0</v>
      </c>
      <c r="I69" s="141">
        <v>0</v>
      </c>
    </row>
    <row r="70" spans="1:9" x14ac:dyDescent="0.2">
      <c r="A70" s="21" t="s">
        <v>423</v>
      </c>
      <c r="B70" s="278">
        <f>[1]Tabell5!F70</f>
        <v>393</v>
      </c>
      <c r="C70" s="278">
        <f>[1]Tabell5!G70</f>
        <v>0</v>
      </c>
      <c r="D70" s="278">
        <f>[1]Tabell4!F70+[1]Tabell5!H70</f>
        <v>0</v>
      </c>
      <c r="E70" s="278">
        <f>[1]Tabell4!G70+[1]Tabell5!I70</f>
        <v>0</v>
      </c>
      <c r="F70" s="278">
        <f>[1]Tabell4!H70</f>
        <v>0</v>
      </c>
      <c r="G70" s="141">
        <v>0</v>
      </c>
      <c r="H70" s="141">
        <v>0</v>
      </c>
      <c r="I70" s="141">
        <v>0</v>
      </c>
    </row>
    <row r="71" spans="1:9" x14ac:dyDescent="0.2">
      <c r="A71" s="21" t="s">
        <v>424</v>
      </c>
      <c r="B71" s="278">
        <f>[1]Tabell5!F71</f>
        <v>0</v>
      </c>
      <c r="C71" s="278">
        <f>[1]Tabell5!G71</f>
        <v>0</v>
      </c>
      <c r="D71" s="278">
        <f>[1]Tabell4!F71+[1]Tabell5!H71</f>
        <v>0</v>
      </c>
      <c r="E71" s="278">
        <f>[1]Tabell4!G71+[1]Tabell5!I71</f>
        <v>0</v>
      </c>
      <c r="F71" s="278">
        <f>[1]Tabell4!H71</f>
        <v>0</v>
      </c>
      <c r="G71" s="141">
        <v>0</v>
      </c>
      <c r="H71" s="141">
        <v>0</v>
      </c>
      <c r="I71" s="141">
        <v>0</v>
      </c>
    </row>
    <row r="72" spans="1:9" x14ac:dyDescent="0.2">
      <c r="A72" s="21" t="s">
        <v>425</v>
      </c>
      <c r="B72" s="278">
        <f>[1]Tabell5!F72</f>
        <v>0</v>
      </c>
      <c r="C72" s="278">
        <f>[1]Tabell5!G72</f>
        <v>0</v>
      </c>
      <c r="D72" s="278">
        <f>[1]Tabell4!F72+[1]Tabell5!H72</f>
        <v>0</v>
      </c>
      <c r="E72" s="278">
        <f>[1]Tabell4!G72+[1]Tabell5!I72</f>
        <v>0</v>
      </c>
      <c r="F72" s="278">
        <f>[1]Tabell4!H72</f>
        <v>0</v>
      </c>
      <c r="G72" s="141">
        <v>0</v>
      </c>
      <c r="H72" s="141">
        <v>0</v>
      </c>
      <c r="I72" s="141">
        <v>0</v>
      </c>
    </row>
    <row r="73" spans="1:9" x14ac:dyDescent="0.2">
      <c r="A73" s="21" t="s">
        <v>426</v>
      </c>
      <c r="B73" s="278">
        <f>[1]Tabell5!F73</f>
        <v>0</v>
      </c>
      <c r="C73" s="278">
        <f>[1]Tabell5!G73</f>
        <v>0</v>
      </c>
      <c r="D73" s="278">
        <f>[1]Tabell4!F73+[1]Tabell5!H73</f>
        <v>0</v>
      </c>
      <c r="E73" s="278">
        <f>[1]Tabell4!G73+[1]Tabell5!I73</f>
        <v>0</v>
      </c>
      <c r="F73" s="278">
        <f>[1]Tabell4!H73</f>
        <v>0</v>
      </c>
      <c r="G73" s="141">
        <v>0</v>
      </c>
      <c r="H73" s="141">
        <v>0</v>
      </c>
      <c r="I73" s="141">
        <v>0</v>
      </c>
    </row>
    <row r="74" spans="1:9" x14ac:dyDescent="0.2">
      <c r="A74" s="21" t="s">
        <v>427</v>
      </c>
      <c r="B74" s="278">
        <f>[1]Tabell5!F74</f>
        <v>0</v>
      </c>
      <c r="C74" s="278">
        <f>[1]Tabell5!G74</f>
        <v>0</v>
      </c>
      <c r="D74" s="278">
        <f>[1]Tabell4!F74+[1]Tabell5!H74</f>
        <v>0</v>
      </c>
      <c r="E74" s="278">
        <f>[1]Tabell4!G74+[1]Tabell5!I74</f>
        <v>0</v>
      </c>
      <c r="F74" s="278">
        <f>[1]Tabell4!H74</f>
        <v>0</v>
      </c>
      <c r="G74" s="141">
        <v>0</v>
      </c>
      <c r="H74" s="141">
        <v>0</v>
      </c>
      <c r="I74" s="141">
        <v>0</v>
      </c>
    </row>
    <row r="75" spans="1:9" x14ac:dyDescent="0.2">
      <c r="A75" s="21" t="s">
        <v>428</v>
      </c>
      <c r="B75" s="278">
        <f>[1]Tabell5!F75</f>
        <v>0</v>
      </c>
      <c r="C75" s="278">
        <f>[1]Tabell5!G75</f>
        <v>0</v>
      </c>
      <c r="D75" s="278">
        <f>[1]Tabell4!F75+[1]Tabell5!H75</f>
        <v>0</v>
      </c>
      <c r="E75" s="278">
        <f>[1]Tabell4!G75+[1]Tabell5!I75</f>
        <v>0</v>
      </c>
      <c r="F75" s="278">
        <f>[1]Tabell4!H75</f>
        <v>0</v>
      </c>
      <c r="G75" s="141">
        <v>0</v>
      </c>
      <c r="H75" s="141">
        <v>0</v>
      </c>
      <c r="I75" s="141">
        <v>0</v>
      </c>
    </row>
    <row r="76" spans="1:9" x14ac:dyDescent="0.2">
      <c r="A76" s="21" t="s">
        <v>429</v>
      </c>
      <c r="B76" s="278">
        <f>[1]Tabell5!F76</f>
        <v>0</v>
      </c>
      <c r="C76" s="278">
        <f>[1]Tabell5!G76</f>
        <v>0</v>
      </c>
      <c r="D76" s="278">
        <f>[1]Tabell4!F76+[1]Tabell5!H76</f>
        <v>0</v>
      </c>
      <c r="E76" s="278">
        <f>[1]Tabell4!G76+[1]Tabell5!I76</f>
        <v>0</v>
      </c>
      <c r="F76" s="278">
        <f>[1]Tabell4!H76</f>
        <v>0</v>
      </c>
      <c r="G76" s="141">
        <v>0</v>
      </c>
      <c r="H76" s="141">
        <v>0</v>
      </c>
      <c r="I76" s="141">
        <v>0</v>
      </c>
    </row>
    <row r="77" spans="1:9" x14ac:dyDescent="0.2">
      <c r="A77" s="21" t="s">
        <v>430</v>
      </c>
      <c r="B77" s="278">
        <f>[1]Tabell5!F77</f>
        <v>401</v>
      </c>
      <c r="C77" s="278">
        <f>[1]Tabell5!G77</f>
        <v>0</v>
      </c>
      <c r="D77" s="278">
        <f>[1]Tabell4!F77+[1]Tabell5!H77</f>
        <v>0</v>
      </c>
      <c r="E77" s="278">
        <f>[1]Tabell4!G77+[1]Tabell5!I77</f>
        <v>0</v>
      </c>
      <c r="F77" s="278">
        <f>[1]Tabell4!H77</f>
        <v>0</v>
      </c>
      <c r="G77" s="141">
        <v>0</v>
      </c>
      <c r="H77" s="141">
        <v>0</v>
      </c>
      <c r="I77" s="141">
        <v>0</v>
      </c>
    </row>
    <row r="78" spans="1:9" ht="25.5" x14ac:dyDescent="0.2">
      <c r="A78" s="20" t="s">
        <v>704</v>
      </c>
      <c r="B78" s="278">
        <f>[1]Tabell5!F78</f>
        <v>0</v>
      </c>
      <c r="C78" s="278">
        <f>[1]Tabell5!G78</f>
        <v>0</v>
      </c>
      <c r="D78" s="278">
        <f>[1]Tabell4!F78+[1]Tabell5!H78</f>
        <v>0</v>
      </c>
      <c r="E78" s="278">
        <f>[1]Tabell4!G78+[1]Tabell5!I78</f>
        <v>0</v>
      </c>
      <c r="F78" s="278">
        <f>[1]Tabell4!H78</f>
        <v>0</v>
      </c>
      <c r="G78" s="141">
        <v>0</v>
      </c>
      <c r="H78" s="141">
        <v>0</v>
      </c>
      <c r="I78" s="141">
        <v>0</v>
      </c>
    </row>
    <row r="79" spans="1:9" x14ac:dyDescent="0.2">
      <c r="A79" s="21" t="s">
        <v>433</v>
      </c>
      <c r="B79" s="278">
        <f>[1]Tabell5!F79</f>
        <v>0</v>
      </c>
      <c r="C79" s="278">
        <f>[1]Tabell5!G79</f>
        <v>0</v>
      </c>
      <c r="D79" s="278">
        <f>[1]Tabell4!F79+[1]Tabell5!H79</f>
        <v>0</v>
      </c>
      <c r="E79" s="278">
        <f>[1]Tabell4!G79+[1]Tabell5!I79</f>
        <v>0</v>
      </c>
      <c r="F79" s="278">
        <f>[1]Tabell4!H79</f>
        <v>0</v>
      </c>
      <c r="G79" s="141">
        <v>0</v>
      </c>
      <c r="H79" s="141">
        <v>0</v>
      </c>
      <c r="I79" s="141">
        <v>0</v>
      </c>
    </row>
    <row r="80" spans="1:9" x14ac:dyDescent="0.2">
      <c r="A80" s="21" t="s">
        <v>434</v>
      </c>
      <c r="B80" s="278">
        <f>[1]Tabell5!F80</f>
        <v>0</v>
      </c>
      <c r="C80" s="278">
        <f>[1]Tabell5!G80</f>
        <v>0</v>
      </c>
      <c r="D80" s="278">
        <f>[1]Tabell4!F80+[1]Tabell5!H80</f>
        <v>0</v>
      </c>
      <c r="E80" s="278">
        <f>[1]Tabell4!G80+[1]Tabell5!I80</f>
        <v>0</v>
      </c>
      <c r="F80" s="278">
        <f>[1]Tabell4!H80</f>
        <v>0</v>
      </c>
      <c r="G80" s="141">
        <v>0</v>
      </c>
      <c r="H80" s="141">
        <v>0</v>
      </c>
      <c r="I80" s="141">
        <v>0</v>
      </c>
    </row>
    <row r="81" spans="1:9" x14ac:dyDescent="0.2">
      <c r="A81" s="21" t="s">
        <v>435</v>
      </c>
      <c r="B81" s="278">
        <f>[1]Tabell5!F81</f>
        <v>0</v>
      </c>
      <c r="C81" s="278">
        <f>[1]Tabell5!G81</f>
        <v>0</v>
      </c>
      <c r="D81" s="278">
        <f>[1]Tabell4!F81+[1]Tabell5!H81</f>
        <v>0</v>
      </c>
      <c r="E81" s="278">
        <f>[1]Tabell4!G81+[1]Tabell5!I81</f>
        <v>0</v>
      </c>
      <c r="F81" s="278">
        <f>[1]Tabell4!H81</f>
        <v>0</v>
      </c>
      <c r="G81" s="141">
        <v>0</v>
      </c>
      <c r="H81" s="141">
        <v>0</v>
      </c>
      <c r="I81" s="141">
        <v>0</v>
      </c>
    </row>
    <row r="82" spans="1:9" x14ac:dyDescent="0.2">
      <c r="A82" s="21" t="s">
        <v>436</v>
      </c>
      <c r="B82" s="278">
        <f>[1]Tabell5!F82</f>
        <v>0</v>
      </c>
      <c r="C82" s="278">
        <f>[1]Tabell5!G82</f>
        <v>0</v>
      </c>
      <c r="D82" s="278">
        <f>[1]Tabell4!F82+[1]Tabell5!H82</f>
        <v>0</v>
      </c>
      <c r="E82" s="278">
        <f>[1]Tabell4!G82+[1]Tabell5!I82</f>
        <v>0</v>
      </c>
      <c r="F82" s="278">
        <f>[1]Tabell4!H82</f>
        <v>0</v>
      </c>
      <c r="G82" s="141">
        <v>0</v>
      </c>
      <c r="H82" s="141">
        <v>0</v>
      </c>
      <c r="I82" s="141">
        <v>0</v>
      </c>
    </row>
    <row r="83" spans="1:9" x14ac:dyDescent="0.2">
      <c r="A83" s="21" t="s">
        <v>437</v>
      </c>
      <c r="B83" s="278">
        <f>[1]Tabell5!F83</f>
        <v>50</v>
      </c>
      <c r="C83" s="278">
        <f>[1]Tabell5!G83</f>
        <v>0</v>
      </c>
      <c r="D83" s="278">
        <f>[1]Tabell4!F83+[1]Tabell5!H83</f>
        <v>0</v>
      </c>
      <c r="E83" s="278">
        <f>[1]Tabell4!G83+[1]Tabell5!I83</f>
        <v>0</v>
      </c>
      <c r="F83" s="278">
        <f>[1]Tabell4!H83</f>
        <v>0</v>
      </c>
      <c r="G83" s="141">
        <v>0</v>
      </c>
      <c r="H83" s="141">
        <v>0</v>
      </c>
      <c r="I83" s="141">
        <v>0</v>
      </c>
    </row>
    <row r="84" spans="1:9" x14ac:dyDescent="0.2">
      <c r="A84" s="21" t="s">
        <v>438</v>
      </c>
      <c r="B84" s="278">
        <f>[1]Tabell5!F84</f>
        <v>795</v>
      </c>
      <c r="C84" s="278">
        <f>[1]Tabell5!G84</f>
        <v>373</v>
      </c>
      <c r="D84" s="278">
        <f>[1]Tabell4!F84+[1]Tabell5!H84</f>
        <v>61</v>
      </c>
      <c r="E84" s="278">
        <f>[1]Tabell4!G84+[1]Tabell5!I84</f>
        <v>0</v>
      </c>
      <c r="F84" s="278">
        <f>[1]Tabell4!H84</f>
        <v>0</v>
      </c>
      <c r="G84" s="141">
        <v>0</v>
      </c>
      <c r="H84" s="141">
        <v>0</v>
      </c>
      <c r="I84" s="141">
        <v>0</v>
      </c>
    </row>
    <row r="85" spans="1:9" x14ac:dyDescent="0.2">
      <c r="A85" s="21" t="s">
        <v>439</v>
      </c>
      <c r="B85" s="278">
        <f>[1]Tabell5!F85</f>
        <v>0</v>
      </c>
      <c r="C85" s="278">
        <f>[1]Tabell5!G85</f>
        <v>0</v>
      </c>
      <c r="D85" s="278">
        <f>[1]Tabell4!F85+[1]Tabell5!H85</f>
        <v>0</v>
      </c>
      <c r="E85" s="278">
        <f>[1]Tabell4!G85+[1]Tabell5!I85</f>
        <v>0</v>
      </c>
      <c r="F85" s="278">
        <f>[1]Tabell4!H85</f>
        <v>0</v>
      </c>
      <c r="G85" s="141">
        <v>0</v>
      </c>
      <c r="H85" s="141">
        <v>0</v>
      </c>
      <c r="I85" s="141">
        <v>0</v>
      </c>
    </row>
    <row r="86" spans="1:9" ht="25.5" x14ac:dyDescent="0.2">
      <c r="A86" s="20" t="s">
        <v>705</v>
      </c>
      <c r="B86" s="278">
        <f>[1]Tabell5!F86</f>
        <v>0</v>
      </c>
      <c r="C86" s="278">
        <f>[1]Tabell5!G86</f>
        <v>0</v>
      </c>
      <c r="D86" s="278">
        <f>[1]Tabell4!F86+[1]Tabell5!H86</f>
        <v>0</v>
      </c>
      <c r="E86" s="278">
        <f>[1]Tabell4!G86+[1]Tabell5!I86</f>
        <v>0</v>
      </c>
      <c r="F86" s="278">
        <f>[1]Tabell4!H86</f>
        <v>0</v>
      </c>
      <c r="G86" s="141">
        <v>308</v>
      </c>
      <c r="H86" s="141">
        <v>0</v>
      </c>
      <c r="I86" s="141">
        <v>308</v>
      </c>
    </row>
    <row r="87" spans="1:9" x14ac:dyDescent="0.2">
      <c r="A87" s="21" t="s">
        <v>442</v>
      </c>
      <c r="B87" s="278">
        <f>[1]Tabell5!F87</f>
        <v>71</v>
      </c>
      <c r="C87" s="278">
        <f>[1]Tabell5!G87</f>
        <v>0</v>
      </c>
      <c r="D87" s="278">
        <f>[1]Tabell4!F87+[1]Tabell5!H87</f>
        <v>0</v>
      </c>
      <c r="E87" s="278">
        <f>[1]Tabell4!G87+[1]Tabell5!I87</f>
        <v>0</v>
      </c>
      <c r="F87" s="278">
        <f>[1]Tabell4!H87</f>
        <v>0</v>
      </c>
      <c r="G87" s="141">
        <v>0</v>
      </c>
      <c r="H87" s="141">
        <v>0</v>
      </c>
      <c r="I87" s="141">
        <v>0</v>
      </c>
    </row>
    <row r="88" spans="1:9" x14ac:dyDescent="0.2">
      <c r="A88" s="21" t="s">
        <v>443</v>
      </c>
      <c r="B88" s="278">
        <f>[1]Tabell5!F88</f>
        <v>0</v>
      </c>
      <c r="C88" s="278">
        <f>[1]Tabell5!G88</f>
        <v>0</v>
      </c>
      <c r="D88" s="278">
        <f>[1]Tabell4!F88+[1]Tabell5!H88</f>
        <v>0</v>
      </c>
      <c r="E88" s="278">
        <f>[1]Tabell4!G88+[1]Tabell5!I88</f>
        <v>0</v>
      </c>
      <c r="F88" s="278">
        <f>[1]Tabell4!H88</f>
        <v>0</v>
      </c>
      <c r="G88" s="141">
        <v>0</v>
      </c>
      <c r="H88" s="141">
        <v>0</v>
      </c>
      <c r="I88" s="141">
        <v>0</v>
      </c>
    </row>
    <row r="89" spans="1:9" x14ac:dyDescent="0.2">
      <c r="A89" s="21" t="s">
        <v>444</v>
      </c>
      <c r="B89" s="278">
        <f>[1]Tabell5!F89</f>
        <v>0</v>
      </c>
      <c r="C89" s="278">
        <f>[1]Tabell5!G89</f>
        <v>0</v>
      </c>
      <c r="D89" s="278">
        <f>[1]Tabell4!F89+[1]Tabell5!H89</f>
        <v>0</v>
      </c>
      <c r="E89" s="278">
        <f>[1]Tabell4!G89+[1]Tabell5!I89</f>
        <v>0</v>
      </c>
      <c r="F89" s="278">
        <f>[1]Tabell4!H89</f>
        <v>0</v>
      </c>
      <c r="G89" s="141">
        <v>0</v>
      </c>
      <c r="H89" s="141">
        <v>0</v>
      </c>
      <c r="I89" s="141">
        <v>0</v>
      </c>
    </row>
    <row r="90" spans="1:9" x14ac:dyDescent="0.2">
      <c r="A90" s="21" t="s">
        <v>440</v>
      </c>
      <c r="B90" s="278">
        <f>[1]Tabell5!F90</f>
        <v>0</v>
      </c>
      <c r="C90" s="278">
        <f>[1]Tabell5!G90</f>
        <v>0</v>
      </c>
      <c r="D90" s="278">
        <f>[1]Tabell4!F90+[1]Tabell5!H90</f>
        <v>0</v>
      </c>
      <c r="E90" s="278">
        <f>[1]Tabell4!G90+[1]Tabell5!I90</f>
        <v>0</v>
      </c>
      <c r="F90" s="278">
        <f>[1]Tabell4!H90</f>
        <v>0</v>
      </c>
      <c r="G90" s="141">
        <v>0</v>
      </c>
      <c r="H90" s="141">
        <v>0</v>
      </c>
      <c r="I90" s="141">
        <v>0</v>
      </c>
    </row>
    <row r="91" spans="1:9" x14ac:dyDescent="0.2">
      <c r="A91" s="21" t="s">
        <v>706</v>
      </c>
      <c r="B91" s="278">
        <f>[1]Tabell5!F91</f>
        <v>0</v>
      </c>
      <c r="C91" s="278">
        <f>[1]Tabell5!G91</f>
        <v>0</v>
      </c>
      <c r="D91" s="278">
        <f>[1]Tabell4!F91+[1]Tabell5!H91</f>
        <v>0</v>
      </c>
      <c r="E91" s="278">
        <f>[1]Tabell4!G91+[1]Tabell5!I91</f>
        <v>0</v>
      </c>
      <c r="F91" s="278">
        <f>[1]Tabell4!H91</f>
        <v>0</v>
      </c>
      <c r="G91" s="141">
        <v>0</v>
      </c>
      <c r="H91" s="141">
        <v>0</v>
      </c>
      <c r="I91" s="141">
        <v>0</v>
      </c>
    </row>
    <row r="92" spans="1:9" x14ac:dyDescent="0.2">
      <c r="A92" s="21" t="s">
        <v>446</v>
      </c>
      <c r="B92" s="278">
        <f>[1]Tabell5!F92</f>
        <v>0</v>
      </c>
      <c r="C92" s="278">
        <f>[1]Tabell5!G92</f>
        <v>0</v>
      </c>
      <c r="D92" s="278">
        <f>[1]Tabell4!F92+[1]Tabell5!H92</f>
        <v>0</v>
      </c>
      <c r="E92" s="278">
        <f>[1]Tabell4!G92+[1]Tabell5!I92</f>
        <v>0</v>
      </c>
      <c r="F92" s="278">
        <f>[1]Tabell4!H92</f>
        <v>0</v>
      </c>
      <c r="G92" s="141">
        <v>0</v>
      </c>
      <c r="H92" s="141">
        <v>0</v>
      </c>
      <c r="I92" s="141">
        <v>0</v>
      </c>
    </row>
    <row r="93" spans="1:9" x14ac:dyDescent="0.2">
      <c r="A93" s="21" t="s">
        <v>447</v>
      </c>
      <c r="B93" s="278">
        <f>[1]Tabell5!F93</f>
        <v>0</v>
      </c>
      <c r="C93" s="278">
        <f>[1]Tabell5!G93</f>
        <v>0</v>
      </c>
      <c r="D93" s="278">
        <f>[1]Tabell4!F93+[1]Tabell5!H93</f>
        <v>0</v>
      </c>
      <c r="E93" s="278">
        <f>[1]Tabell4!G93+[1]Tabell5!I93</f>
        <v>0</v>
      </c>
      <c r="F93" s="278">
        <f>[1]Tabell4!H93</f>
        <v>0</v>
      </c>
      <c r="G93" s="141">
        <v>0</v>
      </c>
      <c r="H93" s="141">
        <v>0</v>
      </c>
      <c r="I93" s="141">
        <v>0</v>
      </c>
    </row>
    <row r="94" spans="1:9" x14ac:dyDescent="0.2">
      <c r="A94" s="21" t="s">
        <v>448</v>
      </c>
      <c r="B94" s="278">
        <f>[1]Tabell5!F94</f>
        <v>0</v>
      </c>
      <c r="C94" s="278">
        <f>[1]Tabell5!G94</f>
        <v>0</v>
      </c>
      <c r="D94" s="278">
        <f>[1]Tabell4!F94+[1]Tabell5!H94</f>
        <v>0</v>
      </c>
      <c r="E94" s="278">
        <f>[1]Tabell4!G94+[1]Tabell5!I94</f>
        <v>0</v>
      </c>
      <c r="F94" s="278">
        <f>[1]Tabell4!H94</f>
        <v>0</v>
      </c>
      <c r="G94" s="141">
        <v>0</v>
      </c>
      <c r="H94" s="141">
        <v>0</v>
      </c>
      <c r="I94" s="141">
        <v>0</v>
      </c>
    </row>
    <row r="95" spans="1:9" x14ac:dyDescent="0.2">
      <c r="A95" s="21" t="s">
        <v>449</v>
      </c>
      <c r="B95" s="278">
        <f>[1]Tabell5!F95</f>
        <v>0</v>
      </c>
      <c r="C95" s="278">
        <f>[1]Tabell5!G95</f>
        <v>0</v>
      </c>
      <c r="D95" s="278">
        <f>[1]Tabell4!F95+[1]Tabell5!H95</f>
        <v>0</v>
      </c>
      <c r="E95" s="278">
        <f>[1]Tabell4!G95+[1]Tabell5!I95</f>
        <v>0</v>
      </c>
      <c r="F95" s="278">
        <f>[1]Tabell4!H95</f>
        <v>0</v>
      </c>
      <c r="G95" s="141">
        <v>0</v>
      </c>
      <c r="H95" s="141">
        <v>0</v>
      </c>
      <c r="I95" s="141">
        <v>0</v>
      </c>
    </row>
    <row r="96" spans="1:9" x14ac:dyDescent="0.2">
      <c r="A96" s="21" t="s">
        <v>450</v>
      </c>
      <c r="B96" s="278">
        <f>[1]Tabell5!F96</f>
        <v>0</v>
      </c>
      <c r="C96" s="278">
        <f>[1]Tabell5!G96</f>
        <v>0</v>
      </c>
      <c r="D96" s="278">
        <f>[1]Tabell4!F96+[1]Tabell5!H96</f>
        <v>0</v>
      </c>
      <c r="E96" s="278">
        <f>[1]Tabell4!G96+[1]Tabell5!I96</f>
        <v>0</v>
      </c>
      <c r="F96" s="278">
        <f>[1]Tabell4!H96</f>
        <v>0</v>
      </c>
      <c r="G96" s="141">
        <v>0</v>
      </c>
      <c r="H96" s="141">
        <v>0</v>
      </c>
      <c r="I96" s="141">
        <v>0</v>
      </c>
    </row>
    <row r="97" spans="1:9" x14ac:dyDescent="0.2">
      <c r="A97" s="21" t="s">
        <v>451</v>
      </c>
      <c r="B97" s="278">
        <f>[1]Tabell5!F97</f>
        <v>0</v>
      </c>
      <c r="C97" s="278">
        <f>[1]Tabell5!G97</f>
        <v>0</v>
      </c>
      <c r="D97" s="278">
        <f>[1]Tabell4!F97+[1]Tabell5!H97</f>
        <v>0</v>
      </c>
      <c r="E97" s="278">
        <f>[1]Tabell4!G97+[1]Tabell5!I97</f>
        <v>0</v>
      </c>
      <c r="F97" s="278">
        <f>[1]Tabell4!H97</f>
        <v>0</v>
      </c>
      <c r="G97" s="141">
        <v>0</v>
      </c>
      <c r="H97" s="141">
        <v>0</v>
      </c>
      <c r="I97" s="141">
        <v>0</v>
      </c>
    </row>
    <row r="98" spans="1:9" ht="25.5" x14ac:dyDescent="0.2">
      <c r="A98" s="20" t="s">
        <v>707</v>
      </c>
      <c r="B98" s="278">
        <f>[1]Tabell5!F98</f>
        <v>0</v>
      </c>
      <c r="C98" s="278">
        <f>[1]Tabell5!G98</f>
        <v>0</v>
      </c>
      <c r="D98" s="278">
        <f>[1]Tabell4!F98+[1]Tabell5!H98</f>
        <v>0</v>
      </c>
      <c r="E98" s="278">
        <f>[1]Tabell4!G98+[1]Tabell5!I98</f>
        <v>0</v>
      </c>
      <c r="F98" s="278">
        <f>[1]Tabell4!H98</f>
        <v>0</v>
      </c>
      <c r="G98" s="141">
        <v>1316</v>
      </c>
      <c r="H98" s="141">
        <v>0</v>
      </c>
      <c r="I98" s="141">
        <v>1316</v>
      </c>
    </row>
    <row r="99" spans="1:9" ht="25.5" x14ac:dyDescent="0.2">
      <c r="A99" s="20" t="s">
        <v>708</v>
      </c>
      <c r="B99" s="278">
        <f>[1]Tabell5!F99</f>
        <v>340</v>
      </c>
      <c r="C99" s="278">
        <f>[1]Tabell5!G99</f>
        <v>0</v>
      </c>
      <c r="D99" s="278">
        <f>[1]Tabell4!F99+[1]Tabell5!H99</f>
        <v>0</v>
      </c>
      <c r="E99" s="278">
        <f>[1]Tabell4!G99+[1]Tabell5!I99</f>
        <v>0</v>
      </c>
      <c r="F99" s="278">
        <f>[1]Tabell4!H99</f>
        <v>0</v>
      </c>
      <c r="G99" s="141">
        <v>0</v>
      </c>
      <c r="H99" s="141">
        <v>0</v>
      </c>
      <c r="I99" s="141">
        <v>0</v>
      </c>
    </row>
    <row r="100" spans="1:9" x14ac:dyDescent="0.2">
      <c r="A100" s="21" t="s">
        <v>456</v>
      </c>
      <c r="B100" s="278">
        <f>[1]Tabell5!F100</f>
        <v>0</v>
      </c>
      <c r="C100" s="278">
        <f>[1]Tabell5!G100</f>
        <v>0</v>
      </c>
      <c r="D100" s="278">
        <f>[1]Tabell4!F100+[1]Tabell5!H100</f>
        <v>0</v>
      </c>
      <c r="E100" s="278">
        <f>[1]Tabell4!G100+[1]Tabell5!I100</f>
        <v>0</v>
      </c>
      <c r="F100" s="278">
        <f>[1]Tabell4!H100</f>
        <v>0</v>
      </c>
      <c r="G100" s="141">
        <v>0</v>
      </c>
      <c r="H100" s="141">
        <v>0</v>
      </c>
      <c r="I100" s="141">
        <v>0</v>
      </c>
    </row>
    <row r="101" spans="1:9" x14ac:dyDescent="0.2">
      <c r="A101" s="21" t="s">
        <v>457</v>
      </c>
      <c r="B101" s="278">
        <f>[1]Tabell5!F101</f>
        <v>583</v>
      </c>
      <c r="C101" s="278">
        <f>[1]Tabell5!G101</f>
        <v>161</v>
      </c>
      <c r="D101" s="278">
        <f>[1]Tabell4!F101+[1]Tabell5!H101</f>
        <v>0</v>
      </c>
      <c r="E101" s="278">
        <f>[1]Tabell4!G101+[1]Tabell5!I101</f>
        <v>0</v>
      </c>
      <c r="F101" s="278">
        <f>[1]Tabell4!H101</f>
        <v>0</v>
      </c>
      <c r="G101" s="141">
        <v>0</v>
      </c>
      <c r="H101" s="141">
        <v>0</v>
      </c>
      <c r="I101" s="141">
        <v>0</v>
      </c>
    </row>
    <row r="102" spans="1:9" x14ac:dyDescent="0.2">
      <c r="A102" s="21" t="s">
        <v>458</v>
      </c>
      <c r="B102" s="278">
        <f>[1]Tabell5!F102</f>
        <v>0</v>
      </c>
      <c r="C102" s="278">
        <f>[1]Tabell5!G102</f>
        <v>0</v>
      </c>
      <c r="D102" s="278">
        <f>[1]Tabell4!F102+[1]Tabell5!H102</f>
        <v>0</v>
      </c>
      <c r="E102" s="278">
        <f>[1]Tabell4!G102+[1]Tabell5!I102</f>
        <v>0</v>
      </c>
      <c r="F102" s="278">
        <f>[1]Tabell4!H102</f>
        <v>0</v>
      </c>
      <c r="G102" s="141">
        <v>0</v>
      </c>
      <c r="H102" s="141">
        <v>0</v>
      </c>
      <c r="I102" s="141">
        <v>0</v>
      </c>
    </row>
    <row r="103" spans="1:9" x14ac:dyDescent="0.2">
      <c r="A103" s="21" t="s">
        <v>459</v>
      </c>
      <c r="B103" s="278">
        <f>[1]Tabell5!F103</f>
        <v>0</v>
      </c>
      <c r="C103" s="278">
        <f>[1]Tabell5!G103</f>
        <v>0</v>
      </c>
      <c r="D103" s="278">
        <f>[1]Tabell4!F103+[1]Tabell5!H103</f>
        <v>0</v>
      </c>
      <c r="E103" s="278">
        <f>[1]Tabell4!G103+[1]Tabell5!I103</f>
        <v>0</v>
      </c>
      <c r="F103" s="278">
        <f>[1]Tabell4!H103</f>
        <v>0</v>
      </c>
      <c r="G103" s="141">
        <v>0</v>
      </c>
      <c r="H103" s="141">
        <v>0</v>
      </c>
      <c r="I103" s="141">
        <v>0</v>
      </c>
    </row>
    <row r="104" spans="1:9" ht="25.5" x14ac:dyDescent="0.2">
      <c r="A104" s="20" t="s">
        <v>709</v>
      </c>
      <c r="B104" s="278">
        <f>[1]Tabell5!F104</f>
        <v>0</v>
      </c>
      <c r="C104" s="278">
        <f>[1]Tabell5!G104</f>
        <v>0</v>
      </c>
      <c r="D104" s="278">
        <f>[1]Tabell4!F104+[1]Tabell5!H104</f>
        <v>0</v>
      </c>
      <c r="E104" s="278">
        <f>[1]Tabell4!G104+[1]Tabell5!I104</f>
        <v>0</v>
      </c>
      <c r="F104" s="278">
        <f>[1]Tabell4!H104</f>
        <v>0</v>
      </c>
      <c r="G104" s="141">
        <v>0</v>
      </c>
      <c r="H104" s="141">
        <v>0</v>
      </c>
      <c r="I104" s="141">
        <v>0</v>
      </c>
    </row>
    <row r="105" spans="1:9" x14ac:dyDescent="0.2">
      <c r="A105" s="21" t="s">
        <v>462</v>
      </c>
      <c r="B105" s="278">
        <f>[1]Tabell5!F105</f>
        <v>0</v>
      </c>
      <c r="C105" s="278">
        <f>[1]Tabell5!G105</f>
        <v>0</v>
      </c>
      <c r="D105" s="278">
        <f>[1]Tabell4!F105+[1]Tabell5!H105</f>
        <v>0</v>
      </c>
      <c r="E105" s="278">
        <f>[1]Tabell4!G105+[1]Tabell5!I105</f>
        <v>0</v>
      </c>
      <c r="F105" s="278">
        <f>[1]Tabell4!H105</f>
        <v>0</v>
      </c>
      <c r="G105" s="141">
        <v>0</v>
      </c>
      <c r="H105" s="141">
        <v>0</v>
      </c>
      <c r="I105" s="141">
        <v>0</v>
      </c>
    </row>
    <row r="106" spans="1:9" x14ac:dyDescent="0.2">
      <c r="A106" s="21" t="s">
        <v>463</v>
      </c>
      <c r="B106" s="278">
        <f>[1]Tabell5!F106</f>
        <v>0</v>
      </c>
      <c r="C106" s="278">
        <f>[1]Tabell5!G106</f>
        <v>0</v>
      </c>
      <c r="D106" s="278">
        <f>[1]Tabell4!F106+[1]Tabell5!H106</f>
        <v>0</v>
      </c>
      <c r="E106" s="278">
        <f>[1]Tabell4!G106+[1]Tabell5!I106</f>
        <v>0</v>
      </c>
      <c r="F106" s="278">
        <f>[1]Tabell4!H106</f>
        <v>0</v>
      </c>
      <c r="G106" s="141">
        <v>0</v>
      </c>
      <c r="H106" s="141">
        <v>0</v>
      </c>
      <c r="I106" s="141">
        <v>0</v>
      </c>
    </row>
    <row r="107" spans="1:9" x14ac:dyDescent="0.2">
      <c r="A107" s="21" t="s">
        <v>464</v>
      </c>
      <c r="B107" s="278">
        <f>[1]Tabell5!F107</f>
        <v>0</v>
      </c>
      <c r="C107" s="278">
        <f>[1]Tabell5!G107</f>
        <v>0</v>
      </c>
      <c r="D107" s="278">
        <f>[1]Tabell4!F107+[1]Tabell5!H107</f>
        <v>0</v>
      </c>
      <c r="E107" s="278">
        <f>[1]Tabell4!G107+[1]Tabell5!I107</f>
        <v>0</v>
      </c>
      <c r="F107" s="278">
        <f>[1]Tabell4!H107</f>
        <v>0</v>
      </c>
      <c r="G107" s="141">
        <v>0</v>
      </c>
      <c r="H107" s="141">
        <v>0</v>
      </c>
      <c r="I107" s="141">
        <v>0</v>
      </c>
    </row>
    <row r="108" spans="1:9" x14ac:dyDescent="0.2">
      <c r="A108" s="21" t="s">
        <v>465</v>
      </c>
      <c r="B108" s="278">
        <f>[1]Tabell5!F108</f>
        <v>183</v>
      </c>
      <c r="C108" s="278">
        <f>[1]Tabell5!G108</f>
        <v>0</v>
      </c>
      <c r="D108" s="278">
        <f>[1]Tabell4!F108+[1]Tabell5!H108</f>
        <v>0</v>
      </c>
      <c r="E108" s="278">
        <f>[1]Tabell4!G108+[1]Tabell5!I108</f>
        <v>0</v>
      </c>
      <c r="F108" s="278">
        <f>[1]Tabell4!H108</f>
        <v>0</v>
      </c>
      <c r="G108" s="141">
        <v>0</v>
      </c>
      <c r="H108" s="141">
        <v>0</v>
      </c>
      <c r="I108" s="141">
        <v>0</v>
      </c>
    </row>
    <row r="109" spans="1:9" x14ac:dyDescent="0.2">
      <c r="A109" s="21" t="s">
        <v>466</v>
      </c>
      <c r="B109" s="278">
        <f>[1]Tabell5!F109</f>
        <v>333</v>
      </c>
      <c r="C109" s="278">
        <f>[1]Tabell5!G109</f>
        <v>0</v>
      </c>
      <c r="D109" s="278">
        <f>[1]Tabell4!F109+[1]Tabell5!H109</f>
        <v>0</v>
      </c>
      <c r="E109" s="278">
        <f>[1]Tabell4!G109+[1]Tabell5!I109</f>
        <v>0</v>
      </c>
      <c r="F109" s="278">
        <f>[1]Tabell4!H109</f>
        <v>0</v>
      </c>
      <c r="G109" s="141">
        <v>0</v>
      </c>
      <c r="H109" s="141">
        <v>0</v>
      </c>
      <c r="I109" s="141">
        <v>0</v>
      </c>
    </row>
    <row r="110" spans="1:9" x14ac:dyDescent="0.2">
      <c r="A110" s="21" t="s">
        <v>467</v>
      </c>
      <c r="B110" s="278">
        <f>[1]Tabell5!F110</f>
        <v>77</v>
      </c>
      <c r="C110" s="278">
        <f>[1]Tabell5!G110</f>
        <v>0</v>
      </c>
      <c r="D110" s="278">
        <f>[1]Tabell4!F110+[1]Tabell5!H110</f>
        <v>0</v>
      </c>
      <c r="E110" s="278">
        <f>[1]Tabell4!G110+[1]Tabell5!I110</f>
        <v>0</v>
      </c>
      <c r="F110" s="278">
        <f>[1]Tabell4!H110</f>
        <v>0</v>
      </c>
      <c r="G110" s="141">
        <v>0</v>
      </c>
      <c r="H110" s="141">
        <v>0</v>
      </c>
      <c r="I110" s="141">
        <v>0</v>
      </c>
    </row>
    <row r="111" spans="1:9" x14ac:dyDescent="0.2">
      <c r="A111" s="21" t="s">
        <v>710</v>
      </c>
      <c r="B111" s="278">
        <f>[1]Tabell5!F111</f>
        <v>614</v>
      </c>
      <c r="C111" s="278">
        <f>[1]Tabell5!G111</f>
        <v>192</v>
      </c>
      <c r="D111" s="278">
        <f>[1]Tabell4!F111+[1]Tabell5!H111</f>
        <v>0</v>
      </c>
      <c r="E111" s="278">
        <f>[1]Tabell4!G111+[1]Tabell5!I111</f>
        <v>0</v>
      </c>
      <c r="F111" s="278">
        <f>[1]Tabell4!H111</f>
        <v>0</v>
      </c>
      <c r="G111" s="141">
        <v>0</v>
      </c>
      <c r="H111" s="141">
        <v>0</v>
      </c>
      <c r="I111" s="141">
        <v>0</v>
      </c>
    </row>
    <row r="112" spans="1:9" x14ac:dyDescent="0.2">
      <c r="A112" s="21" t="s">
        <v>469</v>
      </c>
      <c r="B112" s="278">
        <f>[1]Tabell5!F112</f>
        <v>0</v>
      </c>
      <c r="C112" s="278">
        <f>[1]Tabell5!G112</f>
        <v>0</v>
      </c>
      <c r="D112" s="278">
        <f>[1]Tabell4!F112+[1]Tabell5!H112</f>
        <v>0</v>
      </c>
      <c r="E112" s="278">
        <f>[1]Tabell4!G112+[1]Tabell5!I112</f>
        <v>0</v>
      </c>
      <c r="F112" s="278">
        <f>[1]Tabell4!H112</f>
        <v>0</v>
      </c>
      <c r="G112" s="141">
        <v>0</v>
      </c>
      <c r="H112" s="141">
        <v>0</v>
      </c>
      <c r="I112" s="141">
        <v>0</v>
      </c>
    </row>
    <row r="113" spans="1:9" x14ac:dyDescent="0.2">
      <c r="A113" s="21" t="s">
        <v>470</v>
      </c>
      <c r="B113" s="278">
        <f>[1]Tabell5!F113</f>
        <v>0</v>
      </c>
      <c r="C113" s="278">
        <f>[1]Tabell5!G113</f>
        <v>0</v>
      </c>
      <c r="D113" s="278">
        <f>[1]Tabell4!F113+[1]Tabell5!H113</f>
        <v>0</v>
      </c>
      <c r="E113" s="278">
        <f>[1]Tabell4!G113+[1]Tabell5!I113</f>
        <v>0</v>
      </c>
      <c r="F113" s="278">
        <f>[1]Tabell4!H113</f>
        <v>0</v>
      </c>
      <c r="G113" s="141">
        <v>0</v>
      </c>
      <c r="H113" s="141">
        <v>0</v>
      </c>
      <c r="I113" s="141">
        <v>0</v>
      </c>
    </row>
    <row r="114" spans="1:9" x14ac:dyDescent="0.2">
      <c r="A114" s="21" t="s">
        <v>471</v>
      </c>
      <c r="B114" s="278">
        <f>[1]Tabell5!F114</f>
        <v>0</v>
      </c>
      <c r="C114" s="278">
        <f>[1]Tabell5!G114</f>
        <v>0</v>
      </c>
      <c r="D114" s="278">
        <f>[1]Tabell4!F114+[1]Tabell5!H114</f>
        <v>0</v>
      </c>
      <c r="E114" s="278">
        <f>[1]Tabell4!G114+[1]Tabell5!I114</f>
        <v>0</v>
      </c>
      <c r="F114" s="278">
        <f>[1]Tabell4!H114</f>
        <v>0</v>
      </c>
      <c r="G114" s="141">
        <v>0</v>
      </c>
      <c r="H114" s="141">
        <v>0</v>
      </c>
      <c r="I114" s="141">
        <v>0</v>
      </c>
    </row>
    <row r="115" spans="1:9" x14ac:dyDescent="0.2">
      <c r="A115" s="21" t="s">
        <v>472</v>
      </c>
      <c r="B115" s="278">
        <f>[1]Tabell5!F115</f>
        <v>112</v>
      </c>
      <c r="C115" s="278">
        <f>[1]Tabell5!G115</f>
        <v>0</v>
      </c>
      <c r="D115" s="278">
        <f>[1]Tabell4!F115+[1]Tabell5!H115</f>
        <v>0</v>
      </c>
      <c r="E115" s="278">
        <f>[1]Tabell4!G115+[1]Tabell5!I115</f>
        <v>0</v>
      </c>
      <c r="F115" s="278">
        <f>[1]Tabell4!H115</f>
        <v>0</v>
      </c>
      <c r="G115" s="141">
        <v>0</v>
      </c>
      <c r="H115" s="141">
        <v>0</v>
      </c>
      <c r="I115" s="141">
        <v>0</v>
      </c>
    </row>
    <row r="116" spans="1:9" x14ac:dyDescent="0.2">
      <c r="A116" s="21" t="s">
        <v>473</v>
      </c>
      <c r="B116" s="278">
        <f>[1]Tabell5!F116</f>
        <v>988</v>
      </c>
      <c r="C116" s="278">
        <f>[1]Tabell5!G116</f>
        <v>566</v>
      </c>
      <c r="D116" s="278">
        <f>[1]Tabell4!F116+[1]Tabell5!H116</f>
        <v>254</v>
      </c>
      <c r="E116" s="278">
        <f>[1]Tabell4!G116+[1]Tabell5!I116</f>
        <v>0</v>
      </c>
      <c r="F116" s="278">
        <f>[1]Tabell4!H116</f>
        <v>0</v>
      </c>
      <c r="G116" s="141">
        <v>0</v>
      </c>
      <c r="H116" s="141">
        <v>0</v>
      </c>
      <c r="I116" s="141">
        <v>0</v>
      </c>
    </row>
    <row r="117" spans="1:9" x14ac:dyDescent="0.2">
      <c r="A117" s="21" t="s">
        <v>474</v>
      </c>
      <c r="B117" s="278">
        <f>[1]Tabell5!F117</f>
        <v>387</v>
      </c>
      <c r="C117" s="278">
        <f>[1]Tabell5!G117</f>
        <v>0</v>
      </c>
      <c r="D117" s="278">
        <f>[1]Tabell4!F117+[1]Tabell5!H117</f>
        <v>0</v>
      </c>
      <c r="E117" s="278">
        <f>[1]Tabell4!G117+[1]Tabell5!I117</f>
        <v>0</v>
      </c>
      <c r="F117" s="278">
        <f>[1]Tabell4!H117</f>
        <v>0</v>
      </c>
      <c r="G117" s="141">
        <v>0</v>
      </c>
      <c r="H117" s="141">
        <v>0</v>
      </c>
      <c r="I117" s="141">
        <v>0</v>
      </c>
    </row>
    <row r="118" spans="1:9" x14ac:dyDescent="0.2">
      <c r="A118" s="21" t="s">
        <v>475</v>
      </c>
      <c r="B118" s="278">
        <f>[1]Tabell5!F118</f>
        <v>1076</v>
      </c>
      <c r="C118" s="278">
        <f>[1]Tabell5!G118</f>
        <v>654</v>
      </c>
      <c r="D118" s="278">
        <f>[1]Tabell4!F118+[1]Tabell5!H118</f>
        <v>994</v>
      </c>
      <c r="E118" s="278">
        <f>[1]Tabell4!G118+[1]Tabell5!I118</f>
        <v>440</v>
      </c>
      <c r="F118" s="278">
        <f>[1]Tabell4!H118</f>
        <v>94</v>
      </c>
      <c r="G118" s="141">
        <v>0</v>
      </c>
      <c r="H118" s="141">
        <v>342.24219999999991</v>
      </c>
      <c r="I118" s="141">
        <v>342</v>
      </c>
    </row>
    <row r="119" spans="1:9" x14ac:dyDescent="0.2">
      <c r="A119" s="21" t="s">
        <v>476</v>
      </c>
      <c r="B119" s="278">
        <f>[1]Tabell5!F119</f>
        <v>1189</v>
      </c>
      <c r="C119" s="278">
        <f>[1]Tabell5!G119</f>
        <v>767</v>
      </c>
      <c r="D119" s="278">
        <f>[1]Tabell4!F119+[1]Tabell5!H119</f>
        <v>455</v>
      </c>
      <c r="E119" s="278">
        <f>[1]Tabell4!G119+[1]Tabell5!I119</f>
        <v>192</v>
      </c>
      <c r="F119" s="278">
        <f>[1]Tabell4!H119</f>
        <v>0</v>
      </c>
      <c r="G119" s="141">
        <v>0</v>
      </c>
      <c r="H119" s="141">
        <v>0</v>
      </c>
      <c r="I119" s="141">
        <v>0</v>
      </c>
    </row>
    <row r="120" spans="1:9" x14ac:dyDescent="0.2">
      <c r="A120" s="21" t="s">
        <v>477</v>
      </c>
      <c r="B120" s="278">
        <f>[1]Tabell5!F120</f>
        <v>182</v>
      </c>
      <c r="C120" s="278">
        <f>[1]Tabell5!G120</f>
        <v>0</v>
      </c>
      <c r="D120" s="278">
        <f>[1]Tabell4!F120+[1]Tabell5!H120</f>
        <v>0</v>
      </c>
      <c r="E120" s="278">
        <f>[1]Tabell4!G120+[1]Tabell5!I120</f>
        <v>0</v>
      </c>
      <c r="F120" s="278">
        <f>[1]Tabell4!H120</f>
        <v>0</v>
      </c>
      <c r="G120" s="141">
        <v>0</v>
      </c>
      <c r="H120" s="141">
        <v>31.644599999999969</v>
      </c>
      <c r="I120" s="141">
        <v>32</v>
      </c>
    </row>
    <row r="121" spans="1:9" x14ac:dyDescent="0.2">
      <c r="A121" s="21" t="s">
        <v>478</v>
      </c>
      <c r="B121" s="278">
        <f>[1]Tabell5!F121</f>
        <v>0</v>
      </c>
      <c r="C121" s="278">
        <f>[1]Tabell5!G121</f>
        <v>0</v>
      </c>
      <c r="D121" s="278">
        <f>[1]Tabell4!F121+[1]Tabell5!H121</f>
        <v>0</v>
      </c>
      <c r="E121" s="278">
        <f>[1]Tabell4!G121+[1]Tabell5!I121</f>
        <v>0</v>
      </c>
      <c r="F121" s="278">
        <f>[1]Tabell4!H121</f>
        <v>0</v>
      </c>
      <c r="G121" s="141">
        <v>0</v>
      </c>
      <c r="H121" s="141">
        <v>0</v>
      </c>
      <c r="I121" s="141">
        <v>0</v>
      </c>
    </row>
    <row r="122" spans="1:9" x14ac:dyDescent="0.2">
      <c r="A122" s="21" t="s">
        <v>479</v>
      </c>
      <c r="B122" s="278">
        <f>[1]Tabell5!F122</f>
        <v>0</v>
      </c>
      <c r="C122" s="278">
        <f>[1]Tabell5!G122</f>
        <v>0</v>
      </c>
      <c r="D122" s="278">
        <f>[1]Tabell4!F122+[1]Tabell5!H122</f>
        <v>0</v>
      </c>
      <c r="E122" s="278">
        <f>[1]Tabell4!G122+[1]Tabell5!I122</f>
        <v>0</v>
      </c>
      <c r="F122" s="278">
        <f>[1]Tabell4!H122</f>
        <v>0</v>
      </c>
      <c r="G122" s="141">
        <v>0</v>
      </c>
      <c r="H122" s="141">
        <v>0</v>
      </c>
      <c r="I122" s="141">
        <v>0</v>
      </c>
    </row>
    <row r="123" spans="1:9" x14ac:dyDescent="0.2">
      <c r="A123" s="21" t="s">
        <v>480</v>
      </c>
      <c r="B123" s="278">
        <f>[1]Tabell5!F123</f>
        <v>90</v>
      </c>
      <c r="C123" s="278">
        <f>[1]Tabell5!G123</f>
        <v>0</v>
      </c>
      <c r="D123" s="278">
        <f>[1]Tabell4!F123+[1]Tabell5!H123</f>
        <v>0</v>
      </c>
      <c r="E123" s="278">
        <f>[1]Tabell4!G123+[1]Tabell5!I123</f>
        <v>0</v>
      </c>
      <c r="F123" s="278">
        <f>[1]Tabell4!H123</f>
        <v>0</v>
      </c>
      <c r="G123" s="141">
        <v>0</v>
      </c>
      <c r="H123" s="141">
        <v>0</v>
      </c>
      <c r="I123" s="141">
        <v>0</v>
      </c>
    </row>
    <row r="124" spans="1:9" x14ac:dyDescent="0.2">
      <c r="A124" s="21" t="s">
        <v>481</v>
      </c>
      <c r="B124" s="278">
        <f>[1]Tabell5!F124</f>
        <v>0</v>
      </c>
      <c r="C124" s="278">
        <f>[1]Tabell5!G124</f>
        <v>0</v>
      </c>
      <c r="D124" s="278">
        <f>[1]Tabell4!F124+[1]Tabell5!H124</f>
        <v>0</v>
      </c>
      <c r="E124" s="278">
        <f>[1]Tabell4!G124+[1]Tabell5!I124</f>
        <v>0</v>
      </c>
      <c r="F124" s="278">
        <f>[1]Tabell4!H124</f>
        <v>0</v>
      </c>
      <c r="G124" s="141">
        <v>0</v>
      </c>
      <c r="H124" s="141">
        <v>0</v>
      </c>
      <c r="I124" s="141">
        <v>0</v>
      </c>
    </row>
    <row r="125" spans="1:9" x14ac:dyDescent="0.2">
      <c r="A125" s="21" t="s">
        <v>482</v>
      </c>
      <c r="B125" s="278">
        <f>[1]Tabell5!F125</f>
        <v>0</v>
      </c>
      <c r="C125" s="278">
        <f>[1]Tabell5!G125</f>
        <v>0</v>
      </c>
      <c r="D125" s="278">
        <f>[1]Tabell4!F125+[1]Tabell5!H125</f>
        <v>0</v>
      </c>
      <c r="E125" s="278">
        <f>[1]Tabell4!G125+[1]Tabell5!I125</f>
        <v>0</v>
      </c>
      <c r="F125" s="278">
        <f>[1]Tabell4!H125</f>
        <v>0</v>
      </c>
      <c r="G125" s="141">
        <v>0</v>
      </c>
      <c r="H125" s="141">
        <v>0</v>
      </c>
      <c r="I125" s="141">
        <v>0</v>
      </c>
    </row>
    <row r="126" spans="1:9" x14ac:dyDescent="0.2">
      <c r="A126" s="21" t="s">
        <v>483</v>
      </c>
      <c r="B126" s="278">
        <f>[1]Tabell5!F126</f>
        <v>931</v>
      </c>
      <c r="C126" s="278">
        <f>[1]Tabell5!G126</f>
        <v>509</v>
      </c>
      <c r="D126" s="278">
        <f>[1]Tabell4!F126+[1]Tabell5!H126</f>
        <v>197</v>
      </c>
      <c r="E126" s="278">
        <f>[1]Tabell4!G126+[1]Tabell5!I126</f>
        <v>0</v>
      </c>
      <c r="F126" s="278">
        <f>[1]Tabell4!H126</f>
        <v>0</v>
      </c>
      <c r="G126" s="141">
        <v>0</v>
      </c>
      <c r="H126" s="141">
        <v>0</v>
      </c>
      <c r="I126" s="141">
        <v>0</v>
      </c>
    </row>
    <row r="127" spans="1:9" x14ac:dyDescent="0.2">
      <c r="A127" s="21" t="s">
        <v>484</v>
      </c>
      <c r="B127" s="278">
        <f>[1]Tabell5!F127</f>
        <v>0</v>
      </c>
      <c r="C127" s="278">
        <f>[1]Tabell5!G127</f>
        <v>0</v>
      </c>
      <c r="D127" s="278">
        <f>[1]Tabell4!F127+[1]Tabell5!H127</f>
        <v>0</v>
      </c>
      <c r="E127" s="278">
        <f>[1]Tabell4!G127+[1]Tabell5!I127</f>
        <v>0</v>
      </c>
      <c r="F127" s="278">
        <f>[1]Tabell4!H127</f>
        <v>0</v>
      </c>
      <c r="G127" s="141">
        <v>0</v>
      </c>
      <c r="H127" s="141">
        <v>0</v>
      </c>
      <c r="I127" s="141">
        <v>0</v>
      </c>
    </row>
    <row r="128" spans="1:9" x14ac:dyDescent="0.2">
      <c r="A128" s="21" t="s">
        <v>485</v>
      </c>
      <c r="B128" s="278">
        <f>[1]Tabell5!F128</f>
        <v>0</v>
      </c>
      <c r="C128" s="278">
        <f>[1]Tabell5!G128</f>
        <v>0</v>
      </c>
      <c r="D128" s="278">
        <f>[1]Tabell4!F128+[1]Tabell5!H128</f>
        <v>0</v>
      </c>
      <c r="E128" s="278">
        <f>[1]Tabell4!G128+[1]Tabell5!I128</f>
        <v>0</v>
      </c>
      <c r="F128" s="278">
        <f>[1]Tabell4!H128</f>
        <v>0</v>
      </c>
      <c r="G128" s="141">
        <v>0</v>
      </c>
      <c r="H128" s="141">
        <v>0</v>
      </c>
      <c r="I128" s="141">
        <v>0</v>
      </c>
    </row>
    <row r="129" spans="1:9" x14ac:dyDescent="0.2">
      <c r="A129" s="21" t="s">
        <v>486</v>
      </c>
      <c r="B129" s="278">
        <f>[1]Tabell5!F129</f>
        <v>0</v>
      </c>
      <c r="C129" s="278">
        <f>[1]Tabell5!G129</f>
        <v>0</v>
      </c>
      <c r="D129" s="278">
        <f>[1]Tabell4!F129+[1]Tabell5!H129</f>
        <v>0</v>
      </c>
      <c r="E129" s="278">
        <f>[1]Tabell4!G129+[1]Tabell5!I129</f>
        <v>0</v>
      </c>
      <c r="F129" s="278">
        <f>[1]Tabell4!H129</f>
        <v>0</v>
      </c>
      <c r="G129" s="141">
        <v>0</v>
      </c>
      <c r="H129" s="141">
        <v>0</v>
      </c>
      <c r="I129" s="141">
        <v>0</v>
      </c>
    </row>
    <row r="130" spans="1:9" x14ac:dyDescent="0.2">
      <c r="A130" s="21" t="s">
        <v>487</v>
      </c>
      <c r="B130" s="278">
        <f>[1]Tabell5!F130</f>
        <v>478</v>
      </c>
      <c r="C130" s="278">
        <f>[1]Tabell5!G130</f>
        <v>56</v>
      </c>
      <c r="D130" s="278">
        <f>[1]Tabell4!F130+[1]Tabell5!H130</f>
        <v>0</v>
      </c>
      <c r="E130" s="278">
        <f>[1]Tabell4!G130+[1]Tabell5!I130</f>
        <v>0</v>
      </c>
      <c r="F130" s="278">
        <f>[1]Tabell4!H130</f>
        <v>0</v>
      </c>
      <c r="G130" s="141">
        <v>0</v>
      </c>
      <c r="H130" s="141">
        <v>0</v>
      </c>
      <c r="I130" s="141">
        <v>0</v>
      </c>
    </row>
    <row r="131" spans="1:9" x14ac:dyDescent="0.2">
      <c r="A131" s="21" t="s">
        <v>488</v>
      </c>
      <c r="B131" s="278">
        <f>[1]Tabell5!F131</f>
        <v>0</v>
      </c>
      <c r="C131" s="278">
        <f>[1]Tabell5!G131</f>
        <v>0</v>
      </c>
      <c r="D131" s="278">
        <f>[1]Tabell4!F131+[1]Tabell5!H131</f>
        <v>203</v>
      </c>
      <c r="E131" s="278">
        <f>[1]Tabell4!G131+[1]Tabell5!I131</f>
        <v>0</v>
      </c>
      <c r="F131" s="278">
        <f>[1]Tabell4!H131</f>
        <v>0</v>
      </c>
      <c r="G131" s="141">
        <v>0</v>
      </c>
      <c r="H131" s="141">
        <v>0</v>
      </c>
      <c r="I131" s="141">
        <v>0</v>
      </c>
    </row>
    <row r="132" spans="1:9" x14ac:dyDescent="0.2">
      <c r="A132" s="21" t="s">
        <v>489</v>
      </c>
      <c r="B132" s="278">
        <f>[1]Tabell5!F132</f>
        <v>101</v>
      </c>
      <c r="C132" s="278">
        <f>[1]Tabell5!G132</f>
        <v>0</v>
      </c>
      <c r="D132" s="278">
        <f>[1]Tabell4!F132+[1]Tabell5!H132</f>
        <v>0</v>
      </c>
      <c r="E132" s="278">
        <f>[1]Tabell4!G132+[1]Tabell5!I132</f>
        <v>0</v>
      </c>
      <c r="F132" s="278">
        <f>[1]Tabell4!H132</f>
        <v>0</v>
      </c>
      <c r="G132" s="141">
        <v>0</v>
      </c>
      <c r="H132" s="141">
        <v>0</v>
      </c>
      <c r="I132" s="141">
        <v>0</v>
      </c>
    </row>
    <row r="133" spans="1:9" x14ac:dyDescent="0.2">
      <c r="A133" s="21" t="s">
        <v>490</v>
      </c>
      <c r="B133" s="278">
        <f>[1]Tabell5!F133</f>
        <v>510</v>
      </c>
      <c r="C133" s="278">
        <f>[1]Tabell5!G133</f>
        <v>88</v>
      </c>
      <c r="D133" s="278">
        <f>[1]Tabell4!F133+[1]Tabell5!H133</f>
        <v>0</v>
      </c>
      <c r="E133" s="278">
        <f>[1]Tabell4!G133+[1]Tabell5!I133</f>
        <v>0</v>
      </c>
      <c r="F133" s="278">
        <f>[1]Tabell4!H133</f>
        <v>0</v>
      </c>
      <c r="G133" s="141">
        <v>0</v>
      </c>
      <c r="H133" s="141">
        <v>0</v>
      </c>
      <c r="I133" s="141">
        <v>0</v>
      </c>
    </row>
    <row r="134" spans="1:9" x14ac:dyDescent="0.2">
      <c r="A134" s="21" t="s">
        <v>491</v>
      </c>
      <c r="B134" s="278">
        <f>[1]Tabell5!F134</f>
        <v>764</v>
      </c>
      <c r="C134" s="278">
        <f>[1]Tabell5!G134</f>
        <v>342</v>
      </c>
      <c r="D134" s="278">
        <f>[1]Tabell4!F134+[1]Tabell5!H134</f>
        <v>30</v>
      </c>
      <c r="E134" s="278">
        <f>[1]Tabell4!G134+[1]Tabell5!I134</f>
        <v>0</v>
      </c>
      <c r="F134" s="278">
        <f>[1]Tabell4!H134</f>
        <v>0</v>
      </c>
      <c r="G134" s="141">
        <v>0</v>
      </c>
      <c r="H134" s="141">
        <v>0</v>
      </c>
      <c r="I134" s="141">
        <v>0</v>
      </c>
    </row>
    <row r="135" spans="1:9" x14ac:dyDescent="0.2">
      <c r="A135" s="21" t="s">
        <v>492</v>
      </c>
      <c r="B135" s="278">
        <f>[1]Tabell5!F135</f>
        <v>0</v>
      </c>
      <c r="C135" s="278">
        <f>[1]Tabell5!G135</f>
        <v>0</v>
      </c>
      <c r="D135" s="278">
        <f>[1]Tabell4!F135+[1]Tabell5!H135</f>
        <v>0</v>
      </c>
      <c r="E135" s="278">
        <f>[1]Tabell4!G135+[1]Tabell5!I135</f>
        <v>0</v>
      </c>
      <c r="F135" s="278">
        <f>[1]Tabell4!H135</f>
        <v>0</v>
      </c>
      <c r="G135" s="141">
        <v>0</v>
      </c>
      <c r="H135" s="141">
        <v>0</v>
      </c>
      <c r="I135" s="141">
        <v>0</v>
      </c>
    </row>
    <row r="136" spans="1:9" x14ac:dyDescent="0.2">
      <c r="A136" s="21" t="s">
        <v>493</v>
      </c>
      <c r="B136" s="278">
        <f>[1]Tabell5!F136</f>
        <v>0</v>
      </c>
      <c r="C136" s="278">
        <f>[1]Tabell5!G136</f>
        <v>0</v>
      </c>
      <c r="D136" s="278">
        <f>[1]Tabell4!F136+[1]Tabell5!H136</f>
        <v>0</v>
      </c>
      <c r="E136" s="278">
        <f>[1]Tabell4!G136+[1]Tabell5!I136</f>
        <v>0</v>
      </c>
      <c r="F136" s="278">
        <f>[1]Tabell4!H136</f>
        <v>0</v>
      </c>
      <c r="G136" s="141">
        <v>0</v>
      </c>
      <c r="H136" s="141">
        <v>0</v>
      </c>
      <c r="I136" s="141">
        <v>0</v>
      </c>
    </row>
    <row r="137" spans="1:9" ht="25.5" x14ac:dyDescent="0.2">
      <c r="A137" s="20" t="s">
        <v>711</v>
      </c>
      <c r="B137" s="278">
        <f>[1]Tabell5!F137</f>
        <v>0</v>
      </c>
      <c r="C137" s="278">
        <f>[1]Tabell5!G137</f>
        <v>0</v>
      </c>
      <c r="D137" s="278">
        <f>[1]Tabell4!F137+[1]Tabell5!H137</f>
        <v>0</v>
      </c>
      <c r="E137" s="278">
        <f>[1]Tabell4!G137+[1]Tabell5!I137</f>
        <v>0</v>
      </c>
      <c r="F137" s="278">
        <f>[1]Tabell4!H137</f>
        <v>0</v>
      </c>
      <c r="G137" s="141">
        <v>0</v>
      </c>
      <c r="H137" s="141">
        <v>0</v>
      </c>
      <c r="I137" s="141">
        <v>0</v>
      </c>
    </row>
    <row r="138" spans="1:9" x14ac:dyDescent="0.2">
      <c r="A138" s="21" t="s">
        <v>496</v>
      </c>
      <c r="B138" s="278">
        <f>[1]Tabell5!F138</f>
        <v>455</v>
      </c>
      <c r="C138" s="278">
        <f>[1]Tabell5!G138</f>
        <v>33</v>
      </c>
      <c r="D138" s="278">
        <f>[1]Tabell4!F138+[1]Tabell5!H138</f>
        <v>0</v>
      </c>
      <c r="E138" s="278">
        <f>[1]Tabell4!G138+[1]Tabell5!I138</f>
        <v>0</v>
      </c>
      <c r="F138" s="278">
        <f>[1]Tabell4!H138</f>
        <v>0</v>
      </c>
      <c r="G138" s="141">
        <v>0</v>
      </c>
      <c r="H138" s="141">
        <v>0</v>
      </c>
      <c r="I138" s="141">
        <v>0</v>
      </c>
    </row>
    <row r="139" spans="1:9" x14ac:dyDescent="0.2">
      <c r="A139" s="21" t="s">
        <v>497</v>
      </c>
      <c r="B139" s="278">
        <f>[1]Tabell5!F139</f>
        <v>0</v>
      </c>
      <c r="C139" s="278">
        <f>[1]Tabell5!G139</f>
        <v>0</v>
      </c>
      <c r="D139" s="278">
        <f>[1]Tabell4!F139+[1]Tabell5!H139</f>
        <v>0</v>
      </c>
      <c r="E139" s="278">
        <f>[1]Tabell4!G139+[1]Tabell5!I139</f>
        <v>0</v>
      </c>
      <c r="F139" s="278">
        <f>[1]Tabell4!H139</f>
        <v>0</v>
      </c>
      <c r="G139" s="141">
        <v>0</v>
      </c>
      <c r="H139" s="141">
        <v>0</v>
      </c>
      <c r="I139" s="141">
        <v>0</v>
      </c>
    </row>
    <row r="140" spans="1:9" x14ac:dyDescent="0.2">
      <c r="A140" s="21" t="s">
        <v>498</v>
      </c>
      <c r="B140" s="278">
        <f>[1]Tabell5!F140</f>
        <v>0</v>
      </c>
      <c r="C140" s="278">
        <f>[1]Tabell5!G140</f>
        <v>0</v>
      </c>
      <c r="D140" s="278">
        <f>[1]Tabell4!F140+[1]Tabell5!H140</f>
        <v>0</v>
      </c>
      <c r="E140" s="278">
        <f>[1]Tabell4!G140+[1]Tabell5!I140</f>
        <v>0</v>
      </c>
      <c r="F140" s="278">
        <f>[1]Tabell4!H140</f>
        <v>0</v>
      </c>
      <c r="G140" s="141">
        <v>0</v>
      </c>
      <c r="H140" s="141">
        <v>0</v>
      </c>
      <c r="I140" s="141">
        <v>0</v>
      </c>
    </row>
    <row r="141" spans="1:9" x14ac:dyDescent="0.2">
      <c r="A141" s="21" t="s">
        <v>499</v>
      </c>
      <c r="B141" s="278">
        <f>[1]Tabell5!F141</f>
        <v>0</v>
      </c>
      <c r="C141" s="278">
        <f>[1]Tabell5!G141</f>
        <v>0</v>
      </c>
      <c r="D141" s="278">
        <f>[1]Tabell4!F141+[1]Tabell5!H141</f>
        <v>0</v>
      </c>
      <c r="E141" s="278">
        <f>[1]Tabell4!G141+[1]Tabell5!I141</f>
        <v>0</v>
      </c>
      <c r="F141" s="278">
        <f>[1]Tabell4!H141</f>
        <v>0</v>
      </c>
      <c r="G141" s="141">
        <v>0</v>
      </c>
      <c r="H141" s="141">
        <v>0</v>
      </c>
      <c r="I141" s="141">
        <v>0</v>
      </c>
    </row>
    <row r="142" spans="1:9" x14ac:dyDescent="0.2">
      <c r="A142" s="21" t="s">
        <v>500</v>
      </c>
      <c r="B142" s="278">
        <f>[1]Tabell5!F142</f>
        <v>0</v>
      </c>
      <c r="C142" s="278">
        <f>[1]Tabell5!G142</f>
        <v>0</v>
      </c>
      <c r="D142" s="278">
        <f>[1]Tabell4!F142+[1]Tabell5!H142</f>
        <v>0</v>
      </c>
      <c r="E142" s="278">
        <f>[1]Tabell4!G142+[1]Tabell5!I142</f>
        <v>0</v>
      </c>
      <c r="F142" s="278">
        <f>[1]Tabell4!H142</f>
        <v>0</v>
      </c>
      <c r="G142" s="141">
        <v>0</v>
      </c>
      <c r="H142" s="141">
        <v>0</v>
      </c>
      <c r="I142" s="141">
        <v>0</v>
      </c>
    </row>
    <row r="143" spans="1:9" ht="25.5" x14ac:dyDescent="0.2">
      <c r="A143" s="281" t="s">
        <v>712</v>
      </c>
      <c r="B143" s="278">
        <f>[1]Tabell5!F143</f>
        <v>0</v>
      </c>
      <c r="C143" s="278">
        <f>[1]Tabell5!G143</f>
        <v>0</v>
      </c>
      <c r="D143" s="278">
        <f>[1]Tabell4!F143+[1]Tabell5!H143</f>
        <v>0</v>
      </c>
      <c r="E143" s="278">
        <f>[1]Tabell4!G143+[1]Tabell5!I143</f>
        <v>0</v>
      </c>
      <c r="F143" s="278">
        <f>[1]Tabell4!H143</f>
        <v>0</v>
      </c>
      <c r="G143" s="141">
        <v>0</v>
      </c>
      <c r="H143" s="141">
        <v>0</v>
      </c>
      <c r="I143" s="141">
        <v>0</v>
      </c>
    </row>
    <row r="144" spans="1:9" x14ac:dyDescent="0.2">
      <c r="A144" s="21" t="s">
        <v>503</v>
      </c>
      <c r="B144" s="278">
        <f>[1]Tabell5!F144</f>
        <v>168</v>
      </c>
      <c r="C144" s="278">
        <f>[1]Tabell5!G144</f>
        <v>0</v>
      </c>
      <c r="D144" s="278">
        <f>[1]Tabell4!F144+[1]Tabell5!H144</f>
        <v>0</v>
      </c>
      <c r="E144" s="278">
        <f>[1]Tabell4!G144+[1]Tabell5!I144</f>
        <v>0</v>
      </c>
      <c r="F144" s="278">
        <f>[1]Tabell4!H144</f>
        <v>0</v>
      </c>
      <c r="G144" s="141">
        <v>0</v>
      </c>
      <c r="H144" s="141">
        <v>0</v>
      </c>
      <c r="I144" s="141">
        <v>0</v>
      </c>
    </row>
    <row r="145" spans="1:9" x14ac:dyDescent="0.2">
      <c r="A145" s="21" t="s">
        <v>504</v>
      </c>
      <c r="B145" s="278">
        <f>[1]Tabell5!F145</f>
        <v>0</v>
      </c>
      <c r="C145" s="278">
        <f>[1]Tabell5!G145</f>
        <v>0</v>
      </c>
      <c r="D145" s="278">
        <f>[1]Tabell4!F145+[1]Tabell5!H145</f>
        <v>0</v>
      </c>
      <c r="E145" s="278">
        <f>[1]Tabell4!G145+[1]Tabell5!I145</f>
        <v>0</v>
      </c>
      <c r="F145" s="278">
        <f>[1]Tabell4!H145</f>
        <v>0</v>
      </c>
      <c r="G145" s="141">
        <v>0</v>
      </c>
      <c r="H145" s="141">
        <v>0</v>
      </c>
      <c r="I145" s="141">
        <v>0</v>
      </c>
    </row>
    <row r="146" spans="1:9" x14ac:dyDescent="0.2">
      <c r="A146" s="21" t="s">
        <v>505</v>
      </c>
      <c r="B146" s="278">
        <f>[1]Tabell5!F146</f>
        <v>0</v>
      </c>
      <c r="C146" s="278">
        <f>[1]Tabell5!G146</f>
        <v>0</v>
      </c>
      <c r="D146" s="278">
        <f>[1]Tabell4!F146+[1]Tabell5!H146</f>
        <v>0</v>
      </c>
      <c r="E146" s="278">
        <f>[1]Tabell4!G146+[1]Tabell5!I146</f>
        <v>0</v>
      </c>
      <c r="F146" s="278">
        <f>[1]Tabell4!H146</f>
        <v>0</v>
      </c>
      <c r="G146" s="141">
        <v>0</v>
      </c>
      <c r="H146" s="141">
        <v>0</v>
      </c>
      <c r="I146" s="141">
        <v>0</v>
      </c>
    </row>
    <row r="147" spans="1:9" x14ac:dyDescent="0.2">
      <c r="A147" s="21" t="s">
        <v>506</v>
      </c>
      <c r="B147" s="278">
        <f>[1]Tabell5!F147</f>
        <v>503</v>
      </c>
      <c r="C147" s="278">
        <f>[1]Tabell5!G147</f>
        <v>81</v>
      </c>
      <c r="D147" s="278">
        <f>[1]Tabell4!F147+[1]Tabell5!H147</f>
        <v>0</v>
      </c>
      <c r="E147" s="278">
        <f>[1]Tabell4!G147+[1]Tabell5!I147</f>
        <v>0</v>
      </c>
      <c r="F147" s="278">
        <f>[1]Tabell4!H147</f>
        <v>0</v>
      </c>
      <c r="G147" s="141">
        <v>0</v>
      </c>
      <c r="H147" s="141">
        <v>0</v>
      </c>
      <c r="I147" s="141">
        <v>0</v>
      </c>
    </row>
    <row r="148" spans="1:9" x14ac:dyDescent="0.2">
      <c r="A148" s="21" t="s">
        <v>507</v>
      </c>
      <c r="B148" s="278">
        <f>[1]Tabell5!F148</f>
        <v>0</v>
      </c>
      <c r="C148" s="278">
        <f>[1]Tabell5!G148</f>
        <v>0</v>
      </c>
      <c r="D148" s="278">
        <f>[1]Tabell4!F148+[1]Tabell5!H148</f>
        <v>0</v>
      </c>
      <c r="E148" s="278">
        <f>[1]Tabell4!G148+[1]Tabell5!I148</f>
        <v>0</v>
      </c>
      <c r="F148" s="278">
        <f>[1]Tabell4!H148</f>
        <v>0</v>
      </c>
      <c r="G148" s="141">
        <v>0</v>
      </c>
      <c r="H148" s="141">
        <v>0</v>
      </c>
      <c r="I148" s="141">
        <v>0</v>
      </c>
    </row>
    <row r="149" spans="1:9" x14ac:dyDescent="0.2">
      <c r="A149" s="21" t="s">
        <v>508</v>
      </c>
      <c r="B149" s="278">
        <f>[1]Tabell5!F149</f>
        <v>0</v>
      </c>
      <c r="C149" s="278">
        <f>[1]Tabell5!G149</f>
        <v>0</v>
      </c>
      <c r="D149" s="278">
        <f>[1]Tabell4!F149+[1]Tabell5!H149</f>
        <v>0</v>
      </c>
      <c r="E149" s="278">
        <f>[1]Tabell4!G149+[1]Tabell5!I149</f>
        <v>0</v>
      </c>
      <c r="F149" s="278">
        <f>[1]Tabell4!H149</f>
        <v>0</v>
      </c>
      <c r="G149" s="141">
        <v>0</v>
      </c>
      <c r="H149" s="141">
        <v>0</v>
      </c>
      <c r="I149" s="141">
        <v>0</v>
      </c>
    </row>
    <row r="150" spans="1:9" x14ac:dyDescent="0.2">
      <c r="A150" s="21" t="s">
        <v>509</v>
      </c>
      <c r="B150" s="278">
        <f>[1]Tabell5!F150</f>
        <v>59</v>
      </c>
      <c r="C150" s="278">
        <f>[1]Tabell5!G150</f>
        <v>0</v>
      </c>
      <c r="D150" s="278">
        <f>[1]Tabell4!F150+[1]Tabell5!H150</f>
        <v>0</v>
      </c>
      <c r="E150" s="278">
        <f>[1]Tabell4!G150+[1]Tabell5!I150</f>
        <v>0</v>
      </c>
      <c r="F150" s="278">
        <f>[1]Tabell4!H150</f>
        <v>0</v>
      </c>
      <c r="G150" s="141">
        <v>0</v>
      </c>
      <c r="H150" s="141">
        <v>0</v>
      </c>
      <c r="I150" s="141">
        <v>0</v>
      </c>
    </row>
    <row r="151" spans="1:9" x14ac:dyDescent="0.2">
      <c r="A151" s="21" t="s">
        <v>510</v>
      </c>
      <c r="B151" s="278">
        <f>[1]Tabell5!F151</f>
        <v>0</v>
      </c>
      <c r="C151" s="278">
        <f>[1]Tabell5!G151</f>
        <v>0</v>
      </c>
      <c r="D151" s="278">
        <f>[1]Tabell4!F151+[1]Tabell5!H151</f>
        <v>0</v>
      </c>
      <c r="E151" s="278">
        <f>[1]Tabell4!G151+[1]Tabell5!I151</f>
        <v>0</v>
      </c>
      <c r="F151" s="278">
        <f>[1]Tabell4!H151</f>
        <v>0</v>
      </c>
      <c r="G151" s="141">
        <v>0</v>
      </c>
      <c r="H151" s="141">
        <v>0</v>
      </c>
      <c r="I151" s="141">
        <v>0</v>
      </c>
    </row>
    <row r="152" spans="1:9" x14ac:dyDescent="0.2">
      <c r="A152" s="21" t="s">
        <v>511</v>
      </c>
      <c r="B152" s="278">
        <f>[1]Tabell5!F152</f>
        <v>0</v>
      </c>
      <c r="C152" s="278">
        <f>[1]Tabell5!G152</f>
        <v>0</v>
      </c>
      <c r="D152" s="278">
        <f>[1]Tabell4!F152+[1]Tabell5!H152</f>
        <v>0</v>
      </c>
      <c r="E152" s="278">
        <f>[1]Tabell4!G152+[1]Tabell5!I152</f>
        <v>0</v>
      </c>
      <c r="F152" s="278">
        <f>[1]Tabell4!H152</f>
        <v>0</v>
      </c>
      <c r="G152" s="141">
        <v>0</v>
      </c>
      <c r="H152" s="141">
        <v>0</v>
      </c>
      <c r="I152" s="141">
        <v>0</v>
      </c>
    </row>
    <row r="153" spans="1:9" x14ac:dyDescent="0.2">
      <c r="A153" s="21" t="s">
        <v>512</v>
      </c>
      <c r="B153" s="278">
        <f>[1]Tabell5!F153</f>
        <v>0</v>
      </c>
      <c r="C153" s="278">
        <f>[1]Tabell5!G153</f>
        <v>0</v>
      </c>
      <c r="D153" s="278">
        <f>[1]Tabell4!F153+[1]Tabell5!H153</f>
        <v>0</v>
      </c>
      <c r="E153" s="278">
        <f>[1]Tabell4!G153+[1]Tabell5!I153</f>
        <v>0</v>
      </c>
      <c r="F153" s="278">
        <f>[1]Tabell4!H153</f>
        <v>0</v>
      </c>
      <c r="G153" s="141">
        <v>0</v>
      </c>
      <c r="H153" s="141">
        <v>0</v>
      </c>
      <c r="I153" s="141">
        <v>0</v>
      </c>
    </row>
    <row r="154" spans="1:9" x14ac:dyDescent="0.2">
      <c r="A154" s="21" t="s">
        <v>513</v>
      </c>
      <c r="B154" s="278">
        <f>[1]Tabell5!F154</f>
        <v>0</v>
      </c>
      <c r="C154" s="278">
        <f>[1]Tabell5!G154</f>
        <v>0</v>
      </c>
      <c r="D154" s="278">
        <f>[1]Tabell4!F154+[1]Tabell5!H154</f>
        <v>0</v>
      </c>
      <c r="E154" s="278">
        <f>[1]Tabell4!G154+[1]Tabell5!I154</f>
        <v>0</v>
      </c>
      <c r="F154" s="278">
        <f>[1]Tabell4!H154</f>
        <v>0</v>
      </c>
      <c r="G154" s="141">
        <v>0</v>
      </c>
      <c r="H154" s="141">
        <v>0</v>
      </c>
      <c r="I154" s="141">
        <v>0</v>
      </c>
    </row>
    <row r="155" spans="1:9" x14ac:dyDescent="0.2">
      <c r="A155" s="21" t="s">
        <v>514</v>
      </c>
      <c r="B155" s="278">
        <f>[1]Tabell5!F155</f>
        <v>0</v>
      </c>
      <c r="C155" s="278">
        <f>[1]Tabell5!G155</f>
        <v>0</v>
      </c>
      <c r="D155" s="278">
        <f>[1]Tabell4!F155+[1]Tabell5!H155</f>
        <v>0</v>
      </c>
      <c r="E155" s="278">
        <f>[1]Tabell4!G155+[1]Tabell5!I155</f>
        <v>0</v>
      </c>
      <c r="F155" s="278">
        <f>[1]Tabell4!H155</f>
        <v>0</v>
      </c>
      <c r="G155" s="141">
        <v>0</v>
      </c>
      <c r="H155" s="141">
        <v>0</v>
      </c>
      <c r="I155" s="141">
        <v>0</v>
      </c>
    </row>
    <row r="156" spans="1:9" x14ac:dyDescent="0.2">
      <c r="A156" s="21" t="s">
        <v>515</v>
      </c>
      <c r="B156" s="278">
        <f>[1]Tabell5!F156</f>
        <v>0</v>
      </c>
      <c r="C156" s="278">
        <f>[1]Tabell5!G156</f>
        <v>0</v>
      </c>
      <c r="D156" s="278">
        <f>[1]Tabell4!F156+[1]Tabell5!H156</f>
        <v>0</v>
      </c>
      <c r="E156" s="278">
        <f>[1]Tabell4!G156+[1]Tabell5!I156</f>
        <v>0</v>
      </c>
      <c r="F156" s="278">
        <f>[1]Tabell4!H156</f>
        <v>0</v>
      </c>
      <c r="G156" s="141">
        <v>0</v>
      </c>
      <c r="H156" s="141">
        <v>0</v>
      </c>
      <c r="I156" s="141">
        <v>0</v>
      </c>
    </row>
    <row r="157" spans="1:9" x14ac:dyDescent="0.2">
      <c r="A157" s="21" t="s">
        <v>516</v>
      </c>
      <c r="B157" s="278">
        <f>[1]Tabell5!F157</f>
        <v>0</v>
      </c>
      <c r="C157" s="278">
        <f>[1]Tabell5!G157</f>
        <v>0</v>
      </c>
      <c r="D157" s="278">
        <f>[1]Tabell4!F157+[1]Tabell5!H157</f>
        <v>0</v>
      </c>
      <c r="E157" s="278">
        <f>[1]Tabell4!G157+[1]Tabell5!I157</f>
        <v>0</v>
      </c>
      <c r="F157" s="278">
        <f>[1]Tabell4!H157</f>
        <v>0</v>
      </c>
      <c r="G157" s="141">
        <v>0</v>
      </c>
      <c r="H157" s="141">
        <v>0</v>
      </c>
      <c r="I157" s="141">
        <v>0</v>
      </c>
    </row>
    <row r="158" spans="1:9" x14ac:dyDescent="0.2">
      <c r="A158" s="21" t="s">
        <v>517</v>
      </c>
      <c r="B158" s="278">
        <f>[1]Tabell5!F158</f>
        <v>36</v>
      </c>
      <c r="C158" s="278">
        <f>[1]Tabell5!G158</f>
        <v>0</v>
      </c>
      <c r="D158" s="278">
        <f>[1]Tabell4!F158+[1]Tabell5!H158</f>
        <v>0</v>
      </c>
      <c r="E158" s="278">
        <f>[1]Tabell4!G158+[1]Tabell5!I158</f>
        <v>0</v>
      </c>
      <c r="F158" s="278">
        <f>[1]Tabell4!H158</f>
        <v>0</v>
      </c>
      <c r="G158" s="141">
        <v>0</v>
      </c>
      <c r="H158" s="141">
        <v>0</v>
      </c>
      <c r="I158" s="141">
        <v>0</v>
      </c>
    </row>
    <row r="159" spans="1:9" x14ac:dyDescent="0.2">
      <c r="A159" s="21" t="s">
        <v>518</v>
      </c>
      <c r="B159" s="278">
        <f>[1]Tabell5!F159</f>
        <v>0</v>
      </c>
      <c r="C159" s="278">
        <f>[1]Tabell5!G159</f>
        <v>0</v>
      </c>
      <c r="D159" s="278">
        <f>[1]Tabell4!F159+[1]Tabell5!H159</f>
        <v>0</v>
      </c>
      <c r="E159" s="278">
        <f>[1]Tabell4!G159+[1]Tabell5!I159</f>
        <v>0</v>
      </c>
      <c r="F159" s="278">
        <f>[1]Tabell4!H159</f>
        <v>0</v>
      </c>
      <c r="G159" s="141">
        <v>0</v>
      </c>
      <c r="H159" s="141">
        <v>0</v>
      </c>
      <c r="I159" s="141">
        <v>0</v>
      </c>
    </row>
    <row r="160" spans="1:9" x14ac:dyDescent="0.2">
      <c r="A160" s="21" t="s">
        <v>519</v>
      </c>
      <c r="B160" s="278">
        <f>[1]Tabell5!F160</f>
        <v>0</v>
      </c>
      <c r="C160" s="278">
        <f>[1]Tabell5!G160</f>
        <v>0</v>
      </c>
      <c r="D160" s="278">
        <f>[1]Tabell4!F160+[1]Tabell5!H160</f>
        <v>0</v>
      </c>
      <c r="E160" s="278">
        <f>[1]Tabell4!G160+[1]Tabell5!I160</f>
        <v>0</v>
      </c>
      <c r="F160" s="278">
        <f>[1]Tabell4!H160</f>
        <v>0</v>
      </c>
      <c r="G160" s="141">
        <v>0</v>
      </c>
      <c r="H160" s="141">
        <v>0</v>
      </c>
      <c r="I160" s="141">
        <v>0</v>
      </c>
    </row>
    <row r="161" spans="1:9" x14ac:dyDescent="0.2">
      <c r="A161" s="21" t="s">
        <v>520</v>
      </c>
      <c r="B161" s="278">
        <f>[1]Tabell5!F161</f>
        <v>0</v>
      </c>
      <c r="C161" s="278">
        <f>[1]Tabell5!G161</f>
        <v>0</v>
      </c>
      <c r="D161" s="278">
        <f>[1]Tabell4!F161+[1]Tabell5!H161</f>
        <v>0</v>
      </c>
      <c r="E161" s="278">
        <f>[1]Tabell4!G161+[1]Tabell5!I161</f>
        <v>0</v>
      </c>
      <c r="F161" s="278">
        <f>[1]Tabell4!H161</f>
        <v>0</v>
      </c>
      <c r="G161" s="141">
        <v>0</v>
      </c>
      <c r="H161" s="141">
        <v>0</v>
      </c>
      <c r="I161" s="141">
        <v>0</v>
      </c>
    </row>
    <row r="162" spans="1:9" x14ac:dyDescent="0.2">
      <c r="A162" s="21" t="s">
        <v>521</v>
      </c>
      <c r="B162" s="278">
        <f>[1]Tabell5!F162</f>
        <v>0</v>
      </c>
      <c r="C162" s="278">
        <f>[1]Tabell5!G162</f>
        <v>0</v>
      </c>
      <c r="D162" s="278">
        <f>[1]Tabell4!F162+[1]Tabell5!H162</f>
        <v>0</v>
      </c>
      <c r="E162" s="278">
        <f>[1]Tabell4!G162+[1]Tabell5!I162</f>
        <v>0</v>
      </c>
      <c r="F162" s="278">
        <f>[1]Tabell4!H162</f>
        <v>0</v>
      </c>
      <c r="G162" s="141">
        <v>0</v>
      </c>
      <c r="H162" s="141">
        <v>0</v>
      </c>
      <c r="I162" s="141">
        <v>0</v>
      </c>
    </row>
    <row r="163" spans="1:9" x14ac:dyDescent="0.2">
      <c r="A163" s="21" t="s">
        <v>522</v>
      </c>
      <c r="B163" s="278">
        <f>[1]Tabell5!F163</f>
        <v>0</v>
      </c>
      <c r="C163" s="278">
        <f>[1]Tabell5!G163</f>
        <v>0</v>
      </c>
      <c r="D163" s="278">
        <f>[1]Tabell4!F163+[1]Tabell5!H163</f>
        <v>0</v>
      </c>
      <c r="E163" s="278">
        <f>[1]Tabell4!G163+[1]Tabell5!I163</f>
        <v>0</v>
      </c>
      <c r="F163" s="278">
        <f>[1]Tabell4!H163</f>
        <v>0</v>
      </c>
      <c r="G163" s="141">
        <v>0</v>
      </c>
      <c r="H163" s="141">
        <v>0</v>
      </c>
      <c r="I163" s="141">
        <v>0</v>
      </c>
    </row>
    <row r="164" spans="1:9" x14ac:dyDescent="0.2">
      <c r="A164" s="21" t="s">
        <v>523</v>
      </c>
      <c r="B164" s="278">
        <f>[1]Tabell5!F164</f>
        <v>0</v>
      </c>
      <c r="C164" s="278">
        <f>[1]Tabell5!G164</f>
        <v>0</v>
      </c>
      <c r="D164" s="278">
        <f>[1]Tabell4!F164+[1]Tabell5!H164</f>
        <v>0</v>
      </c>
      <c r="E164" s="278">
        <f>[1]Tabell4!G164+[1]Tabell5!I164</f>
        <v>0</v>
      </c>
      <c r="F164" s="278">
        <f>[1]Tabell4!H164</f>
        <v>0</v>
      </c>
      <c r="G164" s="141">
        <v>0</v>
      </c>
      <c r="H164" s="141">
        <v>0</v>
      </c>
      <c r="I164" s="141">
        <v>0</v>
      </c>
    </row>
    <row r="165" spans="1:9" x14ac:dyDescent="0.2">
      <c r="A165" s="21" t="s">
        <v>524</v>
      </c>
      <c r="B165" s="278">
        <f>[1]Tabell5!F165</f>
        <v>0</v>
      </c>
      <c r="C165" s="278">
        <f>[1]Tabell5!G165</f>
        <v>0</v>
      </c>
      <c r="D165" s="278">
        <f>[1]Tabell4!F165+[1]Tabell5!H165</f>
        <v>0</v>
      </c>
      <c r="E165" s="278">
        <f>[1]Tabell4!G165+[1]Tabell5!I165</f>
        <v>0</v>
      </c>
      <c r="F165" s="278">
        <f>[1]Tabell4!H165</f>
        <v>0</v>
      </c>
      <c r="G165" s="141">
        <v>0</v>
      </c>
      <c r="H165" s="141">
        <v>0</v>
      </c>
      <c r="I165" s="141">
        <v>0</v>
      </c>
    </row>
    <row r="166" spans="1:9" x14ac:dyDescent="0.2">
      <c r="A166" s="21" t="s">
        <v>525</v>
      </c>
      <c r="B166" s="278">
        <f>[1]Tabell5!F166</f>
        <v>0</v>
      </c>
      <c r="C166" s="278">
        <f>[1]Tabell5!G166</f>
        <v>0</v>
      </c>
      <c r="D166" s="278">
        <f>[1]Tabell4!F166+[1]Tabell5!H166</f>
        <v>0</v>
      </c>
      <c r="E166" s="278">
        <f>[1]Tabell4!G166+[1]Tabell5!I166</f>
        <v>0</v>
      </c>
      <c r="F166" s="278">
        <f>[1]Tabell4!H166</f>
        <v>0</v>
      </c>
      <c r="G166" s="141">
        <v>0</v>
      </c>
      <c r="H166" s="141">
        <v>0</v>
      </c>
      <c r="I166" s="141">
        <v>0</v>
      </c>
    </row>
    <row r="167" spans="1:9" x14ac:dyDescent="0.2">
      <c r="A167" s="21" t="s">
        <v>526</v>
      </c>
      <c r="B167" s="278">
        <f>[1]Tabell5!F167</f>
        <v>0</v>
      </c>
      <c r="C167" s="278">
        <f>[1]Tabell5!G167</f>
        <v>0</v>
      </c>
      <c r="D167" s="278">
        <f>[1]Tabell4!F167+[1]Tabell5!H167</f>
        <v>0</v>
      </c>
      <c r="E167" s="278">
        <f>[1]Tabell4!G167+[1]Tabell5!I167</f>
        <v>0</v>
      </c>
      <c r="F167" s="278">
        <f>[1]Tabell4!H167</f>
        <v>0</v>
      </c>
      <c r="G167" s="141">
        <v>0</v>
      </c>
      <c r="H167" s="141">
        <v>0</v>
      </c>
      <c r="I167" s="141">
        <v>0</v>
      </c>
    </row>
    <row r="168" spans="1:9" x14ac:dyDescent="0.2">
      <c r="A168" s="21" t="s">
        <v>527</v>
      </c>
      <c r="B168" s="278">
        <f>[1]Tabell5!F168</f>
        <v>0</v>
      </c>
      <c r="C168" s="278">
        <f>[1]Tabell5!G168</f>
        <v>0</v>
      </c>
      <c r="D168" s="278">
        <f>[1]Tabell4!F168+[1]Tabell5!H168</f>
        <v>0</v>
      </c>
      <c r="E168" s="278">
        <f>[1]Tabell4!G168+[1]Tabell5!I168</f>
        <v>0</v>
      </c>
      <c r="F168" s="278">
        <f>[1]Tabell4!H168</f>
        <v>0</v>
      </c>
      <c r="G168" s="141">
        <v>0</v>
      </c>
      <c r="H168" s="141">
        <v>0</v>
      </c>
      <c r="I168" s="141">
        <v>0</v>
      </c>
    </row>
    <row r="169" spans="1:9" x14ac:dyDescent="0.2">
      <c r="A169" s="21" t="s">
        <v>528</v>
      </c>
      <c r="B169" s="278">
        <f>[1]Tabell5!F169</f>
        <v>607</v>
      </c>
      <c r="C169" s="278">
        <f>[1]Tabell5!G169</f>
        <v>185</v>
      </c>
      <c r="D169" s="278">
        <f>[1]Tabell4!F169+[1]Tabell5!H169</f>
        <v>0</v>
      </c>
      <c r="E169" s="278">
        <f>[1]Tabell4!G169+[1]Tabell5!I169</f>
        <v>0</v>
      </c>
      <c r="F169" s="278">
        <f>[1]Tabell4!H169</f>
        <v>0</v>
      </c>
      <c r="G169" s="141">
        <v>0</v>
      </c>
      <c r="H169" s="141">
        <v>0</v>
      </c>
      <c r="I169" s="141">
        <v>0</v>
      </c>
    </row>
    <row r="170" spans="1:9" x14ac:dyDescent="0.2">
      <c r="A170" s="21" t="s">
        <v>529</v>
      </c>
      <c r="B170" s="278">
        <f>[1]Tabell5!F170</f>
        <v>0</v>
      </c>
      <c r="C170" s="278">
        <f>[1]Tabell5!G170</f>
        <v>0</v>
      </c>
      <c r="D170" s="278">
        <f>[1]Tabell4!F170+[1]Tabell5!H170</f>
        <v>0</v>
      </c>
      <c r="E170" s="278">
        <f>[1]Tabell4!G170+[1]Tabell5!I170</f>
        <v>0</v>
      </c>
      <c r="F170" s="278">
        <f>[1]Tabell4!H170</f>
        <v>0</v>
      </c>
      <c r="G170" s="141">
        <v>0</v>
      </c>
      <c r="H170" s="141">
        <v>0</v>
      </c>
      <c r="I170" s="141">
        <v>0</v>
      </c>
    </row>
    <row r="171" spans="1:9" x14ac:dyDescent="0.2">
      <c r="A171" s="21" t="s">
        <v>530</v>
      </c>
      <c r="B171" s="278">
        <f>[1]Tabell5!F171</f>
        <v>874</v>
      </c>
      <c r="C171" s="278">
        <f>[1]Tabell5!G171</f>
        <v>452</v>
      </c>
      <c r="D171" s="278">
        <f>[1]Tabell4!F171+[1]Tabell5!H171</f>
        <v>140</v>
      </c>
      <c r="E171" s="278">
        <f>[1]Tabell4!G171+[1]Tabell5!I171</f>
        <v>0</v>
      </c>
      <c r="F171" s="278">
        <f>[1]Tabell4!H171</f>
        <v>0</v>
      </c>
      <c r="G171" s="141">
        <v>0</v>
      </c>
      <c r="H171" s="141">
        <v>0</v>
      </c>
      <c r="I171" s="141">
        <v>0</v>
      </c>
    </row>
    <row r="172" spans="1:9" x14ac:dyDescent="0.2">
      <c r="A172" s="21" t="s">
        <v>531</v>
      </c>
      <c r="B172" s="278">
        <f>[1]Tabell5!F172</f>
        <v>0</v>
      </c>
      <c r="C172" s="278">
        <f>[1]Tabell5!G172</f>
        <v>0</v>
      </c>
      <c r="D172" s="278">
        <f>[1]Tabell4!F172+[1]Tabell5!H172</f>
        <v>0</v>
      </c>
      <c r="E172" s="278">
        <f>[1]Tabell4!G172+[1]Tabell5!I172</f>
        <v>0</v>
      </c>
      <c r="F172" s="278">
        <f>[1]Tabell4!H172</f>
        <v>0</v>
      </c>
      <c r="G172" s="141">
        <v>0</v>
      </c>
      <c r="H172" s="141">
        <v>0</v>
      </c>
      <c r="I172" s="141">
        <v>0</v>
      </c>
    </row>
    <row r="173" spans="1:9" x14ac:dyDescent="0.2">
      <c r="A173" s="21" t="s">
        <v>532</v>
      </c>
      <c r="B173" s="278">
        <f>[1]Tabell5!F173</f>
        <v>82</v>
      </c>
      <c r="C173" s="278">
        <f>[1]Tabell5!G173</f>
        <v>0</v>
      </c>
      <c r="D173" s="278">
        <f>[1]Tabell4!F173+[1]Tabell5!H173</f>
        <v>0</v>
      </c>
      <c r="E173" s="278">
        <f>[1]Tabell4!G173+[1]Tabell5!I173</f>
        <v>0</v>
      </c>
      <c r="F173" s="278">
        <f>[1]Tabell4!H173</f>
        <v>0</v>
      </c>
      <c r="G173" s="141">
        <v>0</v>
      </c>
      <c r="H173" s="141">
        <v>0</v>
      </c>
      <c r="I173" s="141">
        <v>0</v>
      </c>
    </row>
    <row r="174" spans="1:9" x14ac:dyDescent="0.2">
      <c r="A174" s="21" t="s">
        <v>533</v>
      </c>
      <c r="B174" s="278">
        <f>[1]Tabell5!F174</f>
        <v>0</v>
      </c>
      <c r="C174" s="278">
        <f>[1]Tabell5!G174</f>
        <v>0</v>
      </c>
      <c r="D174" s="278">
        <f>[1]Tabell4!F174+[1]Tabell5!H174</f>
        <v>0</v>
      </c>
      <c r="E174" s="278">
        <f>[1]Tabell4!G174+[1]Tabell5!I174</f>
        <v>0</v>
      </c>
      <c r="F174" s="278">
        <f>[1]Tabell4!H174</f>
        <v>0</v>
      </c>
      <c r="G174" s="141">
        <v>0</v>
      </c>
      <c r="H174" s="141">
        <v>0</v>
      </c>
      <c r="I174" s="141">
        <v>0</v>
      </c>
    </row>
    <row r="175" spans="1:9" x14ac:dyDescent="0.2">
      <c r="A175" s="21" t="s">
        <v>534</v>
      </c>
      <c r="B175" s="278">
        <f>[1]Tabell5!F175</f>
        <v>0</v>
      </c>
      <c r="C175" s="278">
        <f>[1]Tabell5!G175</f>
        <v>0</v>
      </c>
      <c r="D175" s="278">
        <f>[1]Tabell4!F175+[1]Tabell5!H175</f>
        <v>0</v>
      </c>
      <c r="E175" s="278">
        <f>[1]Tabell4!G175+[1]Tabell5!I175</f>
        <v>0</v>
      </c>
      <c r="F175" s="278">
        <f>[1]Tabell4!H175</f>
        <v>0</v>
      </c>
      <c r="G175" s="141">
        <v>0</v>
      </c>
      <c r="H175" s="141">
        <v>0</v>
      </c>
      <c r="I175" s="141">
        <v>0</v>
      </c>
    </row>
    <row r="176" spans="1:9" x14ac:dyDescent="0.2">
      <c r="A176" s="21" t="s">
        <v>535</v>
      </c>
      <c r="B176" s="278">
        <f>[1]Tabell5!F176</f>
        <v>0</v>
      </c>
      <c r="C176" s="278">
        <f>[1]Tabell5!G176</f>
        <v>0</v>
      </c>
      <c r="D176" s="278">
        <f>[1]Tabell4!F176+[1]Tabell5!H176</f>
        <v>0</v>
      </c>
      <c r="E176" s="278">
        <f>[1]Tabell4!G176+[1]Tabell5!I176</f>
        <v>0</v>
      </c>
      <c r="F176" s="278">
        <f>[1]Tabell4!H176</f>
        <v>0</v>
      </c>
      <c r="G176" s="141">
        <v>783</v>
      </c>
      <c r="H176" s="141">
        <v>0</v>
      </c>
      <c r="I176" s="141">
        <v>783</v>
      </c>
    </row>
    <row r="177" spans="1:9" x14ac:dyDescent="0.2">
      <c r="A177" s="21" t="s">
        <v>536</v>
      </c>
      <c r="B177" s="278">
        <f>[1]Tabell5!F177</f>
        <v>0</v>
      </c>
      <c r="C177" s="278">
        <f>[1]Tabell5!G177</f>
        <v>0</v>
      </c>
      <c r="D177" s="278">
        <f>[1]Tabell4!F177+[1]Tabell5!H177</f>
        <v>0</v>
      </c>
      <c r="E177" s="278">
        <f>[1]Tabell4!G177+[1]Tabell5!I177</f>
        <v>0</v>
      </c>
      <c r="F177" s="278">
        <f>[1]Tabell4!H177</f>
        <v>0</v>
      </c>
      <c r="G177" s="141">
        <v>0</v>
      </c>
      <c r="H177" s="141">
        <v>0</v>
      </c>
      <c r="I177" s="141">
        <v>0</v>
      </c>
    </row>
    <row r="178" spans="1:9" x14ac:dyDescent="0.2">
      <c r="A178" s="21" t="s">
        <v>537</v>
      </c>
      <c r="B178" s="278">
        <f>[1]Tabell5!F178</f>
        <v>0</v>
      </c>
      <c r="C178" s="278">
        <f>[1]Tabell5!G178</f>
        <v>0</v>
      </c>
      <c r="D178" s="278">
        <f>[1]Tabell4!F178+[1]Tabell5!H178</f>
        <v>0</v>
      </c>
      <c r="E178" s="278">
        <f>[1]Tabell4!G178+[1]Tabell5!I178</f>
        <v>0</v>
      </c>
      <c r="F178" s="278">
        <f>[1]Tabell4!H178</f>
        <v>0</v>
      </c>
      <c r="G178" s="141">
        <v>0</v>
      </c>
      <c r="H178" s="141">
        <v>0</v>
      </c>
      <c r="I178" s="141">
        <v>0</v>
      </c>
    </row>
    <row r="179" spans="1:9" x14ac:dyDescent="0.2">
      <c r="A179" s="21" t="s">
        <v>538</v>
      </c>
      <c r="B179" s="278">
        <f>[1]Tabell5!F179</f>
        <v>0</v>
      </c>
      <c r="C179" s="278">
        <f>[1]Tabell5!G179</f>
        <v>0</v>
      </c>
      <c r="D179" s="278">
        <f>[1]Tabell4!F179+[1]Tabell5!H179</f>
        <v>0</v>
      </c>
      <c r="E179" s="278">
        <f>[1]Tabell4!G179+[1]Tabell5!I179</f>
        <v>0</v>
      </c>
      <c r="F179" s="278">
        <f>[1]Tabell4!H179</f>
        <v>0</v>
      </c>
      <c r="G179" s="141">
        <v>0</v>
      </c>
      <c r="H179" s="141">
        <v>0</v>
      </c>
      <c r="I179" s="141">
        <v>0</v>
      </c>
    </row>
    <row r="180" spans="1:9" x14ac:dyDescent="0.2">
      <c r="A180" s="21" t="s">
        <v>539</v>
      </c>
      <c r="B180" s="278">
        <f>[1]Tabell5!F180</f>
        <v>0</v>
      </c>
      <c r="C180" s="278">
        <f>[1]Tabell5!G180</f>
        <v>0</v>
      </c>
      <c r="D180" s="278">
        <f>[1]Tabell4!F180+[1]Tabell5!H180</f>
        <v>0</v>
      </c>
      <c r="E180" s="278">
        <f>[1]Tabell4!G180+[1]Tabell5!I180</f>
        <v>0</v>
      </c>
      <c r="F180" s="278">
        <f>[1]Tabell4!H180</f>
        <v>0</v>
      </c>
      <c r="G180" s="141">
        <v>0</v>
      </c>
      <c r="H180" s="141">
        <v>0</v>
      </c>
      <c r="I180" s="141">
        <v>0</v>
      </c>
    </row>
    <row r="181" spans="1:9" x14ac:dyDescent="0.2">
      <c r="A181" s="21" t="s">
        <v>540</v>
      </c>
      <c r="B181" s="278">
        <f>[1]Tabell5!F181</f>
        <v>0</v>
      </c>
      <c r="C181" s="278">
        <f>[1]Tabell5!G181</f>
        <v>0</v>
      </c>
      <c r="D181" s="278">
        <f>[1]Tabell4!F181+[1]Tabell5!H181</f>
        <v>0</v>
      </c>
      <c r="E181" s="278">
        <f>[1]Tabell4!G181+[1]Tabell5!I181</f>
        <v>0</v>
      </c>
      <c r="F181" s="278">
        <f>[1]Tabell4!H181</f>
        <v>0</v>
      </c>
      <c r="G181" s="141">
        <v>0</v>
      </c>
      <c r="H181" s="141">
        <v>0</v>
      </c>
      <c r="I181" s="141">
        <v>0</v>
      </c>
    </row>
    <row r="182" spans="1:9" x14ac:dyDescent="0.2">
      <c r="A182" s="21" t="s">
        <v>541</v>
      </c>
      <c r="B182" s="278">
        <f>[1]Tabell5!F182</f>
        <v>0</v>
      </c>
      <c r="C182" s="278">
        <f>[1]Tabell5!G182</f>
        <v>0</v>
      </c>
      <c r="D182" s="278">
        <f>[1]Tabell4!F182+[1]Tabell5!H182</f>
        <v>0</v>
      </c>
      <c r="E182" s="278">
        <f>[1]Tabell4!G182+[1]Tabell5!I182</f>
        <v>0</v>
      </c>
      <c r="F182" s="278">
        <f>[1]Tabell4!H182</f>
        <v>0</v>
      </c>
      <c r="G182" s="141">
        <v>0</v>
      </c>
      <c r="H182" s="141">
        <v>0</v>
      </c>
      <c r="I182" s="141">
        <v>0</v>
      </c>
    </row>
    <row r="183" spans="1:9" x14ac:dyDescent="0.2">
      <c r="A183" s="21" t="s">
        <v>542</v>
      </c>
      <c r="B183" s="278">
        <f>[1]Tabell5!F183</f>
        <v>78</v>
      </c>
      <c r="C183" s="278">
        <f>[1]Tabell5!G183</f>
        <v>0</v>
      </c>
      <c r="D183" s="278">
        <f>[1]Tabell4!F183+[1]Tabell5!H183</f>
        <v>0</v>
      </c>
      <c r="E183" s="278">
        <f>[1]Tabell4!G183+[1]Tabell5!I183</f>
        <v>0</v>
      </c>
      <c r="F183" s="278">
        <f>[1]Tabell4!H183</f>
        <v>0</v>
      </c>
      <c r="G183" s="141">
        <v>0</v>
      </c>
      <c r="H183" s="141">
        <v>0</v>
      </c>
      <c r="I183" s="141">
        <v>0</v>
      </c>
    </row>
    <row r="184" spans="1:9" x14ac:dyDescent="0.2">
      <c r="A184" s="21" t="s">
        <v>543</v>
      </c>
      <c r="B184" s="278">
        <f>[1]Tabell5!F184</f>
        <v>0</v>
      </c>
      <c r="C184" s="278">
        <f>[1]Tabell5!G184</f>
        <v>0</v>
      </c>
      <c r="D184" s="278">
        <f>[1]Tabell4!F184+[1]Tabell5!H184</f>
        <v>0</v>
      </c>
      <c r="E184" s="278">
        <f>[1]Tabell4!G184+[1]Tabell5!I184</f>
        <v>0</v>
      </c>
      <c r="F184" s="278">
        <f>[1]Tabell4!H184</f>
        <v>0</v>
      </c>
      <c r="G184" s="141">
        <v>0</v>
      </c>
      <c r="H184" s="141">
        <v>0</v>
      </c>
      <c r="I184" s="141">
        <v>0</v>
      </c>
    </row>
    <row r="185" spans="1:9" x14ac:dyDescent="0.2">
      <c r="A185" s="21" t="s">
        <v>544</v>
      </c>
      <c r="B185" s="278">
        <f>[1]Tabell5!F185</f>
        <v>0</v>
      </c>
      <c r="C185" s="278">
        <f>[1]Tabell5!G185</f>
        <v>0</v>
      </c>
      <c r="D185" s="278">
        <f>[1]Tabell4!F185+[1]Tabell5!H185</f>
        <v>0</v>
      </c>
      <c r="E185" s="278">
        <f>[1]Tabell4!G185+[1]Tabell5!I185</f>
        <v>0</v>
      </c>
      <c r="F185" s="278">
        <f>[1]Tabell4!H185</f>
        <v>0</v>
      </c>
      <c r="G185" s="141">
        <v>0</v>
      </c>
      <c r="H185" s="141">
        <v>0</v>
      </c>
      <c r="I185" s="141">
        <v>0</v>
      </c>
    </row>
    <row r="186" spans="1:9" x14ac:dyDescent="0.2">
      <c r="A186" s="21" t="s">
        <v>545</v>
      </c>
      <c r="B186" s="278">
        <f>[1]Tabell5!F186</f>
        <v>0</v>
      </c>
      <c r="C186" s="278">
        <f>[1]Tabell5!G186</f>
        <v>0</v>
      </c>
      <c r="D186" s="278">
        <f>[1]Tabell4!F186+[1]Tabell5!H186</f>
        <v>0</v>
      </c>
      <c r="E186" s="278">
        <f>[1]Tabell4!G186+[1]Tabell5!I186</f>
        <v>0</v>
      </c>
      <c r="F186" s="278">
        <f>[1]Tabell4!H186</f>
        <v>0</v>
      </c>
      <c r="G186" s="141">
        <v>0</v>
      </c>
      <c r="H186" s="141">
        <v>0</v>
      </c>
      <c r="I186" s="141">
        <v>0</v>
      </c>
    </row>
    <row r="187" spans="1:9" x14ac:dyDescent="0.2">
      <c r="A187" s="21" t="s">
        <v>546</v>
      </c>
      <c r="B187" s="278">
        <f>[1]Tabell5!F187</f>
        <v>0</v>
      </c>
      <c r="C187" s="278">
        <f>[1]Tabell5!G187</f>
        <v>0</v>
      </c>
      <c r="D187" s="278">
        <f>[1]Tabell4!F187+[1]Tabell5!H187</f>
        <v>0</v>
      </c>
      <c r="E187" s="278">
        <f>[1]Tabell4!G187+[1]Tabell5!I187</f>
        <v>0</v>
      </c>
      <c r="F187" s="278">
        <f>[1]Tabell4!H187</f>
        <v>0</v>
      </c>
      <c r="G187" s="141">
        <v>0</v>
      </c>
      <c r="H187" s="141">
        <v>0</v>
      </c>
      <c r="I187" s="141">
        <v>0</v>
      </c>
    </row>
    <row r="188" spans="1:9" x14ac:dyDescent="0.2">
      <c r="A188" s="21" t="s">
        <v>547</v>
      </c>
      <c r="B188" s="278">
        <f>[1]Tabell5!F188</f>
        <v>0</v>
      </c>
      <c r="C188" s="278">
        <f>[1]Tabell5!G188</f>
        <v>0</v>
      </c>
      <c r="D188" s="278">
        <f>[1]Tabell4!F188+[1]Tabell5!H188</f>
        <v>0</v>
      </c>
      <c r="E188" s="278">
        <f>[1]Tabell4!G188+[1]Tabell5!I188</f>
        <v>0</v>
      </c>
      <c r="F188" s="278">
        <f>[1]Tabell4!H188</f>
        <v>0</v>
      </c>
      <c r="G188" s="141">
        <v>0</v>
      </c>
      <c r="H188" s="141">
        <v>0</v>
      </c>
      <c r="I188" s="141">
        <v>0</v>
      </c>
    </row>
    <row r="189" spans="1:9" x14ac:dyDescent="0.2">
      <c r="A189" s="21" t="s">
        <v>548</v>
      </c>
      <c r="B189" s="278">
        <f>[1]Tabell5!F189</f>
        <v>0</v>
      </c>
      <c r="C189" s="278">
        <f>[1]Tabell5!G189</f>
        <v>0</v>
      </c>
      <c r="D189" s="278">
        <f>[1]Tabell4!F189+[1]Tabell5!H189</f>
        <v>0</v>
      </c>
      <c r="E189" s="278">
        <f>[1]Tabell4!G189+[1]Tabell5!I189</f>
        <v>0</v>
      </c>
      <c r="F189" s="278">
        <f>[1]Tabell4!H189</f>
        <v>0</v>
      </c>
      <c r="G189" s="141">
        <v>0</v>
      </c>
      <c r="H189" s="141">
        <v>0</v>
      </c>
      <c r="I189" s="141">
        <v>0</v>
      </c>
    </row>
    <row r="190" spans="1:9" x14ac:dyDescent="0.2">
      <c r="A190" s="21" t="s">
        <v>549</v>
      </c>
      <c r="B190" s="278">
        <f>[1]Tabell5!F190</f>
        <v>0</v>
      </c>
      <c r="C190" s="278">
        <f>[1]Tabell5!G190</f>
        <v>0</v>
      </c>
      <c r="D190" s="278">
        <f>[1]Tabell4!F190+[1]Tabell5!H190</f>
        <v>0</v>
      </c>
      <c r="E190" s="278">
        <f>[1]Tabell4!G190+[1]Tabell5!I190</f>
        <v>0</v>
      </c>
      <c r="F190" s="278">
        <f>[1]Tabell4!H190</f>
        <v>0</v>
      </c>
      <c r="G190" s="141">
        <v>0</v>
      </c>
      <c r="H190" s="141">
        <v>0</v>
      </c>
      <c r="I190" s="141">
        <v>0</v>
      </c>
    </row>
    <row r="191" spans="1:9" x14ac:dyDescent="0.2">
      <c r="A191" s="21" t="s">
        <v>550</v>
      </c>
      <c r="B191" s="278">
        <f>[1]Tabell5!F191</f>
        <v>0</v>
      </c>
      <c r="C191" s="278">
        <f>[1]Tabell5!G191</f>
        <v>0</v>
      </c>
      <c r="D191" s="278">
        <f>[1]Tabell4!F191+[1]Tabell5!H191</f>
        <v>0</v>
      </c>
      <c r="E191" s="278">
        <f>[1]Tabell4!G191+[1]Tabell5!I191</f>
        <v>0</v>
      </c>
      <c r="F191" s="278">
        <f>[1]Tabell4!H191</f>
        <v>0</v>
      </c>
      <c r="G191" s="141">
        <v>0</v>
      </c>
      <c r="H191" s="141">
        <v>0</v>
      </c>
      <c r="I191" s="141">
        <v>0</v>
      </c>
    </row>
    <row r="192" spans="1:9" ht="25.5" x14ac:dyDescent="0.2">
      <c r="A192" s="20" t="s">
        <v>713</v>
      </c>
      <c r="B192" s="278">
        <f>[1]Tabell5!F192</f>
        <v>0</v>
      </c>
      <c r="C192" s="278">
        <f>[1]Tabell5!G192</f>
        <v>0</v>
      </c>
      <c r="D192" s="278">
        <f>[1]Tabell4!F192+[1]Tabell5!H192</f>
        <v>0</v>
      </c>
      <c r="E192" s="278">
        <f>[1]Tabell4!G192+[1]Tabell5!I192</f>
        <v>0</v>
      </c>
      <c r="F192" s="278">
        <f>[1]Tabell4!H192</f>
        <v>0</v>
      </c>
      <c r="G192" s="141">
        <v>0</v>
      </c>
      <c r="H192" s="141">
        <v>0</v>
      </c>
      <c r="I192" s="141">
        <v>0</v>
      </c>
    </row>
    <row r="193" spans="1:9" x14ac:dyDescent="0.2">
      <c r="A193" s="21" t="s">
        <v>553</v>
      </c>
      <c r="B193" s="278">
        <f>[1]Tabell5!F193</f>
        <v>0</v>
      </c>
      <c r="C193" s="278">
        <f>[1]Tabell5!G193</f>
        <v>0</v>
      </c>
      <c r="D193" s="278">
        <f>[1]Tabell4!F193+[1]Tabell5!H193</f>
        <v>0</v>
      </c>
      <c r="E193" s="278">
        <f>[1]Tabell4!G193+[1]Tabell5!I193</f>
        <v>0</v>
      </c>
      <c r="F193" s="278">
        <f>[1]Tabell4!H193</f>
        <v>0</v>
      </c>
      <c r="G193" s="141">
        <v>294</v>
      </c>
      <c r="H193" s="141">
        <v>0</v>
      </c>
      <c r="I193" s="141">
        <v>294</v>
      </c>
    </row>
    <row r="194" spans="1:9" x14ac:dyDescent="0.2">
      <c r="A194" s="21" t="s">
        <v>554</v>
      </c>
      <c r="B194" s="278">
        <f>[1]Tabell5!F194</f>
        <v>0</v>
      </c>
      <c r="C194" s="278">
        <f>[1]Tabell5!G194</f>
        <v>0</v>
      </c>
      <c r="D194" s="278">
        <f>[1]Tabell4!F194+[1]Tabell5!H194</f>
        <v>0</v>
      </c>
      <c r="E194" s="278">
        <f>[1]Tabell4!G194+[1]Tabell5!I194</f>
        <v>0</v>
      </c>
      <c r="F194" s="278">
        <f>[1]Tabell4!H194</f>
        <v>0</v>
      </c>
      <c r="G194" s="141">
        <v>0</v>
      </c>
      <c r="H194" s="141">
        <v>0</v>
      </c>
      <c r="I194" s="141">
        <v>0</v>
      </c>
    </row>
    <row r="195" spans="1:9" x14ac:dyDescent="0.2">
      <c r="A195" s="21" t="s">
        <v>555</v>
      </c>
      <c r="B195" s="278">
        <f>[1]Tabell5!F195</f>
        <v>0</v>
      </c>
      <c r="C195" s="278">
        <f>[1]Tabell5!G195</f>
        <v>0</v>
      </c>
      <c r="D195" s="278">
        <f>[1]Tabell4!F195+[1]Tabell5!H195</f>
        <v>0</v>
      </c>
      <c r="E195" s="278">
        <f>[1]Tabell4!G195+[1]Tabell5!I195</f>
        <v>0</v>
      </c>
      <c r="F195" s="278">
        <f>[1]Tabell4!H195</f>
        <v>0</v>
      </c>
      <c r="G195" s="141">
        <v>0</v>
      </c>
      <c r="H195" s="141">
        <v>0</v>
      </c>
      <c r="I195" s="141">
        <v>0</v>
      </c>
    </row>
    <row r="196" spans="1:9" x14ac:dyDescent="0.2">
      <c r="A196" s="21" t="s">
        <v>556</v>
      </c>
      <c r="B196" s="278">
        <f>[1]Tabell5!F196</f>
        <v>0</v>
      </c>
      <c r="C196" s="278">
        <f>[1]Tabell5!G196</f>
        <v>0</v>
      </c>
      <c r="D196" s="278">
        <f>[1]Tabell4!F196+[1]Tabell5!H196</f>
        <v>0</v>
      </c>
      <c r="E196" s="278">
        <f>[1]Tabell4!G196+[1]Tabell5!I196</f>
        <v>0</v>
      </c>
      <c r="F196" s="278">
        <f>[1]Tabell4!H196</f>
        <v>0</v>
      </c>
      <c r="G196" s="141">
        <v>0</v>
      </c>
      <c r="H196" s="141">
        <v>0</v>
      </c>
      <c r="I196" s="141">
        <v>0</v>
      </c>
    </row>
    <row r="197" spans="1:9" x14ac:dyDescent="0.2">
      <c r="A197" s="21" t="s">
        <v>557</v>
      </c>
      <c r="B197" s="278">
        <f>[1]Tabell5!F197</f>
        <v>0</v>
      </c>
      <c r="C197" s="278">
        <f>[1]Tabell5!G197</f>
        <v>0</v>
      </c>
      <c r="D197" s="278">
        <f>[1]Tabell4!F197+[1]Tabell5!H197</f>
        <v>0</v>
      </c>
      <c r="E197" s="278">
        <f>[1]Tabell4!G197+[1]Tabell5!I197</f>
        <v>0</v>
      </c>
      <c r="F197" s="278">
        <f>[1]Tabell4!H197</f>
        <v>0</v>
      </c>
      <c r="G197" s="141">
        <v>0</v>
      </c>
      <c r="H197" s="141">
        <v>262.93819999999999</v>
      </c>
      <c r="I197" s="141">
        <v>263</v>
      </c>
    </row>
    <row r="198" spans="1:9" x14ac:dyDescent="0.2">
      <c r="A198" s="21" t="s">
        <v>558</v>
      </c>
      <c r="B198" s="278">
        <f>[1]Tabell5!F198</f>
        <v>53</v>
      </c>
      <c r="C198" s="278">
        <f>[1]Tabell5!G198</f>
        <v>0</v>
      </c>
      <c r="D198" s="278">
        <f>[1]Tabell4!F198+[1]Tabell5!H198</f>
        <v>0</v>
      </c>
      <c r="E198" s="278">
        <f>[1]Tabell4!G198+[1]Tabell5!I198</f>
        <v>0</v>
      </c>
      <c r="F198" s="278">
        <f>[1]Tabell4!H198</f>
        <v>0</v>
      </c>
      <c r="G198" s="141">
        <v>0</v>
      </c>
      <c r="H198" s="141">
        <v>0</v>
      </c>
      <c r="I198" s="141">
        <v>0</v>
      </c>
    </row>
    <row r="199" spans="1:9" x14ac:dyDescent="0.2">
      <c r="A199" s="21" t="s">
        <v>559</v>
      </c>
      <c r="B199" s="278">
        <f>[1]Tabell5!F199</f>
        <v>49</v>
      </c>
      <c r="C199" s="278">
        <f>[1]Tabell5!G199</f>
        <v>0</v>
      </c>
      <c r="D199" s="278">
        <f>[1]Tabell4!F199+[1]Tabell5!H199</f>
        <v>0</v>
      </c>
      <c r="E199" s="278">
        <f>[1]Tabell4!G199+[1]Tabell5!I199</f>
        <v>0</v>
      </c>
      <c r="F199" s="278">
        <f>[1]Tabell4!H199</f>
        <v>0</v>
      </c>
      <c r="G199" s="141">
        <v>0</v>
      </c>
      <c r="H199" s="141">
        <v>0</v>
      </c>
      <c r="I199" s="141">
        <v>0</v>
      </c>
    </row>
    <row r="200" spans="1:9" x14ac:dyDescent="0.2">
      <c r="A200" s="21" t="s">
        <v>560</v>
      </c>
      <c r="B200" s="278">
        <f>[1]Tabell5!F200</f>
        <v>0</v>
      </c>
      <c r="C200" s="278">
        <f>[1]Tabell5!G200</f>
        <v>0</v>
      </c>
      <c r="D200" s="278">
        <f>[1]Tabell4!F200+[1]Tabell5!H200</f>
        <v>0</v>
      </c>
      <c r="E200" s="278">
        <f>[1]Tabell4!G200+[1]Tabell5!I200</f>
        <v>0</v>
      </c>
      <c r="F200" s="278">
        <f>[1]Tabell4!H200</f>
        <v>0</v>
      </c>
      <c r="G200" s="141">
        <v>0</v>
      </c>
      <c r="H200" s="141">
        <v>0</v>
      </c>
      <c r="I200" s="141">
        <v>0</v>
      </c>
    </row>
    <row r="201" spans="1:9" x14ac:dyDescent="0.2">
      <c r="A201" s="21" t="s">
        <v>561</v>
      </c>
      <c r="B201" s="278">
        <f>[1]Tabell5!F201</f>
        <v>0</v>
      </c>
      <c r="C201" s="278">
        <f>[1]Tabell5!G201</f>
        <v>0</v>
      </c>
      <c r="D201" s="278">
        <f>[1]Tabell4!F201+[1]Tabell5!H201</f>
        <v>0</v>
      </c>
      <c r="E201" s="278">
        <f>[1]Tabell4!G201+[1]Tabell5!I201</f>
        <v>0</v>
      </c>
      <c r="F201" s="278">
        <f>[1]Tabell4!H201</f>
        <v>0</v>
      </c>
      <c r="G201" s="141">
        <v>0</v>
      </c>
      <c r="H201" s="141">
        <v>0</v>
      </c>
      <c r="I201" s="141">
        <v>0</v>
      </c>
    </row>
    <row r="202" spans="1:9" x14ac:dyDescent="0.2">
      <c r="A202" s="21" t="s">
        <v>562</v>
      </c>
      <c r="B202" s="278">
        <f>[1]Tabell5!F202</f>
        <v>0</v>
      </c>
      <c r="C202" s="278">
        <f>[1]Tabell5!G202</f>
        <v>0</v>
      </c>
      <c r="D202" s="278">
        <f>[1]Tabell4!F202+[1]Tabell5!H202</f>
        <v>0</v>
      </c>
      <c r="E202" s="278">
        <f>[1]Tabell4!G202+[1]Tabell5!I202</f>
        <v>0</v>
      </c>
      <c r="F202" s="278">
        <f>[1]Tabell4!H202</f>
        <v>0</v>
      </c>
      <c r="G202" s="141">
        <v>0</v>
      </c>
      <c r="H202" s="141">
        <v>315.62179999999995</v>
      </c>
      <c r="I202" s="141">
        <v>316</v>
      </c>
    </row>
    <row r="203" spans="1:9" x14ac:dyDescent="0.2">
      <c r="A203" s="21" t="s">
        <v>563</v>
      </c>
      <c r="B203" s="278">
        <f>[1]Tabell5!F203</f>
        <v>0</v>
      </c>
      <c r="C203" s="278">
        <f>[1]Tabell5!G203</f>
        <v>0</v>
      </c>
      <c r="D203" s="278">
        <f>[1]Tabell4!F203+[1]Tabell5!H203</f>
        <v>0</v>
      </c>
      <c r="E203" s="278">
        <f>[1]Tabell4!G203+[1]Tabell5!I203</f>
        <v>0</v>
      </c>
      <c r="F203" s="278">
        <f>[1]Tabell4!H203</f>
        <v>0</v>
      </c>
      <c r="G203" s="141">
        <v>0</v>
      </c>
      <c r="H203" s="141">
        <v>0</v>
      </c>
      <c r="I203" s="141">
        <v>0</v>
      </c>
    </row>
    <row r="204" spans="1:9" x14ac:dyDescent="0.2">
      <c r="A204" s="21" t="s">
        <v>564</v>
      </c>
      <c r="B204" s="278">
        <f>[1]Tabell5!F204</f>
        <v>0</v>
      </c>
      <c r="C204" s="278">
        <f>[1]Tabell5!G204</f>
        <v>0</v>
      </c>
      <c r="D204" s="278">
        <f>[1]Tabell4!F204+[1]Tabell5!H204</f>
        <v>0</v>
      </c>
      <c r="E204" s="278">
        <f>[1]Tabell4!G204+[1]Tabell5!I204</f>
        <v>0</v>
      </c>
      <c r="F204" s="278">
        <f>[1]Tabell4!H204</f>
        <v>0</v>
      </c>
      <c r="G204" s="141">
        <v>0</v>
      </c>
      <c r="H204" s="141">
        <v>0</v>
      </c>
      <c r="I204" s="141">
        <v>0</v>
      </c>
    </row>
    <row r="205" spans="1:9" x14ac:dyDescent="0.2">
      <c r="A205" s="21" t="s">
        <v>565</v>
      </c>
      <c r="B205" s="278">
        <f>[1]Tabell5!F205</f>
        <v>0</v>
      </c>
      <c r="C205" s="278">
        <f>[1]Tabell5!G205</f>
        <v>0</v>
      </c>
      <c r="D205" s="278">
        <f>[1]Tabell4!F205+[1]Tabell5!H205</f>
        <v>0</v>
      </c>
      <c r="E205" s="278">
        <f>[1]Tabell4!G205+[1]Tabell5!I205</f>
        <v>0</v>
      </c>
      <c r="F205" s="278">
        <f>[1]Tabell4!H205</f>
        <v>0</v>
      </c>
      <c r="G205" s="141">
        <v>0</v>
      </c>
      <c r="H205" s="141">
        <v>0</v>
      </c>
      <c r="I205" s="141">
        <v>0</v>
      </c>
    </row>
    <row r="206" spans="1:9" x14ac:dyDescent="0.2">
      <c r="A206" s="21" t="s">
        <v>566</v>
      </c>
      <c r="B206" s="278">
        <f>[1]Tabell5!F206</f>
        <v>0</v>
      </c>
      <c r="C206" s="278">
        <f>[1]Tabell5!G206</f>
        <v>0</v>
      </c>
      <c r="D206" s="278">
        <f>[1]Tabell4!F206+[1]Tabell5!H206</f>
        <v>0</v>
      </c>
      <c r="E206" s="278">
        <f>[1]Tabell4!G206+[1]Tabell5!I206</f>
        <v>0</v>
      </c>
      <c r="F206" s="278">
        <f>[1]Tabell4!H206</f>
        <v>0</v>
      </c>
      <c r="G206" s="141">
        <v>13</v>
      </c>
      <c r="H206" s="141">
        <v>0</v>
      </c>
      <c r="I206" s="141">
        <v>13</v>
      </c>
    </row>
    <row r="207" spans="1:9" x14ac:dyDescent="0.2">
      <c r="A207" s="21" t="s">
        <v>567</v>
      </c>
      <c r="B207" s="278">
        <f>[1]Tabell5!F207</f>
        <v>0</v>
      </c>
      <c r="C207" s="278">
        <f>[1]Tabell5!G207</f>
        <v>0</v>
      </c>
      <c r="D207" s="278">
        <f>[1]Tabell4!F207+[1]Tabell5!H207</f>
        <v>0</v>
      </c>
      <c r="E207" s="278">
        <f>[1]Tabell4!G207+[1]Tabell5!I207</f>
        <v>0</v>
      </c>
      <c r="F207" s="278">
        <f>[1]Tabell4!H207</f>
        <v>0</v>
      </c>
      <c r="G207" s="141">
        <v>4</v>
      </c>
      <c r="H207" s="141">
        <v>0</v>
      </c>
      <c r="I207" s="141">
        <v>4</v>
      </c>
    </row>
    <row r="208" spans="1:9" ht="25.5" x14ac:dyDescent="0.2">
      <c r="A208" s="20" t="s">
        <v>714</v>
      </c>
      <c r="B208" s="278">
        <f>[1]Tabell5!F208</f>
        <v>0</v>
      </c>
      <c r="C208" s="278">
        <f>[1]Tabell5!G208</f>
        <v>0</v>
      </c>
      <c r="D208" s="278">
        <f>[1]Tabell4!F208+[1]Tabell5!H208</f>
        <v>0</v>
      </c>
      <c r="E208" s="278">
        <f>[1]Tabell4!G208+[1]Tabell5!I208</f>
        <v>0</v>
      </c>
      <c r="F208" s="278">
        <f>[1]Tabell4!H208</f>
        <v>0</v>
      </c>
      <c r="G208" s="141">
        <v>0</v>
      </c>
      <c r="H208" s="141">
        <v>0</v>
      </c>
      <c r="I208" s="141">
        <v>0</v>
      </c>
    </row>
    <row r="209" spans="1:9" x14ac:dyDescent="0.2">
      <c r="A209" s="21" t="s">
        <v>570</v>
      </c>
      <c r="B209" s="278">
        <f>[1]Tabell5!F209</f>
        <v>0</v>
      </c>
      <c r="C209" s="278">
        <f>[1]Tabell5!G209</f>
        <v>0</v>
      </c>
      <c r="D209" s="278">
        <f>[1]Tabell4!F209+[1]Tabell5!H209</f>
        <v>0</v>
      </c>
      <c r="E209" s="278">
        <f>[1]Tabell4!G209+[1]Tabell5!I209</f>
        <v>0</v>
      </c>
      <c r="F209" s="278">
        <f>[1]Tabell4!H209</f>
        <v>0</v>
      </c>
      <c r="G209" s="141">
        <v>0</v>
      </c>
      <c r="H209" s="141">
        <v>0</v>
      </c>
      <c r="I209" s="141">
        <v>0</v>
      </c>
    </row>
    <row r="210" spans="1:9" x14ac:dyDescent="0.2">
      <c r="A210" s="21" t="s">
        <v>571</v>
      </c>
      <c r="B210" s="278">
        <f>[1]Tabell5!F210</f>
        <v>0</v>
      </c>
      <c r="C210" s="278">
        <f>[1]Tabell5!G210</f>
        <v>0</v>
      </c>
      <c r="D210" s="278">
        <f>[1]Tabell4!F210+[1]Tabell5!H210</f>
        <v>0</v>
      </c>
      <c r="E210" s="278">
        <f>[1]Tabell4!G210+[1]Tabell5!I210</f>
        <v>0</v>
      </c>
      <c r="F210" s="278">
        <f>[1]Tabell4!H210</f>
        <v>0</v>
      </c>
      <c r="G210" s="141">
        <v>0</v>
      </c>
      <c r="H210" s="141">
        <v>0</v>
      </c>
      <c r="I210" s="141">
        <v>0</v>
      </c>
    </row>
    <row r="211" spans="1:9" x14ac:dyDescent="0.2">
      <c r="A211" s="21" t="s">
        <v>572</v>
      </c>
      <c r="B211" s="278">
        <f>[1]Tabell5!F211</f>
        <v>0</v>
      </c>
      <c r="C211" s="278">
        <f>[1]Tabell5!G211</f>
        <v>0</v>
      </c>
      <c r="D211" s="278">
        <f>[1]Tabell4!F211+[1]Tabell5!H211</f>
        <v>0</v>
      </c>
      <c r="E211" s="278">
        <f>[1]Tabell4!G211+[1]Tabell5!I211</f>
        <v>0</v>
      </c>
      <c r="F211" s="278">
        <f>[1]Tabell4!H211</f>
        <v>0</v>
      </c>
      <c r="G211" s="141">
        <v>0</v>
      </c>
      <c r="H211" s="141">
        <v>476.9502</v>
      </c>
      <c r="I211" s="141">
        <v>477</v>
      </c>
    </row>
    <row r="212" spans="1:9" x14ac:dyDescent="0.2">
      <c r="A212" s="21" t="s">
        <v>573</v>
      </c>
      <c r="B212" s="278">
        <f>[1]Tabell5!F212</f>
        <v>0</v>
      </c>
      <c r="C212" s="278">
        <f>[1]Tabell5!G212</f>
        <v>0</v>
      </c>
      <c r="D212" s="278">
        <f>[1]Tabell4!F212+[1]Tabell5!H212</f>
        <v>0</v>
      </c>
      <c r="E212" s="278">
        <f>[1]Tabell4!G212+[1]Tabell5!I212</f>
        <v>0</v>
      </c>
      <c r="F212" s="278">
        <f>[1]Tabell4!H212</f>
        <v>0</v>
      </c>
      <c r="G212" s="141">
        <v>0</v>
      </c>
      <c r="H212" s="141">
        <v>0</v>
      </c>
      <c r="I212" s="141">
        <v>0</v>
      </c>
    </row>
    <row r="213" spans="1:9" x14ac:dyDescent="0.2">
      <c r="A213" s="21" t="s">
        <v>574</v>
      </c>
      <c r="B213" s="278">
        <f>[1]Tabell5!F213</f>
        <v>0</v>
      </c>
      <c r="C213" s="278">
        <f>[1]Tabell5!G213</f>
        <v>0</v>
      </c>
      <c r="D213" s="278">
        <f>[1]Tabell4!F213+[1]Tabell5!H213</f>
        <v>0</v>
      </c>
      <c r="E213" s="278">
        <f>[1]Tabell4!G213+[1]Tabell5!I213</f>
        <v>0</v>
      </c>
      <c r="F213" s="278">
        <f>[1]Tabell4!H213</f>
        <v>0</v>
      </c>
      <c r="G213" s="141">
        <v>0</v>
      </c>
      <c r="H213" s="141">
        <v>0</v>
      </c>
      <c r="I213" s="141">
        <v>0</v>
      </c>
    </row>
    <row r="214" spans="1:9" x14ac:dyDescent="0.2">
      <c r="A214" s="21" t="s">
        <v>575</v>
      </c>
      <c r="B214" s="278">
        <f>[1]Tabell5!F214</f>
        <v>0</v>
      </c>
      <c r="C214" s="278">
        <f>[1]Tabell5!G214</f>
        <v>0</v>
      </c>
      <c r="D214" s="278">
        <f>[1]Tabell4!F214+[1]Tabell5!H214</f>
        <v>0</v>
      </c>
      <c r="E214" s="278">
        <f>[1]Tabell4!G214+[1]Tabell5!I214</f>
        <v>0</v>
      </c>
      <c r="F214" s="278">
        <f>[1]Tabell4!H214</f>
        <v>0</v>
      </c>
      <c r="G214" s="141">
        <v>0</v>
      </c>
      <c r="H214" s="141">
        <v>0</v>
      </c>
      <c r="I214" s="141">
        <v>0</v>
      </c>
    </row>
    <row r="215" spans="1:9" x14ac:dyDescent="0.2">
      <c r="A215" s="21" t="s">
        <v>576</v>
      </c>
      <c r="B215" s="278">
        <f>[1]Tabell5!F215</f>
        <v>0</v>
      </c>
      <c r="C215" s="278">
        <f>[1]Tabell5!G215</f>
        <v>0</v>
      </c>
      <c r="D215" s="278">
        <f>[1]Tabell4!F215+[1]Tabell5!H215</f>
        <v>0</v>
      </c>
      <c r="E215" s="278">
        <f>[1]Tabell4!G215+[1]Tabell5!I215</f>
        <v>0</v>
      </c>
      <c r="F215" s="278">
        <f>[1]Tabell4!H215</f>
        <v>0</v>
      </c>
      <c r="G215" s="141">
        <v>0</v>
      </c>
      <c r="H215" s="141">
        <v>0</v>
      </c>
      <c r="I215" s="141">
        <v>0</v>
      </c>
    </row>
    <row r="216" spans="1:9" x14ac:dyDescent="0.2">
      <c r="A216" s="21" t="s">
        <v>577</v>
      </c>
      <c r="B216" s="278">
        <f>[1]Tabell5!F216</f>
        <v>0</v>
      </c>
      <c r="C216" s="278">
        <f>[1]Tabell5!G216</f>
        <v>0</v>
      </c>
      <c r="D216" s="278">
        <f>[1]Tabell4!F216+[1]Tabell5!H216</f>
        <v>0</v>
      </c>
      <c r="E216" s="278">
        <f>[1]Tabell4!G216+[1]Tabell5!I216</f>
        <v>0</v>
      </c>
      <c r="F216" s="278">
        <f>[1]Tabell4!H216</f>
        <v>0</v>
      </c>
      <c r="G216" s="141">
        <v>0</v>
      </c>
      <c r="H216" s="141">
        <v>0</v>
      </c>
      <c r="I216" s="141">
        <v>0</v>
      </c>
    </row>
    <row r="217" spans="1:9" x14ac:dyDescent="0.2">
      <c r="A217" s="21" t="s">
        <v>578</v>
      </c>
      <c r="B217" s="278">
        <f>[1]Tabell5!F217</f>
        <v>0</v>
      </c>
      <c r="C217" s="278">
        <f>[1]Tabell5!G217</f>
        <v>0</v>
      </c>
      <c r="D217" s="278">
        <f>[1]Tabell4!F217+[1]Tabell5!H217</f>
        <v>0</v>
      </c>
      <c r="E217" s="278">
        <f>[1]Tabell4!G217+[1]Tabell5!I217</f>
        <v>0</v>
      </c>
      <c r="F217" s="278">
        <f>[1]Tabell4!H217</f>
        <v>0</v>
      </c>
      <c r="G217" s="141">
        <v>0</v>
      </c>
      <c r="H217" s="141">
        <v>352.59339999999997</v>
      </c>
      <c r="I217" s="141">
        <v>353</v>
      </c>
    </row>
    <row r="218" spans="1:9" x14ac:dyDescent="0.2">
      <c r="A218" s="21" t="s">
        <v>579</v>
      </c>
      <c r="B218" s="278">
        <f>[1]Tabell5!F218</f>
        <v>0</v>
      </c>
      <c r="C218" s="278">
        <f>[1]Tabell5!G218</f>
        <v>0</v>
      </c>
      <c r="D218" s="278">
        <f>[1]Tabell4!F218+[1]Tabell5!H218</f>
        <v>0</v>
      </c>
      <c r="E218" s="278">
        <f>[1]Tabell4!G218+[1]Tabell5!I218</f>
        <v>0</v>
      </c>
      <c r="F218" s="278">
        <f>[1]Tabell4!H218</f>
        <v>0</v>
      </c>
      <c r="G218" s="141">
        <v>0</v>
      </c>
      <c r="H218" s="141">
        <v>0</v>
      </c>
      <c r="I218" s="141">
        <v>0</v>
      </c>
    </row>
    <row r="219" spans="1:9" x14ac:dyDescent="0.2">
      <c r="A219" s="21" t="s">
        <v>568</v>
      </c>
      <c r="B219" s="278">
        <f>[1]Tabell5!F219</f>
        <v>209</v>
      </c>
      <c r="C219" s="278">
        <f>[1]Tabell5!G219</f>
        <v>0</v>
      </c>
      <c r="D219" s="278">
        <f>[1]Tabell4!F219+[1]Tabell5!H219</f>
        <v>0</v>
      </c>
      <c r="E219" s="278">
        <f>[1]Tabell4!G219+[1]Tabell5!I219</f>
        <v>0</v>
      </c>
      <c r="F219" s="278">
        <f>[1]Tabell4!H219</f>
        <v>0</v>
      </c>
      <c r="G219" s="141">
        <v>0</v>
      </c>
      <c r="H219" s="141">
        <v>0</v>
      </c>
      <c r="I219" s="141">
        <v>0</v>
      </c>
    </row>
    <row r="220" spans="1:9" ht="25.5" x14ac:dyDescent="0.2">
      <c r="A220" s="20" t="s">
        <v>715</v>
      </c>
      <c r="B220" s="278">
        <f>[1]Tabell5!F220</f>
        <v>0</v>
      </c>
      <c r="C220" s="278">
        <f>[1]Tabell5!G220</f>
        <v>0</v>
      </c>
      <c r="D220" s="278">
        <f>[1]Tabell4!F220+[1]Tabell5!H220</f>
        <v>0</v>
      </c>
      <c r="E220" s="278">
        <f>[1]Tabell4!G220+[1]Tabell5!I220</f>
        <v>0</v>
      </c>
      <c r="F220" s="278">
        <f>[1]Tabell4!H220</f>
        <v>0</v>
      </c>
      <c r="G220" s="141">
        <v>0</v>
      </c>
      <c r="H220" s="141">
        <v>0</v>
      </c>
      <c r="I220" s="141">
        <v>0</v>
      </c>
    </row>
    <row r="221" spans="1:9" x14ac:dyDescent="0.2">
      <c r="A221" s="21" t="s">
        <v>582</v>
      </c>
      <c r="B221" s="278">
        <f>[1]Tabell5!F221</f>
        <v>1142</v>
      </c>
      <c r="C221" s="278">
        <f>[1]Tabell5!G221</f>
        <v>720</v>
      </c>
      <c r="D221" s="278">
        <f>[1]Tabell4!F221+[1]Tabell5!H221</f>
        <v>408</v>
      </c>
      <c r="E221" s="278">
        <f>[1]Tabell4!G221+[1]Tabell5!I221</f>
        <v>145</v>
      </c>
      <c r="F221" s="278">
        <f>[1]Tabell4!H221</f>
        <v>0</v>
      </c>
      <c r="G221" s="141">
        <v>0</v>
      </c>
      <c r="H221" s="141">
        <v>0</v>
      </c>
      <c r="I221" s="141">
        <v>0</v>
      </c>
    </row>
    <row r="222" spans="1:9" x14ac:dyDescent="0.2">
      <c r="A222" s="21" t="s">
        <v>583</v>
      </c>
      <c r="B222" s="278">
        <f>[1]Tabell5!F222</f>
        <v>511</v>
      </c>
      <c r="C222" s="278">
        <f>[1]Tabell5!G222</f>
        <v>89</v>
      </c>
      <c r="D222" s="278">
        <f>[1]Tabell4!F222+[1]Tabell5!H222</f>
        <v>0</v>
      </c>
      <c r="E222" s="278">
        <f>[1]Tabell4!G222+[1]Tabell5!I222</f>
        <v>0</v>
      </c>
      <c r="F222" s="278">
        <f>[1]Tabell4!H222</f>
        <v>0</v>
      </c>
      <c r="G222" s="141">
        <v>0</v>
      </c>
      <c r="H222" s="141">
        <v>79.889399999999966</v>
      </c>
      <c r="I222" s="141">
        <v>80</v>
      </c>
    </row>
    <row r="223" spans="1:9" x14ac:dyDescent="0.2">
      <c r="A223" s="21" t="s">
        <v>584</v>
      </c>
      <c r="B223" s="278">
        <f>[1]Tabell5!F223</f>
        <v>11</v>
      </c>
      <c r="C223" s="278">
        <f>[1]Tabell5!G223</f>
        <v>0</v>
      </c>
      <c r="D223" s="278">
        <f>[1]Tabell4!F223+[1]Tabell5!H223</f>
        <v>0</v>
      </c>
      <c r="E223" s="278">
        <f>[1]Tabell4!G223+[1]Tabell5!I223</f>
        <v>0</v>
      </c>
      <c r="F223" s="278">
        <f>[1]Tabell4!H223</f>
        <v>0</v>
      </c>
      <c r="G223" s="141">
        <v>0</v>
      </c>
      <c r="H223" s="141">
        <v>0</v>
      </c>
      <c r="I223" s="141">
        <v>0</v>
      </c>
    </row>
    <row r="224" spans="1:9" x14ac:dyDescent="0.2">
      <c r="A224" s="21" t="s">
        <v>585</v>
      </c>
      <c r="B224" s="278">
        <f>[1]Tabell5!F224</f>
        <v>372</v>
      </c>
      <c r="C224" s="278">
        <f>[1]Tabell5!G224</f>
        <v>0</v>
      </c>
      <c r="D224" s="278">
        <f>[1]Tabell4!F224+[1]Tabell5!H224</f>
        <v>0</v>
      </c>
      <c r="E224" s="278">
        <f>[1]Tabell4!G224+[1]Tabell5!I224</f>
        <v>0</v>
      </c>
      <c r="F224" s="278">
        <f>[1]Tabell4!H224</f>
        <v>0</v>
      </c>
      <c r="G224" s="141">
        <v>0</v>
      </c>
      <c r="H224" s="141">
        <v>0</v>
      </c>
      <c r="I224" s="141">
        <v>0</v>
      </c>
    </row>
    <row r="225" spans="1:9" x14ac:dyDescent="0.2">
      <c r="A225" s="21" t="s">
        <v>586</v>
      </c>
      <c r="B225" s="278">
        <f>[1]Tabell5!F225</f>
        <v>0</v>
      </c>
      <c r="C225" s="278">
        <f>[1]Tabell5!G225</f>
        <v>0</v>
      </c>
      <c r="D225" s="278">
        <f>[1]Tabell4!F225+[1]Tabell5!H225</f>
        <v>0</v>
      </c>
      <c r="E225" s="278">
        <f>[1]Tabell4!G225+[1]Tabell5!I225</f>
        <v>0</v>
      </c>
      <c r="F225" s="278">
        <f>[1]Tabell4!H225</f>
        <v>0</v>
      </c>
      <c r="G225" s="141">
        <v>0</v>
      </c>
      <c r="H225" s="141">
        <v>0</v>
      </c>
      <c r="I225" s="141">
        <v>0</v>
      </c>
    </row>
    <row r="226" spans="1:9" x14ac:dyDescent="0.2">
      <c r="A226" s="21" t="s">
        <v>587</v>
      </c>
      <c r="B226" s="278">
        <f>[1]Tabell5!F226</f>
        <v>0</v>
      </c>
      <c r="C226" s="278">
        <f>[1]Tabell5!G226</f>
        <v>0</v>
      </c>
      <c r="D226" s="278">
        <f>[1]Tabell4!F226+[1]Tabell5!H226</f>
        <v>0</v>
      </c>
      <c r="E226" s="278">
        <f>[1]Tabell4!G226+[1]Tabell5!I226</f>
        <v>0</v>
      </c>
      <c r="F226" s="278">
        <f>[1]Tabell4!H226</f>
        <v>0</v>
      </c>
      <c r="G226" s="141">
        <v>0</v>
      </c>
      <c r="H226" s="141">
        <v>0</v>
      </c>
      <c r="I226" s="141">
        <v>0</v>
      </c>
    </row>
    <row r="227" spans="1:9" x14ac:dyDescent="0.2">
      <c r="A227" s="21" t="s">
        <v>588</v>
      </c>
      <c r="B227" s="278">
        <f>[1]Tabell5!F227</f>
        <v>0</v>
      </c>
      <c r="C227" s="278">
        <f>[1]Tabell5!G227</f>
        <v>0</v>
      </c>
      <c r="D227" s="278">
        <f>[1]Tabell4!F227+[1]Tabell5!H227</f>
        <v>0</v>
      </c>
      <c r="E227" s="278">
        <f>[1]Tabell4!G227+[1]Tabell5!I227</f>
        <v>0</v>
      </c>
      <c r="F227" s="278">
        <f>[1]Tabell4!H227</f>
        <v>0</v>
      </c>
      <c r="G227" s="141">
        <v>0</v>
      </c>
      <c r="H227" s="141">
        <v>395.97359999999998</v>
      </c>
      <c r="I227" s="141">
        <v>396</v>
      </c>
    </row>
    <row r="228" spans="1:9" x14ac:dyDescent="0.2">
      <c r="A228" s="21" t="s">
        <v>589</v>
      </c>
      <c r="B228" s="278">
        <f>[1]Tabell5!F228</f>
        <v>0</v>
      </c>
      <c r="C228" s="278">
        <f>[1]Tabell5!G228</f>
        <v>0</v>
      </c>
      <c r="D228" s="278">
        <f>[1]Tabell4!F228+[1]Tabell5!H228</f>
        <v>0</v>
      </c>
      <c r="E228" s="278">
        <f>[1]Tabell4!G228+[1]Tabell5!I228</f>
        <v>0</v>
      </c>
      <c r="F228" s="278">
        <f>[1]Tabell4!H228</f>
        <v>0</v>
      </c>
      <c r="G228" s="141">
        <v>0</v>
      </c>
      <c r="H228" s="141">
        <v>0</v>
      </c>
      <c r="I228" s="141">
        <v>0</v>
      </c>
    </row>
    <row r="229" spans="1:9" x14ac:dyDescent="0.2">
      <c r="A229" s="21" t="s">
        <v>590</v>
      </c>
      <c r="B229" s="278">
        <f>[1]Tabell5!F229</f>
        <v>481</v>
      </c>
      <c r="C229" s="278">
        <f>[1]Tabell5!G229</f>
        <v>59</v>
      </c>
      <c r="D229" s="278">
        <f>[1]Tabell4!F229+[1]Tabell5!H229</f>
        <v>0</v>
      </c>
      <c r="E229" s="278">
        <f>[1]Tabell4!G229+[1]Tabell5!I229</f>
        <v>0</v>
      </c>
      <c r="F229" s="278">
        <f>[1]Tabell4!H229</f>
        <v>0</v>
      </c>
      <c r="G229" s="141">
        <v>0</v>
      </c>
      <c r="H229" s="141">
        <v>0</v>
      </c>
      <c r="I229" s="141">
        <v>0</v>
      </c>
    </row>
    <row r="230" spans="1:9" ht="25.5" x14ac:dyDescent="0.2">
      <c r="A230" s="20" t="s">
        <v>716</v>
      </c>
      <c r="B230" s="278">
        <f>[1]Tabell5!F230</f>
        <v>0</v>
      </c>
      <c r="C230" s="278">
        <f>[1]Tabell5!G230</f>
        <v>0</v>
      </c>
      <c r="D230" s="278">
        <f>[1]Tabell4!F230+[1]Tabell5!H230</f>
        <v>0</v>
      </c>
      <c r="E230" s="278">
        <f>[1]Tabell4!G230+[1]Tabell5!I230</f>
        <v>0</v>
      </c>
      <c r="F230" s="278">
        <f>[1]Tabell4!H230</f>
        <v>0</v>
      </c>
      <c r="G230" s="141">
        <v>0</v>
      </c>
      <c r="H230" s="141">
        <v>0</v>
      </c>
      <c r="I230" s="141">
        <v>0</v>
      </c>
    </row>
    <row r="231" spans="1:9" x14ac:dyDescent="0.2">
      <c r="A231" s="21" t="s">
        <v>593</v>
      </c>
      <c r="B231" s="278">
        <f>[1]Tabell5!F231</f>
        <v>0</v>
      </c>
      <c r="C231" s="278">
        <f>[1]Tabell5!G231</f>
        <v>0</v>
      </c>
      <c r="D231" s="278">
        <f>[1]Tabell4!F231+[1]Tabell5!H231</f>
        <v>0</v>
      </c>
      <c r="E231" s="278">
        <f>[1]Tabell4!G231+[1]Tabell5!I231</f>
        <v>0</v>
      </c>
      <c r="F231" s="278">
        <f>[1]Tabell4!H231</f>
        <v>0</v>
      </c>
      <c r="G231" s="141">
        <v>0</v>
      </c>
      <c r="H231" s="141">
        <v>0</v>
      </c>
      <c r="I231" s="141">
        <v>0</v>
      </c>
    </row>
    <row r="232" spans="1:9" x14ac:dyDescent="0.2">
      <c r="A232" s="21" t="s">
        <v>594</v>
      </c>
      <c r="B232" s="278">
        <f>[1]Tabell5!F232</f>
        <v>0</v>
      </c>
      <c r="C232" s="278">
        <f>[1]Tabell5!G232</f>
        <v>0</v>
      </c>
      <c r="D232" s="278">
        <f>[1]Tabell4!F232+[1]Tabell5!H232</f>
        <v>0</v>
      </c>
      <c r="E232" s="278">
        <f>[1]Tabell4!G232+[1]Tabell5!I232</f>
        <v>0</v>
      </c>
      <c r="F232" s="278">
        <f>[1]Tabell4!H232</f>
        <v>0</v>
      </c>
      <c r="G232" s="141">
        <v>0</v>
      </c>
      <c r="H232" s="141">
        <v>0</v>
      </c>
      <c r="I232" s="141">
        <v>0</v>
      </c>
    </row>
    <row r="233" spans="1:9" x14ac:dyDescent="0.2">
      <c r="A233" s="21" t="s">
        <v>595</v>
      </c>
      <c r="B233" s="278">
        <f>[1]Tabell5!F233</f>
        <v>0</v>
      </c>
      <c r="C233" s="278">
        <f>[1]Tabell5!G233</f>
        <v>0</v>
      </c>
      <c r="D233" s="278">
        <f>[1]Tabell4!F233+[1]Tabell5!H233</f>
        <v>0</v>
      </c>
      <c r="E233" s="278">
        <f>[1]Tabell4!G233+[1]Tabell5!I233</f>
        <v>0</v>
      </c>
      <c r="F233" s="278">
        <f>[1]Tabell4!H233</f>
        <v>0</v>
      </c>
      <c r="G233" s="141">
        <v>0</v>
      </c>
      <c r="H233" s="141">
        <v>0</v>
      </c>
      <c r="I233" s="141">
        <v>0</v>
      </c>
    </row>
    <row r="234" spans="1:9" x14ac:dyDescent="0.2">
      <c r="A234" s="21" t="s">
        <v>596</v>
      </c>
      <c r="B234" s="278">
        <f>[1]Tabell5!F234</f>
        <v>0</v>
      </c>
      <c r="C234" s="278">
        <f>[1]Tabell5!G234</f>
        <v>0</v>
      </c>
      <c r="D234" s="278">
        <f>[1]Tabell4!F234+[1]Tabell5!H234</f>
        <v>0</v>
      </c>
      <c r="E234" s="278">
        <f>[1]Tabell4!G234+[1]Tabell5!I234</f>
        <v>0</v>
      </c>
      <c r="F234" s="278">
        <f>[1]Tabell4!H234</f>
        <v>0</v>
      </c>
      <c r="G234" s="141">
        <v>0</v>
      </c>
      <c r="H234" s="141">
        <v>0</v>
      </c>
      <c r="I234" s="141">
        <v>0</v>
      </c>
    </row>
    <row r="235" spans="1:9" x14ac:dyDescent="0.2">
      <c r="A235" s="21" t="s">
        <v>597</v>
      </c>
      <c r="B235" s="278">
        <f>[1]Tabell5!F235</f>
        <v>0</v>
      </c>
      <c r="C235" s="278">
        <f>[1]Tabell5!G235</f>
        <v>0</v>
      </c>
      <c r="D235" s="278">
        <f>[1]Tabell4!F235+[1]Tabell5!H235</f>
        <v>0</v>
      </c>
      <c r="E235" s="278">
        <f>[1]Tabell4!G235+[1]Tabell5!I235</f>
        <v>0</v>
      </c>
      <c r="F235" s="278">
        <f>[1]Tabell4!H235</f>
        <v>0</v>
      </c>
      <c r="G235" s="141">
        <v>0</v>
      </c>
      <c r="H235" s="141">
        <v>0</v>
      </c>
      <c r="I235" s="141">
        <v>0</v>
      </c>
    </row>
    <row r="236" spans="1:9" x14ac:dyDescent="0.2">
      <c r="A236" s="21" t="s">
        <v>598</v>
      </c>
      <c r="B236" s="278">
        <f>[1]Tabell5!F236</f>
        <v>0</v>
      </c>
      <c r="C236" s="278">
        <f>[1]Tabell5!G236</f>
        <v>0</v>
      </c>
      <c r="D236" s="278">
        <f>[1]Tabell4!F236+[1]Tabell5!H236</f>
        <v>0</v>
      </c>
      <c r="E236" s="278">
        <f>[1]Tabell4!G236+[1]Tabell5!I236</f>
        <v>0</v>
      </c>
      <c r="F236" s="278">
        <f>[1]Tabell4!H236</f>
        <v>0</v>
      </c>
      <c r="G236" s="141">
        <v>0</v>
      </c>
      <c r="H236" s="141">
        <v>152.97359999999998</v>
      </c>
      <c r="I236" s="141">
        <v>153</v>
      </c>
    </row>
    <row r="237" spans="1:9" x14ac:dyDescent="0.2">
      <c r="A237" s="21" t="s">
        <v>599</v>
      </c>
      <c r="B237" s="278">
        <f>[1]Tabell5!F237</f>
        <v>22</v>
      </c>
      <c r="C237" s="278">
        <f>[1]Tabell5!G237</f>
        <v>0</v>
      </c>
      <c r="D237" s="278">
        <f>[1]Tabell4!F237+[1]Tabell5!H237</f>
        <v>0</v>
      </c>
      <c r="E237" s="278">
        <f>[1]Tabell4!G237+[1]Tabell5!I237</f>
        <v>0</v>
      </c>
      <c r="F237" s="278">
        <f>[1]Tabell4!H237</f>
        <v>0</v>
      </c>
      <c r="G237" s="141">
        <v>1182</v>
      </c>
      <c r="H237" s="141">
        <v>0</v>
      </c>
      <c r="I237" s="141">
        <v>1182</v>
      </c>
    </row>
    <row r="238" spans="1:9" x14ac:dyDescent="0.2">
      <c r="A238" s="21" t="s">
        <v>600</v>
      </c>
      <c r="B238" s="278">
        <f>[1]Tabell5!F238</f>
        <v>0</v>
      </c>
      <c r="C238" s="278">
        <f>[1]Tabell5!G238</f>
        <v>0</v>
      </c>
      <c r="D238" s="278">
        <f>[1]Tabell4!F238+[1]Tabell5!H238</f>
        <v>0</v>
      </c>
      <c r="E238" s="278">
        <f>[1]Tabell4!G238+[1]Tabell5!I238</f>
        <v>0</v>
      </c>
      <c r="F238" s="278">
        <f>[1]Tabell4!H238</f>
        <v>0</v>
      </c>
      <c r="G238" s="141">
        <v>112</v>
      </c>
      <c r="H238" s="141">
        <v>0</v>
      </c>
      <c r="I238" s="141">
        <v>112</v>
      </c>
    </row>
    <row r="239" spans="1:9" x14ac:dyDescent="0.2">
      <c r="A239" s="21" t="s">
        <v>601</v>
      </c>
      <c r="B239" s="278">
        <f>[1]Tabell5!F239</f>
        <v>0</v>
      </c>
      <c r="C239" s="278">
        <f>[1]Tabell5!G239</f>
        <v>0</v>
      </c>
      <c r="D239" s="278">
        <f>[1]Tabell4!F239+[1]Tabell5!H239</f>
        <v>0</v>
      </c>
      <c r="E239" s="278">
        <f>[1]Tabell4!G239+[1]Tabell5!I239</f>
        <v>0</v>
      </c>
      <c r="F239" s="278">
        <f>[1]Tabell4!H239</f>
        <v>0</v>
      </c>
      <c r="G239" s="141">
        <v>272</v>
      </c>
      <c r="H239" s="141">
        <v>119.69659999999999</v>
      </c>
      <c r="I239" s="141">
        <v>392</v>
      </c>
    </row>
    <row r="240" spans="1:9" x14ac:dyDescent="0.2">
      <c r="A240" s="21" t="s">
        <v>602</v>
      </c>
      <c r="B240" s="278">
        <f>[1]Tabell5!F240</f>
        <v>0</v>
      </c>
      <c r="C240" s="278">
        <f>[1]Tabell5!G240</f>
        <v>0</v>
      </c>
      <c r="D240" s="278">
        <f>[1]Tabell4!F240+[1]Tabell5!H240</f>
        <v>0</v>
      </c>
      <c r="E240" s="278">
        <f>[1]Tabell4!G240+[1]Tabell5!I240</f>
        <v>0</v>
      </c>
      <c r="F240" s="278">
        <f>[1]Tabell4!H240</f>
        <v>0</v>
      </c>
      <c r="G240" s="141">
        <v>0</v>
      </c>
      <c r="H240" s="141">
        <v>0</v>
      </c>
      <c r="I240" s="141">
        <v>0</v>
      </c>
    </row>
    <row r="241" spans="1:9" x14ac:dyDescent="0.2">
      <c r="A241" s="21" t="s">
        <v>603</v>
      </c>
      <c r="B241" s="278">
        <f>[1]Tabell5!F241</f>
        <v>0</v>
      </c>
      <c r="C241" s="278">
        <f>[1]Tabell5!G241</f>
        <v>0</v>
      </c>
      <c r="D241" s="278">
        <f>[1]Tabell4!F241+[1]Tabell5!H241</f>
        <v>0</v>
      </c>
      <c r="E241" s="278">
        <f>[1]Tabell4!G241+[1]Tabell5!I241</f>
        <v>0</v>
      </c>
      <c r="F241" s="278">
        <f>[1]Tabell4!H241</f>
        <v>0</v>
      </c>
      <c r="G241" s="141">
        <v>0</v>
      </c>
      <c r="H241" s="141">
        <v>276.69439999999997</v>
      </c>
      <c r="I241" s="141">
        <v>277</v>
      </c>
    </row>
    <row r="242" spans="1:9" x14ac:dyDescent="0.2">
      <c r="A242" s="21" t="s">
        <v>604</v>
      </c>
      <c r="B242" s="278">
        <f>[1]Tabell5!F242</f>
        <v>0</v>
      </c>
      <c r="C242" s="278">
        <f>[1]Tabell5!G242</f>
        <v>0</v>
      </c>
      <c r="D242" s="278">
        <f>[1]Tabell4!F242+[1]Tabell5!H242</f>
        <v>0</v>
      </c>
      <c r="E242" s="278">
        <f>[1]Tabell4!G242+[1]Tabell5!I242</f>
        <v>0</v>
      </c>
      <c r="F242" s="278">
        <f>[1]Tabell4!H242</f>
        <v>0</v>
      </c>
      <c r="G242" s="141">
        <v>0</v>
      </c>
      <c r="H242" s="141">
        <v>0</v>
      </c>
      <c r="I242" s="141">
        <v>0</v>
      </c>
    </row>
    <row r="243" spans="1:9" x14ac:dyDescent="0.2">
      <c r="A243" s="21" t="s">
        <v>605</v>
      </c>
      <c r="B243" s="278">
        <f>[1]Tabell5!F243</f>
        <v>0</v>
      </c>
      <c r="C243" s="278">
        <f>[1]Tabell5!G243</f>
        <v>0</v>
      </c>
      <c r="D243" s="278">
        <f>[1]Tabell4!F243+[1]Tabell5!H243</f>
        <v>0</v>
      </c>
      <c r="E243" s="278">
        <f>[1]Tabell4!G243+[1]Tabell5!I243</f>
        <v>0</v>
      </c>
      <c r="F243" s="278">
        <f>[1]Tabell4!H243</f>
        <v>0</v>
      </c>
      <c r="G243" s="141">
        <v>0</v>
      </c>
      <c r="H243" s="141">
        <v>0</v>
      </c>
      <c r="I243" s="141">
        <v>0</v>
      </c>
    </row>
    <row r="244" spans="1:9" x14ac:dyDescent="0.2">
      <c r="A244" s="21" t="s">
        <v>606</v>
      </c>
      <c r="B244" s="278">
        <f>[1]Tabell5!F244</f>
        <v>0</v>
      </c>
      <c r="C244" s="278">
        <f>[1]Tabell5!G244</f>
        <v>0</v>
      </c>
      <c r="D244" s="278">
        <f>[1]Tabell4!F244+[1]Tabell5!H244</f>
        <v>0</v>
      </c>
      <c r="E244" s="278">
        <f>[1]Tabell4!G244+[1]Tabell5!I244</f>
        <v>0</v>
      </c>
      <c r="F244" s="278">
        <f>[1]Tabell4!H244</f>
        <v>0</v>
      </c>
      <c r="G244" s="141">
        <v>1534</v>
      </c>
      <c r="H244" s="141">
        <v>627.3646</v>
      </c>
      <c r="I244" s="141">
        <v>2161</v>
      </c>
    </row>
    <row r="245" spans="1:9" ht="25.5" x14ac:dyDescent="0.2">
      <c r="A245" s="20" t="s">
        <v>717</v>
      </c>
      <c r="B245" s="278">
        <f>[1]Tabell5!F245</f>
        <v>0</v>
      </c>
      <c r="C245" s="278">
        <f>[1]Tabell5!G245</f>
        <v>0</v>
      </c>
      <c r="D245" s="278">
        <f>[1]Tabell4!F245+[1]Tabell5!H245</f>
        <v>0</v>
      </c>
      <c r="E245" s="278">
        <f>[1]Tabell4!G245+[1]Tabell5!I245</f>
        <v>0</v>
      </c>
      <c r="F245" s="278">
        <f>[1]Tabell4!H245</f>
        <v>0</v>
      </c>
      <c r="G245" s="141">
        <v>0</v>
      </c>
      <c r="H245" s="141">
        <v>346.90379999999999</v>
      </c>
      <c r="I245" s="141">
        <v>347</v>
      </c>
    </row>
    <row r="246" spans="1:9" x14ac:dyDescent="0.2">
      <c r="A246" s="21" t="s">
        <v>609</v>
      </c>
      <c r="B246" s="278">
        <f>[1]Tabell5!F246</f>
        <v>192</v>
      </c>
      <c r="C246" s="278">
        <f>[1]Tabell5!G246</f>
        <v>0</v>
      </c>
      <c r="D246" s="278">
        <f>[1]Tabell4!F246+[1]Tabell5!H246</f>
        <v>0</v>
      </c>
      <c r="E246" s="278">
        <f>[1]Tabell4!G246+[1]Tabell5!I246</f>
        <v>0</v>
      </c>
      <c r="F246" s="278">
        <f>[1]Tabell4!H246</f>
        <v>0</v>
      </c>
      <c r="G246" s="141">
        <v>0</v>
      </c>
      <c r="H246" s="141">
        <v>0</v>
      </c>
      <c r="I246" s="141">
        <v>0</v>
      </c>
    </row>
    <row r="247" spans="1:9" x14ac:dyDescent="0.2">
      <c r="A247" s="21" t="s">
        <v>610</v>
      </c>
      <c r="B247" s="278">
        <f>[1]Tabell5!F247</f>
        <v>0</v>
      </c>
      <c r="C247" s="278">
        <f>[1]Tabell5!G247</f>
        <v>0</v>
      </c>
      <c r="D247" s="278">
        <f>[1]Tabell4!F247+[1]Tabell5!H247</f>
        <v>0</v>
      </c>
      <c r="E247" s="278">
        <f>[1]Tabell4!G247+[1]Tabell5!I247</f>
        <v>0</v>
      </c>
      <c r="F247" s="278">
        <f>[1]Tabell4!H247</f>
        <v>0</v>
      </c>
      <c r="G247" s="141">
        <v>0</v>
      </c>
      <c r="H247" s="141">
        <v>0</v>
      </c>
      <c r="I247" s="141">
        <v>0</v>
      </c>
    </row>
    <row r="248" spans="1:9" x14ac:dyDescent="0.2">
      <c r="A248" s="21" t="s">
        <v>611</v>
      </c>
      <c r="B248" s="278">
        <f>[1]Tabell5!F248</f>
        <v>0</v>
      </c>
      <c r="C248" s="278">
        <f>[1]Tabell5!G248</f>
        <v>0</v>
      </c>
      <c r="D248" s="278">
        <f>[1]Tabell4!F248+[1]Tabell5!H248</f>
        <v>0</v>
      </c>
      <c r="E248" s="278">
        <f>[1]Tabell4!G248+[1]Tabell5!I248</f>
        <v>0</v>
      </c>
      <c r="F248" s="278">
        <f>[1]Tabell4!H248</f>
        <v>0</v>
      </c>
      <c r="G248" s="141">
        <v>0</v>
      </c>
      <c r="H248" s="141">
        <v>0</v>
      </c>
      <c r="I248" s="141">
        <v>0</v>
      </c>
    </row>
    <row r="249" spans="1:9" x14ac:dyDescent="0.2">
      <c r="A249" s="21" t="s">
        <v>612</v>
      </c>
      <c r="B249" s="278">
        <f>[1]Tabell5!F249</f>
        <v>0</v>
      </c>
      <c r="C249" s="278">
        <f>[1]Tabell5!G249</f>
        <v>0</v>
      </c>
      <c r="D249" s="278">
        <f>[1]Tabell4!F249+[1]Tabell5!H249</f>
        <v>0</v>
      </c>
      <c r="E249" s="278">
        <f>[1]Tabell4!G249+[1]Tabell5!I249</f>
        <v>0</v>
      </c>
      <c r="F249" s="278">
        <f>[1]Tabell4!H249</f>
        <v>0</v>
      </c>
      <c r="G249" s="141">
        <v>331</v>
      </c>
      <c r="H249" s="141">
        <v>130.90639999999996</v>
      </c>
      <c r="I249" s="141">
        <v>462</v>
      </c>
    </row>
    <row r="250" spans="1:9" x14ac:dyDescent="0.2">
      <c r="A250" s="21" t="s">
        <v>613</v>
      </c>
      <c r="B250" s="278">
        <f>[1]Tabell5!F250</f>
        <v>0</v>
      </c>
      <c r="C250" s="278">
        <f>[1]Tabell5!G250</f>
        <v>0</v>
      </c>
      <c r="D250" s="278">
        <f>[1]Tabell4!F250+[1]Tabell5!H250</f>
        <v>0</v>
      </c>
      <c r="E250" s="278">
        <f>[1]Tabell4!G250+[1]Tabell5!I250</f>
        <v>0</v>
      </c>
      <c r="F250" s="278">
        <f>[1]Tabell4!H250</f>
        <v>0</v>
      </c>
      <c r="G250" s="141">
        <v>0</v>
      </c>
      <c r="H250" s="141">
        <v>0</v>
      </c>
      <c r="I250" s="141">
        <v>0</v>
      </c>
    </row>
    <row r="251" spans="1:9" x14ac:dyDescent="0.2">
      <c r="A251" s="21" t="s">
        <v>614</v>
      </c>
      <c r="B251" s="278">
        <f>[1]Tabell5!F251</f>
        <v>0</v>
      </c>
      <c r="C251" s="278">
        <f>[1]Tabell5!G251</f>
        <v>0</v>
      </c>
      <c r="D251" s="278">
        <f>[1]Tabell4!F251+[1]Tabell5!H251</f>
        <v>0</v>
      </c>
      <c r="E251" s="278">
        <f>[1]Tabell4!G251+[1]Tabell5!I251</f>
        <v>0</v>
      </c>
      <c r="F251" s="278">
        <f>[1]Tabell4!H251</f>
        <v>0</v>
      </c>
      <c r="G251" s="141">
        <v>0</v>
      </c>
      <c r="H251" s="141">
        <v>0</v>
      </c>
      <c r="I251" s="141">
        <v>0</v>
      </c>
    </row>
    <row r="252" spans="1:9" x14ac:dyDescent="0.2">
      <c r="A252" s="21" t="s">
        <v>615</v>
      </c>
      <c r="B252" s="278">
        <f>[1]Tabell5!F252</f>
        <v>0</v>
      </c>
      <c r="C252" s="278">
        <f>[1]Tabell5!G252</f>
        <v>0</v>
      </c>
      <c r="D252" s="278">
        <f>[1]Tabell4!F252+[1]Tabell5!H252</f>
        <v>0</v>
      </c>
      <c r="E252" s="278">
        <f>[1]Tabell4!G252+[1]Tabell5!I252</f>
        <v>0</v>
      </c>
      <c r="F252" s="278">
        <f>[1]Tabell4!H252</f>
        <v>0</v>
      </c>
      <c r="G252" s="141">
        <v>0</v>
      </c>
      <c r="H252" s="141">
        <v>0</v>
      </c>
      <c r="I252" s="141">
        <v>0</v>
      </c>
    </row>
    <row r="253" spans="1:9" x14ac:dyDescent="0.2">
      <c r="A253" s="21" t="s">
        <v>616</v>
      </c>
      <c r="B253" s="278">
        <f>[1]Tabell5!F253</f>
        <v>1</v>
      </c>
      <c r="C253" s="278">
        <f>[1]Tabell5!G253</f>
        <v>0</v>
      </c>
      <c r="D253" s="278">
        <f>[1]Tabell4!F253+[1]Tabell5!H253</f>
        <v>0</v>
      </c>
      <c r="E253" s="278">
        <f>[1]Tabell4!G253+[1]Tabell5!I253</f>
        <v>0</v>
      </c>
      <c r="F253" s="278">
        <f>[1]Tabell4!H253</f>
        <v>0</v>
      </c>
      <c r="G253" s="141">
        <v>0</v>
      </c>
      <c r="H253" s="141">
        <v>0</v>
      </c>
      <c r="I253" s="141">
        <v>0</v>
      </c>
    </row>
    <row r="254" spans="1:9" x14ac:dyDescent="0.2">
      <c r="A254" s="21" t="s">
        <v>617</v>
      </c>
      <c r="B254" s="278">
        <f>[1]Tabell5!F254</f>
        <v>0</v>
      </c>
      <c r="C254" s="278">
        <f>[1]Tabell5!G254</f>
        <v>0</v>
      </c>
      <c r="D254" s="278">
        <f>[1]Tabell4!F254+[1]Tabell5!H254</f>
        <v>0</v>
      </c>
      <c r="E254" s="278">
        <f>[1]Tabell4!G254+[1]Tabell5!I254</f>
        <v>0</v>
      </c>
      <c r="F254" s="278">
        <f>[1]Tabell4!H254</f>
        <v>0</v>
      </c>
      <c r="G254" s="141">
        <v>0</v>
      </c>
      <c r="H254" s="141">
        <v>0</v>
      </c>
      <c r="I254" s="141">
        <v>0</v>
      </c>
    </row>
    <row r="255" spans="1:9" ht="25.5" x14ac:dyDescent="0.2">
      <c r="A255" s="20" t="s">
        <v>718</v>
      </c>
      <c r="B255" s="278">
        <f>[1]Tabell5!F255</f>
        <v>0</v>
      </c>
      <c r="C255" s="278">
        <f>[1]Tabell5!G255</f>
        <v>0</v>
      </c>
      <c r="D255" s="278">
        <f>[1]Tabell4!F255+[1]Tabell5!H255</f>
        <v>0</v>
      </c>
      <c r="E255" s="278">
        <f>[1]Tabell4!G255+[1]Tabell5!I255</f>
        <v>0</v>
      </c>
      <c r="F255" s="278">
        <f>[1]Tabell4!H255</f>
        <v>0</v>
      </c>
      <c r="G255" s="141">
        <v>0</v>
      </c>
      <c r="H255" s="141">
        <v>0</v>
      </c>
      <c r="I255" s="141">
        <v>0</v>
      </c>
    </row>
    <row r="256" spans="1:9" x14ac:dyDescent="0.2">
      <c r="A256" s="21" t="s">
        <v>620</v>
      </c>
      <c r="B256" s="278">
        <f>[1]Tabell5!F256</f>
        <v>0</v>
      </c>
      <c r="C256" s="278">
        <f>[1]Tabell5!G256</f>
        <v>0</v>
      </c>
      <c r="D256" s="278">
        <f>[1]Tabell4!F256+[1]Tabell5!H256</f>
        <v>0</v>
      </c>
      <c r="E256" s="278">
        <f>[1]Tabell4!G256+[1]Tabell5!I256</f>
        <v>0</v>
      </c>
      <c r="F256" s="278">
        <f>[1]Tabell4!H256</f>
        <v>0</v>
      </c>
      <c r="G256" s="141">
        <v>0</v>
      </c>
      <c r="H256" s="141">
        <v>107.21439999999996</v>
      </c>
      <c r="I256" s="141">
        <v>107</v>
      </c>
    </row>
    <row r="257" spans="1:9" x14ac:dyDescent="0.2">
      <c r="A257" s="21" t="s">
        <v>621</v>
      </c>
      <c r="B257" s="278">
        <f>[1]Tabell5!F257</f>
        <v>0</v>
      </c>
      <c r="C257" s="278">
        <f>[1]Tabell5!G257</f>
        <v>0</v>
      </c>
      <c r="D257" s="278">
        <f>[1]Tabell4!F257+[1]Tabell5!H257</f>
        <v>0</v>
      </c>
      <c r="E257" s="278">
        <f>[1]Tabell4!G257+[1]Tabell5!I257</f>
        <v>0</v>
      </c>
      <c r="F257" s="278">
        <f>[1]Tabell4!H257</f>
        <v>0</v>
      </c>
      <c r="G257" s="141">
        <v>336</v>
      </c>
      <c r="H257" s="141">
        <v>135.4982</v>
      </c>
      <c r="I257" s="141">
        <v>471</v>
      </c>
    </row>
    <row r="258" spans="1:9" x14ac:dyDescent="0.2">
      <c r="A258" s="21" t="s">
        <v>622</v>
      </c>
      <c r="B258" s="278">
        <f>[1]Tabell5!F258</f>
        <v>0</v>
      </c>
      <c r="C258" s="278">
        <f>[1]Tabell5!G258</f>
        <v>0</v>
      </c>
      <c r="D258" s="278">
        <f>[1]Tabell4!F258+[1]Tabell5!H258</f>
        <v>0</v>
      </c>
      <c r="E258" s="278">
        <f>[1]Tabell4!G258+[1]Tabell5!I258</f>
        <v>0</v>
      </c>
      <c r="F258" s="278">
        <f>[1]Tabell4!H258</f>
        <v>0</v>
      </c>
      <c r="G258" s="141">
        <v>0</v>
      </c>
      <c r="H258" s="141">
        <v>0</v>
      </c>
      <c r="I258" s="141">
        <v>0</v>
      </c>
    </row>
    <row r="259" spans="1:9" x14ac:dyDescent="0.2">
      <c r="A259" s="21" t="s">
        <v>623</v>
      </c>
      <c r="B259" s="278">
        <f>[1]Tabell5!F259</f>
        <v>0</v>
      </c>
      <c r="C259" s="278">
        <f>[1]Tabell5!G259</f>
        <v>0</v>
      </c>
      <c r="D259" s="278">
        <f>[1]Tabell4!F259+[1]Tabell5!H259</f>
        <v>0</v>
      </c>
      <c r="E259" s="278">
        <f>[1]Tabell4!G259+[1]Tabell5!I259</f>
        <v>0</v>
      </c>
      <c r="F259" s="278">
        <f>[1]Tabell4!H259</f>
        <v>0</v>
      </c>
      <c r="G259" s="141">
        <v>0</v>
      </c>
      <c r="H259" s="141">
        <v>0</v>
      </c>
      <c r="I259" s="141">
        <v>0</v>
      </c>
    </row>
    <row r="260" spans="1:9" x14ac:dyDescent="0.2">
      <c r="A260" s="21" t="s">
        <v>624</v>
      </c>
      <c r="B260" s="278">
        <f>[1]Tabell5!F260</f>
        <v>0</v>
      </c>
      <c r="C260" s="278">
        <f>[1]Tabell5!G260</f>
        <v>0</v>
      </c>
      <c r="D260" s="278">
        <f>[1]Tabell4!F260+[1]Tabell5!H260</f>
        <v>0</v>
      </c>
      <c r="E260" s="278">
        <f>[1]Tabell4!G260+[1]Tabell5!I260</f>
        <v>0</v>
      </c>
      <c r="F260" s="278">
        <f>[1]Tabell4!H260</f>
        <v>0</v>
      </c>
      <c r="G260" s="141">
        <v>324</v>
      </c>
      <c r="H260" s="141">
        <v>0</v>
      </c>
      <c r="I260" s="141">
        <v>324</v>
      </c>
    </row>
    <row r="261" spans="1:9" x14ac:dyDescent="0.2">
      <c r="A261" s="21" t="s">
        <v>625</v>
      </c>
      <c r="B261" s="278">
        <f>[1]Tabell5!F261</f>
        <v>0</v>
      </c>
      <c r="C261" s="278">
        <f>[1]Tabell5!G261</f>
        <v>0</v>
      </c>
      <c r="D261" s="278">
        <f>[1]Tabell4!F261+[1]Tabell5!H261</f>
        <v>0</v>
      </c>
      <c r="E261" s="278">
        <f>[1]Tabell4!G261+[1]Tabell5!I261</f>
        <v>0</v>
      </c>
      <c r="F261" s="278">
        <f>[1]Tabell4!H261</f>
        <v>0</v>
      </c>
      <c r="G261" s="141">
        <v>0</v>
      </c>
      <c r="H261" s="141">
        <v>0</v>
      </c>
      <c r="I261" s="141">
        <v>0</v>
      </c>
    </row>
    <row r="262" spans="1:9" ht="25.5" x14ac:dyDescent="0.2">
      <c r="A262" s="20" t="s">
        <v>719</v>
      </c>
      <c r="B262" s="278">
        <f>[1]Tabell5!F262</f>
        <v>0</v>
      </c>
      <c r="C262" s="278">
        <f>[1]Tabell5!G262</f>
        <v>0</v>
      </c>
      <c r="D262" s="278">
        <f>[1]Tabell4!F262+[1]Tabell5!H262</f>
        <v>0</v>
      </c>
      <c r="E262" s="278">
        <f>[1]Tabell4!G262+[1]Tabell5!I262</f>
        <v>0</v>
      </c>
      <c r="F262" s="278">
        <f>[1]Tabell4!H262</f>
        <v>0</v>
      </c>
      <c r="G262" s="141">
        <v>1389</v>
      </c>
      <c r="H262" s="141">
        <v>0</v>
      </c>
      <c r="I262" s="141">
        <v>1389</v>
      </c>
    </row>
    <row r="263" spans="1:9" x14ac:dyDescent="0.2">
      <c r="A263" s="21" t="s">
        <v>628</v>
      </c>
      <c r="B263" s="278">
        <f>[1]Tabell5!F263</f>
        <v>942</v>
      </c>
      <c r="C263" s="278">
        <f>[1]Tabell5!G263</f>
        <v>520</v>
      </c>
      <c r="D263" s="278">
        <f>[1]Tabell4!F263+[1]Tabell5!H263</f>
        <v>208</v>
      </c>
      <c r="E263" s="278">
        <f>[1]Tabell4!G263+[1]Tabell5!I263</f>
        <v>0</v>
      </c>
      <c r="F263" s="278">
        <f>[1]Tabell4!H263</f>
        <v>0</v>
      </c>
      <c r="G263" s="141">
        <v>1190</v>
      </c>
      <c r="H263" s="141">
        <v>128.45939999999996</v>
      </c>
      <c r="I263" s="141">
        <v>1318</v>
      </c>
    </row>
    <row r="264" spans="1:9" x14ac:dyDescent="0.2">
      <c r="A264" s="21" t="s">
        <v>629</v>
      </c>
      <c r="B264" s="278">
        <f>[1]Tabell5!F264</f>
        <v>790</v>
      </c>
      <c r="C264" s="278">
        <f>[1]Tabell5!G264</f>
        <v>368</v>
      </c>
      <c r="D264" s="278">
        <f>[1]Tabell4!F264+[1]Tabell5!H264</f>
        <v>56</v>
      </c>
      <c r="E264" s="278">
        <f>[1]Tabell4!G264+[1]Tabell5!I264</f>
        <v>0</v>
      </c>
      <c r="F264" s="278">
        <f>[1]Tabell4!H264</f>
        <v>0</v>
      </c>
      <c r="G264" s="141">
        <v>2104</v>
      </c>
      <c r="H264" s="141">
        <v>0</v>
      </c>
      <c r="I264" s="141">
        <v>2104</v>
      </c>
    </row>
    <row r="265" spans="1:9" x14ac:dyDescent="0.2">
      <c r="A265" s="21" t="s">
        <v>630</v>
      </c>
      <c r="B265" s="278">
        <f>[1]Tabell5!F265</f>
        <v>0</v>
      </c>
      <c r="C265" s="278">
        <f>[1]Tabell5!G265</f>
        <v>0</v>
      </c>
      <c r="D265" s="278">
        <f>[1]Tabell4!F265+[1]Tabell5!H265</f>
        <v>0</v>
      </c>
      <c r="E265" s="278">
        <f>[1]Tabell4!G265+[1]Tabell5!I265</f>
        <v>0</v>
      </c>
      <c r="F265" s="278">
        <f>[1]Tabell4!H265</f>
        <v>0</v>
      </c>
      <c r="G265" s="141">
        <v>770</v>
      </c>
      <c r="H265" s="141">
        <v>0</v>
      </c>
      <c r="I265" s="141">
        <v>770</v>
      </c>
    </row>
    <row r="266" spans="1:9" x14ac:dyDescent="0.2">
      <c r="A266" s="21" t="s">
        <v>631</v>
      </c>
      <c r="B266" s="278">
        <f>[1]Tabell5!F266</f>
        <v>69</v>
      </c>
      <c r="C266" s="278">
        <f>[1]Tabell5!G266</f>
        <v>0</v>
      </c>
      <c r="D266" s="278">
        <f>[1]Tabell4!F266+[1]Tabell5!H266</f>
        <v>0</v>
      </c>
      <c r="E266" s="278">
        <f>[1]Tabell4!G266+[1]Tabell5!I266</f>
        <v>0</v>
      </c>
      <c r="F266" s="278">
        <f>[1]Tabell4!H266</f>
        <v>0</v>
      </c>
      <c r="G266" s="141">
        <v>284</v>
      </c>
      <c r="H266" s="141">
        <v>0</v>
      </c>
      <c r="I266" s="141">
        <v>284</v>
      </c>
    </row>
    <row r="267" spans="1:9" x14ac:dyDescent="0.2">
      <c r="A267" s="21" t="s">
        <v>632</v>
      </c>
      <c r="B267" s="278">
        <f>[1]Tabell5!F267</f>
        <v>0</v>
      </c>
      <c r="C267" s="278">
        <f>[1]Tabell5!G267</f>
        <v>0</v>
      </c>
      <c r="D267" s="278">
        <f>[1]Tabell4!F267+[1]Tabell5!H267</f>
        <v>0</v>
      </c>
      <c r="E267" s="278">
        <f>[1]Tabell4!G267+[1]Tabell5!I267</f>
        <v>0</v>
      </c>
      <c r="F267" s="278">
        <f>[1]Tabell4!H267</f>
        <v>0</v>
      </c>
      <c r="G267" s="141">
        <v>1540</v>
      </c>
      <c r="H267" s="141">
        <v>225.327</v>
      </c>
      <c r="I267" s="141">
        <v>1765</v>
      </c>
    </row>
    <row r="268" spans="1:9" x14ac:dyDescent="0.2">
      <c r="A268" s="21" t="s">
        <v>633</v>
      </c>
      <c r="B268" s="278">
        <f>[1]Tabell5!F268</f>
        <v>418</v>
      </c>
      <c r="C268" s="278">
        <f>[1]Tabell5!G268</f>
        <v>0</v>
      </c>
      <c r="D268" s="278">
        <f>[1]Tabell4!F268+[1]Tabell5!H268</f>
        <v>0</v>
      </c>
      <c r="E268" s="278">
        <f>[1]Tabell4!G268+[1]Tabell5!I268</f>
        <v>0</v>
      </c>
      <c r="F268" s="278">
        <f>[1]Tabell4!H268</f>
        <v>0</v>
      </c>
      <c r="G268" s="141">
        <v>1512</v>
      </c>
      <c r="H268" s="141">
        <v>0</v>
      </c>
      <c r="I268" s="141">
        <v>1512</v>
      </c>
    </row>
    <row r="269" spans="1:9" x14ac:dyDescent="0.2">
      <c r="A269" s="21" t="s">
        <v>634</v>
      </c>
      <c r="B269" s="278">
        <f>[1]Tabell5!F269</f>
        <v>0</v>
      </c>
      <c r="C269" s="278">
        <f>[1]Tabell5!G269</f>
        <v>0</v>
      </c>
      <c r="D269" s="278">
        <f>[1]Tabell4!F269+[1]Tabell5!H269</f>
        <v>0</v>
      </c>
      <c r="E269" s="278">
        <f>[1]Tabell4!G269+[1]Tabell5!I269</f>
        <v>0</v>
      </c>
      <c r="F269" s="278">
        <f>[1]Tabell4!H269</f>
        <v>0</v>
      </c>
      <c r="G269" s="141">
        <v>341</v>
      </c>
      <c r="H269" s="141">
        <v>0</v>
      </c>
      <c r="I269" s="141">
        <v>341</v>
      </c>
    </row>
    <row r="270" spans="1:9" ht="25.5" x14ac:dyDescent="0.2">
      <c r="A270" s="20" t="s">
        <v>720</v>
      </c>
      <c r="B270" s="278">
        <f>[1]Tabell5!F270</f>
        <v>557</v>
      </c>
      <c r="C270" s="278">
        <f>[1]Tabell5!G270</f>
        <v>135</v>
      </c>
      <c r="D270" s="278">
        <f>[1]Tabell4!F270+[1]Tabell5!H270</f>
        <v>0</v>
      </c>
      <c r="E270" s="278">
        <f>[1]Tabell4!G270+[1]Tabell5!I270</f>
        <v>0</v>
      </c>
      <c r="F270" s="278">
        <f>[1]Tabell4!H270</f>
        <v>0</v>
      </c>
      <c r="G270" s="141">
        <v>432</v>
      </c>
      <c r="H270" s="141">
        <v>0</v>
      </c>
      <c r="I270" s="141">
        <v>432</v>
      </c>
    </row>
    <row r="271" spans="1:9" x14ac:dyDescent="0.2">
      <c r="A271" s="21" t="s">
        <v>637</v>
      </c>
      <c r="B271" s="278">
        <f>[1]Tabell5!F271</f>
        <v>0</v>
      </c>
      <c r="C271" s="278">
        <f>[1]Tabell5!G271</f>
        <v>0</v>
      </c>
      <c r="D271" s="278">
        <f>[1]Tabell4!F271+[1]Tabell5!H271</f>
        <v>0</v>
      </c>
      <c r="E271" s="278">
        <f>[1]Tabell4!G271+[1]Tabell5!I271</f>
        <v>0</v>
      </c>
      <c r="F271" s="278">
        <f>[1]Tabell4!H271</f>
        <v>0</v>
      </c>
      <c r="G271" s="141">
        <v>2117</v>
      </c>
      <c r="H271" s="141">
        <v>48.019799999999975</v>
      </c>
      <c r="I271" s="141">
        <v>2165</v>
      </c>
    </row>
    <row r="272" spans="1:9" x14ac:dyDescent="0.2">
      <c r="A272" s="21" t="s">
        <v>638</v>
      </c>
      <c r="B272" s="278">
        <f>[1]Tabell5!F272</f>
        <v>0</v>
      </c>
      <c r="C272" s="278">
        <f>[1]Tabell5!G272</f>
        <v>0</v>
      </c>
      <c r="D272" s="278">
        <f>[1]Tabell4!F272+[1]Tabell5!H272</f>
        <v>0</v>
      </c>
      <c r="E272" s="278">
        <f>[1]Tabell4!G272+[1]Tabell5!I272</f>
        <v>0</v>
      </c>
      <c r="F272" s="278">
        <f>[1]Tabell4!H272</f>
        <v>0</v>
      </c>
      <c r="G272" s="141">
        <v>1792</v>
      </c>
      <c r="H272" s="141">
        <v>0</v>
      </c>
      <c r="I272" s="141">
        <v>1792</v>
      </c>
    </row>
    <row r="273" spans="1:9" x14ac:dyDescent="0.2">
      <c r="A273" s="21" t="s">
        <v>639</v>
      </c>
      <c r="B273" s="278">
        <f>[1]Tabell5!F273</f>
        <v>0</v>
      </c>
      <c r="C273" s="278">
        <f>[1]Tabell5!G273</f>
        <v>0</v>
      </c>
      <c r="D273" s="278">
        <f>[1]Tabell4!F273+[1]Tabell5!H273</f>
        <v>0</v>
      </c>
      <c r="E273" s="278">
        <f>[1]Tabell4!G273+[1]Tabell5!I273</f>
        <v>0</v>
      </c>
      <c r="F273" s="278">
        <f>[1]Tabell4!H273</f>
        <v>0</v>
      </c>
      <c r="G273" s="141">
        <v>2023</v>
      </c>
      <c r="H273" s="141">
        <v>0</v>
      </c>
      <c r="I273" s="141">
        <v>2023</v>
      </c>
    </row>
    <row r="274" spans="1:9" x14ac:dyDescent="0.2">
      <c r="A274" s="21" t="s">
        <v>640</v>
      </c>
      <c r="B274" s="278">
        <f>[1]Tabell5!F274</f>
        <v>0</v>
      </c>
      <c r="C274" s="278">
        <f>[1]Tabell5!G274</f>
        <v>0</v>
      </c>
      <c r="D274" s="278">
        <f>[1]Tabell4!F274+[1]Tabell5!H274</f>
        <v>0</v>
      </c>
      <c r="E274" s="278">
        <f>[1]Tabell4!G274+[1]Tabell5!I274</f>
        <v>0</v>
      </c>
      <c r="F274" s="278">
        <f>[1]Tabell4!H274</f>
        <v>0</v>
      </c>
      <c r="G274" s="141">
        <v>433</v>
      </c>
      <c r="H274" s="141">
        <v>0</v>
      </c>
      <c r="I274" s="141">
        <v>433</v>
      </c>
    </row>
    <row r="275" spans="1:9" x14ac:dyDescent="0.2">
      <c r="A275" s="21" t="s">
        <v>641</v>
      </c>
      <c r="B275" s="278">
        <f>[1]Tabell5!F275</f>
        <v>0</v>
      </c>
      <c r="C275" s="278">
        <f>[1]Tabell5!G275</f>
        <v>0</v>
      </c>
      <c r="D275" s="278">
        <f>[1]Tabell4!F275+[1]Tabell5!H275</f>
        <v>0</v>
      </c>
      <c r="E275" s="278">
        <f>[1]Tabell4!G275+[1]Tabell5!I275</f>
        <v>0</v>
      </c>
      <c r="F275" s="278">
        <f>[1]Tabell4!H275</f>
        <v>0</v>
      </c>
      <c r="G275" s="141">
        <v>1367</v>
      </c>
      <c r="H275" s="141">
        <v>0</v>
      </c>
      <c r="I275" s="141">
        <v>1367</v>
      </c>
    </row>
    <row r="276" spans="1:9" x14ac:dyDescent="0.2">
      <c r="A276" s="21" t="s">
        <v>642</v>
      </c>
      <c r="B276" s="278">
        <f>[1]Tabell5!F276</f>
        <v>0</v>
      </c>
      <c r="C276" s="278">
        <f>[1]Tabell5!G276</f>
        <v>0</v>
      </c>
      <c r="D276" s="278">
        <f>[1]Tabell4!F276+[1]Tabell5!H276</f>
        <v>0</v>
      </c>
      <c r="E276" s="278">
        <f>[1]Tabell4!G276+[1]Tabell5!I276</f>
        <v>0</v>
      </c>
      <c r="F276" s="278">
        <f>[1]Tabell4!H276</f>
        <v>0</v>
      </c>
      <c r="G276" s="141">
        <v>382</v>
      </c>
      <c r="H276" s="141">
        <v>0</v>
      </c>
      <c r="I276" s="141">
        <v>382</v>
      </c>
    </row>
    <row r="277" spans="1:9" x14ac:dyDescent="0.2">
      <c r="A277" s="21" t="s">
        <v>643</v>
      </c>
      <c r="B277" s="278">
        <f>[1]Tabell5!F277</f>
        <v>0</v>
      </c>
      <c r="C277" s="278">
        <f>[1]Tabell5!G277</f>
        <v>0</v>
      </c>
      <c r="D277" s="278">
        <f>[1]Tabell4!F277+[1]Tabell5!H277</f>
        <v>0</v>
      </c>
      <c r="E277" s="278">
        <f>[1]Tabell4!G277+[1]Tabell5!I277</f>
        <v>0</v>
      </c>
      <c r="F277" s="278">
        <f>[1]Tabell4!H277</f>
        <v>0</v>
      </c>
      <c r="G277" s="141">
        <v>121</v>
      </c>
      <c r="H277" s="141">
        <v>0</v>
      </c>
      <c r="I277" s="141">
        <v>121</v>
      </c>
    </row>
    <row r="278" spans="1:9" x14ac:dyDescent="0.2">
      <c r="A278" s="21" t="s">
        <v>644</v>
      </c>
      <c r="B278" s="278">
        <f>[1]Tabell5!F278</f>
        <v>197</v>
      </c>
      <c r="C278" s="278">
        <f>[1]Tabell5!G278</f>
        <v>0</v>
      </c>
      <c r="D278" s="278">
        <f>[1]Tabell4!F278+[1]Tabell5!H278</f>
        <v>0</v>
      </c>
      <c r="E278" s="278">
        <f>[1]Tabell4!G278+[1]Tabell5!I278</f>
        <v>0</v>
      </c>
      <c r="F278" s="278">
        <f>[1]Tabell4!H278</f>
        <v>0</v>
      </c>
      <c r="G278" s="141">
        <v>2236</v>
      </c>
      <c r="H278" s="141">
        <v>0</v>
      </c>
      <c r="I278" s="141">
        <v>2236</v>
      </c>
    </row>
    <row r="279" spans="1:9" x14ac:dyDescent="0.2">
      <c r="A279" s="21" t="s">
        <v>645</v>
      </c>
      <c r="B279" s="278">
        <f>[1]Tabell5!F279</f>
        <v>0</v>
      </c>
      <c r="C279" s="278">
        <f>[1]Tabell5!G279</f>
        <v>0</v>
      </c>
      <c r="D279" s="278">
        <f>[1]Tabell4!F279+[1]Tabell5!H279</f>
        <v>0</v>
      </c>
      <c r="E279" s="278">
        <f>[1]Tabell4!G279+[1]Tabell5!I279</f>
        <v>0</v>
      </c>
      <c r="F279" s="278">
        <f>[1]Tabell4!H279</f>
        <v>0</v>
      </c>
      <c r="G279" s="141">
        <v>2136</v>
      </c>
      <c r="H279" s="141">
        <v>1016.6805999999999</v>
      </c>
      <c r="I279" s="141">
        <v>3153</v>
      </c>
    </row>
    <row r="280" spans="1:9" x14ac:dyDescent="0.2">
      <c r="A280" s="21" t="s">
        <v>646</v>
      </c>
      <c r="B280" s="278">
        <f>[1]Tabell5!F280</f>
        <v>699</v>
      </c>
      <c r="C280" s="278">
        <f>[1]Tabell5!G280</f>
        <v>277</v>
      </c>
      <c r="D280" s="278">
        <f>[1]Tabell4!F280+[1]Tabell5!H280</f>
        <v>0</v>
      </c>
      <c r="E280" s="278">
        <f>[1]Tabell4!G280+[1]Tabell5!I280</f>
        <v>0</v>
      </c>
      <c r="F280" s="278">
        <f>[1]Tabell4!H280</f>
        <v>0</v>
      </c>
      <c r="G280" s="141">
        <v>0</v>
      </c>
      <c r="H280" s="141">
        <v>0</v>
      </c>
      <c r="I280" s="141">
        <v>0</v>
      </c>
    </row>
    <row r="281" spans="1:9" x14ac:dyDescent="0.2">
      <c r="A281" s="21" t="s">
        <v>647</v>
      </c>
      <c r="B281" s="278">
        <f>[1]Tabell5!F281</f>
        <v>0</v>
      </c>
      <c r="C281" s="278">
        <f>[1]Tabell5!G281</f>
        <v>0</v>
      </c>
      <c r="D281" s="278">
        <f>[1]Tabell4!F281+[1]Tabell5!H281</f>
        <v>0</v>
      </c>
      <c r="E281" s="278">
        <f>[1]Tabell4!G281+[1]Tabell5!I281</f>
        <v>0</v>
      </c>
      <c r="F281" s="278">
        <f>[1]Tabell4!H281</f>
        <v>0</v>
      </c>
      <c r="G281" s="141">
        <v>2101</v>
      </c>
      <c r="H281" s="141">
        <v>281.40719999999999</v>
      </c>
      <c r="I281" s="141">
        <v>2382</v>
      </c>
    </row>
    <row r="282" spans="1:9" x14ac:dyDescent="0.2">
      <c r="A282" s="21" t="s">
        <v>648</v>
      </c>
      <c r="B282" s="278">
        <f>[1]Tabell5!F282</f>
        <v>0</v>
      </c>
      <c r="C282" s="278">
        <f>[1]Tabell5!G282</f>
        <v>0</v>
      </c>
      <c r="D282" s="278">
        <f>[1]Tabell4!F282+[1]Tabell5!H282</f>
        <v>0</v>
      </c>
      <c r="E282" s="278">
        <f>[1]Tabell4!G282+[1]Tabell5!I282</f>
        <v>0</v>
      </c>
      <c r="F282" s="278">
        <f>[1]Tabell4!H282</f>
        <v>0</v>
      </c>
      <c r="G282" s="141">
        <v>385</v>
      </c>
      <c r="H282" s="141">
        <v>0</v>
      </c>
      <c r="I282" s="141">
        <v>385</v>
      </c>
    </row>
    <row r="283" spans="1:9" x14ac:dyDescent="0.2">
      <c r="A283" s="21" t="s">
        <v>649</v>
      </c>
      <c r="B283" s="278">
        <f>[1]Tabell5!F283</f>
        <v>36</v>
      </c>
      <c r="C283" s="278">
        <f>[1]Tabell5!G283</f>
        <v>0</v>
      </c>
      <c r="D283" s="278">
        <f>[1]Tabell4!F283+[1]Tabell5!H283</f>
        <v>0</v>
      </c>
      <c r="E283" s="278">
        <f>[1]Tabell4!G283+[1]Tabell5!I283</f>
        <v>0</v>
      </c>
      <c r="F283" s="278">
        <f>[1]Tabell4!H283</f>
        <v>0</v>
      </c>
      <c r="G283" s="141">
        <v>0</v>
      </c>
      <c r="H283" s="141">
        <v>499.13479999999998</v>
      </c>
      <c r="I283" s="141">
        <v>499</v>
      </c>
    </row>
    <row r="284" spans="1:9" x14ac:dyDescent="0.2">
      <c r="A284" s="21" t="s">
        <v>650</v>
      </c>
      <c r="B284" s="278">
        <f>[1]Tabell5!F284</f>
        <v>0</v>
      </c>
      <c r="C284" s="278">
        <f>[1]Tabell5!G284</f>
        <v>0</v>
      </c>
      <c r="D284" s="278">
        <f>[1]Tabell4!F284+[1]Tabell5!H284</f>
        <v>0</v>
      </c>
      <c r="E284" s="278">
        <f>[1]Tabell4!G284+[1]Tabell5!I284</f>
        <v>0</v>
      </c>
      <c r="F284" s="278">
        <f>[1]Tabell4!H284</f>
        <v>0</v>
      </c>
      <c r="G284" s="141">
        <v>2032</v>
      </c>
      <c r="H284" s="141">
        <v>0</v>
      </c>
      <c r="I284" s="141">
        <v>2032</v>
      </c>
    </row>
    <row r="285" spans="1:9" ht="25.5" x14ac:dyDescent="0.2">
      <c r="A285" s="20" t="s">
        <v>721</v>
      </c>
      <c r="B285" s="278">
        <f>[1]Tabell5!F285</f>
        <v>0</v>
      </c>
      <c r="C285" s="278">
        <f>[1]Tabell5!G285</f>
        <v>0</v>
      </c>
      <c r="D285" s="278">
        <f>[1]Tabell4!F285+[1]Tabell5!H285</f>
        <v>0</v>
      </c>
      <c r="E285" s="278">
        <f>[1]Tabell4!G285+[1]Tabell5!I285</f>
        <v>0</v>
      </c>
      <c r="F285" s="278">
        <f>[1]Tabell4!H285</f>
        <v>0</v>
      </c>
      <c r="G285" s="141">
        <v>2348</v>
      </c>
      <c r="H285" s="141">
        <v>0</v>
      </c>
      <c r="I285" s="141">
        <v>2348</v>
      </c>
    </row>
    <row r="286" spans="1:9" x14ac:dyDescent="0.2">
      <c r="A286" s="21" t="s">
        <v>653</v>
      </c>
      <c r="B286" s="278">
        <f>[1]Tabell5!F286</f>
        <v>0</v>
      </c>
      <c r="C286" s="278">
        <f>[1]Tabell5!G286</f>
        <v>0</v>
      </c>
      <c r="D286" s="278">
        <f>[1]Tabell4!F286+[1]Tabell5!H286</f>
        <v>0</v>
      </c>
      <c r="E286" s="278">
        <f>[1]Tabell4!G286+[1]Tabell5!I286</f>
        <v>0</v>
      </c>
      <c r="F286" s="278">
        <f>[1]Tabell4!H286</f>
        <v>0</v>
      </c>
      <c r="G286" s="141">
        <v>2029</v>
      </c>
      <c r="H286" s="141">
        <v>455.02439999999996</v>
      </c>
      <c r="I286" s="141">
        <v>2484</v>
      </c>
    </row>
    <row r="287" spans="1:9" x14ac:dyDescent="0.2">
      <c r="A287" s="21" t="s">
        <v>654</v>
      </c>
      <c r="B287" s="278">
        <f>[1]Tabell5!F287</f>
        <v>0</v>
      </c>
      <c r="C287" s="278">
        <f>[1]Tabell5!G287</f>
        <v>0</v>
      </c>
      <c r="D287" s="278">
        <f>[1]Tabell4!F287+[1]Tabell5!H287</f>
        <v>0</v>
      </c>
      <c r="E287" s="278">
        <f>[1]Tabell4!G287+[1]Tabell5!I287</f>
        <v>0</v>
      </c>
      <c r="F287" s="278">
        <f>[1]Tabell4!H287</f>
        <v>0</v>
      </c>
      <c r="G287" s="141">
        <v>0</v>
      </c>
      <c r="H287" s="141">
        <v>2315.232</v>
      </c>
      <c r="I287" s="141">
        <v>2315</v>
      </c>
    </row>
    <row r="288" spans="1:9" x14ac:dyDescent="0.2">
      <c r="A288" s="21" t="s">
        <v>655</v>
      </c>
      <c r="B288" s="278">
        <f>[1]Tabell5!F288</f>
        <v>80</v>
      </c>
      <c r="C288" s="278">
        <f>[1]Tabell5!G288</f>
        <v>0</v>
      </c>
      <c r="D288" s="278">
        <f>[1]Tabell4!F288+[1]Tabell5!H288</f>
        <v>0</v>
      </c>
      <c r="E288" s="278">
        <f>[1]Tabell4!G288+[1]Tabell5!I288</f>
        <v>0</v>
      </c>
      <c r="F288" s="278">
        <f>[1]Tabell4!H288</f>
        <v>0</v>
      </c>
      <c r="G288" s="141">
        <v>2022</v>
      </c>
      <c r="H288" s="141">
        <v>2919.5304000000001</v>
      </c>
      <c r="I288" s="141">
        <v>4942</v>
      </c>
    </row>
    <row r="289" spans="1:9" x14ac:dyDescent="0.2">
      <c r="A289" s="21" t="s">
        <v>656</v>
      </c>
      <c r="B289" s="278">
        <f>[1]Tabell5!F289</f>
        <v>0</v>
      </c>
      <c r="C289" s="278">
        <f>[1]Tabell5!G289</f>
        <v>0</v>
      </c>
      <c r="D289" s="278">
        <f>[1]Tabell4!F289+[1]Tabell5!H289</f>
        <v>0</v>
      </c>
      <c r="E289" s="278">
        <f>[1]Tabell4!G289+[1]Tabell5!I289</f>
        <v>0</v>
      </c>
      <c r="F289" s="278">
        <f>[1]Tabell4!H289</f>
        <v>0</v>
      </c>
      <c r="G289" s="141">
        <v>1966</v>
      </c>
      <c r="H289" s="141">
        <v>1101.3825999999999</v>
      </c>
      <c r="I289" s="141">
        <v>3067</v>
      </c>
    </row>
    <row r="290" spans="1:9" x14ac:dyDescent="0.2">
      <c r="A290" s="21" t="s">
        <v>657</v>
      </c>
      <c r="B290" s="278">
        <f>[1]Tabell5!F290</f>
        <v>389</v>
      </c>
      <c r="C290" s="278">
        <f>[1]Tabell5!G290</f>
        <v>0</v>
      </c>
      <c r="D290" s="278">
        <f>[1]Tabell4!F290+[1]Tabell5!H290</f>
        <v>0</v>
      </c>
      <c r="E290" s="278">
        <f>[1]Tabell4!G290+[1]Tabell5!I290</f>
        <v>0</v>
      </c>
      <c r="F290" s="278">
        <f>[1]Tabell4!H290</f>
        <v>0</v>
      </c>
      <c r="G290" s="141">
        <v>2169</v>
      </c>
      <c r="H290" s="141">
        <v>2195.0418</v>
      </c>
      <c r="I290" s="141">
        <v>4364</v>
      </c>
    </row>
    <row r="291" spans="1:9" x14ac:dyDescent="0.2">
      <c r="A291" s="21" t="s">
        <v>658</v>
      </c>
      <c r="B291" s="278">
        <f>[1]Tabell5!F291</f>
        <v>0</v>
      </c>
      <c r="C291" s="278">
        <f>[1]Tabell5!G291</f>
        <v>0</v>
      </c>
      <c r="D291" s="278">
        <f>[1]Tabell4!F291+[1]Tabell5!H291</f>
        <v>0</v>
      </c>
      <c r="E291" s="278">
        <f>[1]Tabell4!G291+[1]Tabell5!I291</f>
        <v>0</v>
      </c>
      <c r="F291" s="278">
        <f>[1]Tabell4!H291</f>
        <v>0</v>
      </c>
      <c r="G291" s="141">
        <v>876</v>
      </c>
      <c r="H291" s="141">
        <v>2141.7231999999999</v>
      </c>
      <c r="I291" s="141">
        <v>3018</v>
      </c>
    </row>
    <row r="292" spans="1:9" x14ac:dyDescent="0.2">
      <c r="A292" s="21" t="s">
        <v>659</v>
      </c>
      <c r="B292" s="278">
        <f>[1]Tabell5!F292</f>
        <v>0</v>
      </c>
      <c r="C292" s="278">
        <f>[1]Tabell5!G292</f>
        <v>0</v>
      </c>
      <c r="D292" s="278">
        <f>[1]Tabell4!F292+[1]Tabell5!H292</f>
        <v>0</v>
      </c>
      <c r="E292" s="278">
        <f>[1]Tabell4!G292+[1]Tabell5!I292</f>
        <v>0</v>
      </c>
      <c r="F292" s="278">
        <f>[1]Tabell4!H292</f>
        <v>0</v>
      </c>
      <c r="G292" s="141">
        <v>2020</v>
      </c>
      <c r="H292" s="141">
        <v>2725.6098000000002</v>
      </c>
      <c r="I292" s="141">
        <v>4746</v>
      </c>
    </row>
    <row r="293" spans="1:9" x14ac:dyDescent="0.2">
      <c r="A293" s="21" t="s">
        <v>660</v>
      </c>
      <c r="B293" s="278">
        <f>[1]Tabell5!F293</f>
        <v>506</v>
      </c>
      <c r="C293" s="278">
        <f>[1]Tabell5!G293</f>
        <v>84</v>
      </c>
      <c r="D293" s="278">
        <f>[1]Tabell4!F293+[1]Tabell5!H293</f>
        <v>0</v>
      </c>
      <c r="E293" s="278">
        <f>[1]Tabell4!G293+[1]Tabell5!I293</f>
        <v>0</v>
      </c>
      <c r="F293" s="278">
        <f>[1]Tabell4!H293</f>
        <v>0</v>
      </c>
      <c r="G293" s="141">
        <v>0</v>
      </c>
      <c r="H293" s="141">
        <v>1757.924</v>
      </c>
      <c r="I293" s="141">
        <v>1758</v>
      </c>
    </row>
    <row r="294" spans="1:9" x14ac:dyDescent="0.2">
      <c r="A294" s="21" t="s">
        <v>661</v>
      </c>
      <c r="B294" s="278">
        <f>[1]Tabell5!F294</f>
        <v>0</v>
      </c>
      <c r="C294" s="278">
        <f>[1]Tabell5!G294</f>
        <v>0</v>
      </c>
      <c r="D294" s="278">
        <f>[1]Tabell4!F294+[1]Tabell5!H294</f>
        <v>0</v>
      </c>
      <c r="E294" s="278">
        <f>[1]Tabell4!G294+[1]Tabell5!I294</f>
        <v>0</v>
      </c>
      <c r="F294" s="278">
        <f>[1]Tabell4!H294</f>
        <v>0</v>
      </c>
      <c r="G294" s="141">
        <v>2299</v>
      </c>
      <c r="H294" s="141">
        <v>2151.9423999999999</v>
      </c>
      <c r="I294" s="141">
        <v>4451</v>
      </c>
    </row>
    <row r="295" spans="1:9" x14ac:dyDescent="0.2">
      <c r="A295" s="21" t="s">
        <v>662</v>
      </c>
      <c r="B295" s="278">
        <f>[1]Tabell5!F295</f>
        <v>44</v>
      </c>
      <c r="C295" s="278">
        <f>[1]Tabell5!G295</f>
        <v>0</v>
      </c>
      <c r="D295" s="278">
        <f>[1]Tabell4!F295+[1]Tabell5!H295</f>
        <v>0</v>
      </c>
      <c r="E295" s="278">
        <f>[1]Tabell4!G295+[1]Tabell5!I295</f>
        <v>0</v>
      </c>
      <c r="F295" s="278">
        <f>[1]Tabell4!H295</f>
        <v>0</v>
      </c>
      <c r="G295" s="141">
        <v>0</v>
      </c>
      <c r="H295" s="141">
        <v>921.32539999999995</v>
      </c>
      <c r="I295" s="141">
        <v>921</v>
      </c>
    </row>
    <row r="296" spans="1:9" x14ac:dyDescent="0.2">
      <c r="A296" s="21" t="s">
        <v>663</v>
      </c>
      <c r="B296" s="278">
        <f>[1]Tabell5!F296</f>
        <v>74</v>
      </c>
      <c r="C296" s="278">
        <f>[1]Tabell5!G296</f>
        <v>0</v>
      </c>
      <c r="D296" s="278">
        <f>[1]Tabell4!F296+[1]Tabell5!H296</f>
        <v>0</v>
      </c>
      <c r="E296" s="278">
        <f>[1]Tabell4!G296+[1]Tabell5!I296</f>
        <v>0</v>
      </c>
      <c r="F296" s="278">
        <f>[1]Tabell4!H296</f>
        <v>0</v>
      </c>
      <c r="G296" s="141">
        <v>710</v>
      </c>
      <c r="H296" s="141">
        <v>1440.9389999999999</v>
      </c>
      <c r="I296" s="141">
        <v>2151</v>
      </c>
    </row>
    <row r="297" spans="1:9" x14ac:dyDescent="0.2">
      <c r="A297" s="21" t="s">
        <v>664</v>
      </c>
      <c r="B297" s="278">
        <f>[1]Tabell5!F297</f>
        <v>0</v>
      </c>
      <c r="C297" s="278">
        <f>[1]Tabell5!G297</f>
        <v>0</v>
      </c>
      <c r="D297" s="278">
        <f>[1]Tabell4!F297+[1]Tabell5!H297</f>
        <v>0</v>
      </c>
      <c r="E297" s="278">
        <f>[1]Tabell4!G297+[1]Tabell5!I297</f>
        <v>0</v>
      </c>
      <c r="F297" s="278">
        <f>[1]Tabell4!H297</f>
        <v>0</v>
      </c>
      <c r="G297" s="141">
        <v>1060</v>
      </c>
      <c r="H297" s="141">
        <v>2299.6008000000002</v>
      </c>
      <c r="I297" s="141">
        <v>3360</v>
      </c>
    </row>
    <row r="298" spans="1:9" ht="13.5" thickBot="1" x14ac:dyDescent="0.25">
      <c r="A298" s="22" t="s">
        <v>665</v>
      </c>
      <c r="B298" s="282">
        <f>[1]Tabell5!F298</f>
        <v>0</v>
      </c>
      <c r="C298" s="282">
        <f>[1]Tabell5!G298</f>
        <v>0</v>
      </c>
      <c r="D298" s="282">
        <f>[1]Tabell4!F298+[1]Tabell5!H298</f>
        <v>0</v>
      </c>
      <c r="E298" s="282">
        <f>[1]Tabell4!G298+[1]Tabell5!I298</f>
        <v>0</v>
      </c>
      <c r="F298" s="282">
        <f>[1]Tabell4!H298</f>
        <v>0</v>
      </c>
      <c r="G298" s="57">
        <v>1971</v>
      </c>
      <c r="H298" s="57">
        <v>2708.4814000000001</v>
      </c>
      <c r="I298" s="57">
        <v>4679</v>
      </c>
    </row>
    <row r="299" spans="1:9" ht="3" customHeight="1" x14ac:dyDescent="0.2">
      <c r="A299" s="274"/>
      <c r="B299" s="274"/>
      <c r="C299" s="274"/>
      <c r="D299" s="274"/>
      <c r="E299" s="274"/>
      <c r="F299" s="274"/>
      <c r="G299" s="162"/>
      <c r="H299" s="162"/>
      <c r="I299" s="274"/>
    </row>
    <row r="300" spans="1:9" x14ac:dyDescent="0.2">
      <c r="A300" s="283"/>
      <c r="B300" s="283"/>
      <c r="C300" s="283"/>
      <c r="D300" s="283"/>
      <c r="E300" s="283"/>
      <c r="F300" s="283"/>
      <c r="G300" s="274"/>
      <c r="H300" s="274"/>
      <c r="I300" s="274"/>
    </row>
    <row r="301" spans="1:9" x14ac:dyDescent="0.2">
      <c r="A301" s="274"/>
      <c r="B301" s="274"/>
      <c r="C301" s="274"/>
      <c r="D301" s="274"/>
      <c r="E301" s="274"/>
      <c r="F301" s="274"/>
      <c r="G301" s="274"/>
      <c r="H301" s="274"/>
      <c r="I301" s="274"/>
    </row>
    <row r="302" spans="1:9" x14ac:dyDescent="0.2">
      <c r="A302" s="284"/>
      <c r="B302" s="284"/>
      <c r="C302" s="284"/>
      <c r="D302" s="284"/>
      <c r="E302" s="284"/>
      <c r="F302" s="284"/>
    </row>
    <row r="303" spans="1:9" x14ac:dyDescent="0.2">
      <c r="A303" s="284"/>
      <c r="B303" s="284"/>
      <c r="C303" s="284"/>
      <c r="D303" s="284"/>
      <c r="E303" s="284"/>
      <c r="F303" s="284"/>
    </row>
    <row r="305" spans="1:6" x14ac:dyDescent="0.2">
      <c r="A305" s="285"/>
      <c r="B305" s="285"/>
      <c r="C305" s="285"/>
      <c r="D305" s="285"/>
      <c r="E305" s="285"/>
      <c r="F305" s="285"/>
    </row>
    <row r="306" spans="1:6" x14ac:dyDescent="0.2">
      <c r="A306" s="285"/>
      <c r="B306" s="285"/>
      <c r="C306" s="285"/>
      <c r="D306" s="285"/>
      <c r="E306" s="285"/>
      <c r="F306" s="285"/>
    </row>
    <row r="307" spans="1:6" x14ac:dyDescent="0.2">
      <c r="A307" s="285"/>
      <c r="B307" s="285"/>
      <c r="C307" s="285"/>
      <c r="D307" s="285"/>
      <c r="E307" s="285"/>
      <c r="F307" s="285"/>
    </row>
    <row r="308" spans="1:6" x14ac:dyDescent="0.2">
      <c r="A308" s="285"/>
      <c r="B308" s="285"/>
      <c r="C308" s="285"/>
      <c r="D308" s="285"/>
      <c r="E308" s="285"/>
      <c r="F308" s="285"/>
    </row>
    <row r="309" spans="1:6" x14ac:dyDescent="0.2">
      <c r="A309" s="285"/>
      <c r="B309" s="285"/>
      <c r="C309" s="285"/>
      <c r="D309" s="285"/>
      <c r="E309" s="285"/>
      <c r="F309" s="285"/>
    </row>
    <row r="310" spans="1:6" x14ac:dyDescent="0.2">
      <c r="A310" s="285"/>
      <c r="B310" s="285"/>
      <c r="C310" s="285"/>
      <c r="D310" s="285"/>
      <c r="E310" s="285"/>
      <c r="F310" s="285"/>
    </row>
    <row r="311" spans="1:6" x14ac:dyDescent="0.2">
      <c r="A311" s="285"/>
      <c r="B311" s="285"/>
      <c r="C311" s="285"/>
      <c r="D311" s="285"/>
      <c r="E311" s="285"/>
      <c r="F311" s="285"/>
    </row>
    <row r="312" spans="1:6" x14ac:dyDescent="0.2">
      <c r="A312" s="285"/>
      <c r="B312" s="285"/>
      <c r="C312" s="285"/>
      <c r="D312" s="285"/>
      <c r="E312" s="285"/>
      <c r="F312" s="285"/>
    </row>
    <row r="313" spans="1:6" x14ac:dyDescent="0.2">
      <c r="A313" s="285"/>
      <c r="B313" s="285"/>
      <c r="C313" s="285"/>
      <c r="D313" s="285"/>
      <c r="E313" s="285"/>
      <c r="F313" s="285"/>
    </row>
    <row r="314" spans="1:6" x14ac:dyDescent="0.2">
      <c r="A314" s="285"/>
      <c r="B314" s="285"/>
      <c r="C314" s="285"/>
      <c r="D314" s="285"/>
      <c r="E314" s="285"/>
      <c r="F314" s="285"/>
    </row>
    <row r="315" spans="1:6" x14ac:dyDescent="0.2">
      <c r="A315" s="285"/>
      <c r="B315" s="285"/>
      <c r="C315" s="285"/>
      <c r="D315" s="285"/>
      <c r="E315" s="285"/>
      <c r="F315" s="285"/>
    </row>
    <row r="316" spans="1:6" x14ac:dyDescent="0.2">
      <c r="A316" s="285"/>
      <c r="B316" s="285"/>
      <c r="C316" s="285"/>
      <c r="D316" s="285"/>
      <c r="E316" s="285"/>
      <c r="F316" s="285"/>
    </row>
    <row r="318" spans="1:6" x14ac:dyDescent="0.2">
      <c r="A318" s="285"/>
      <c r="B318" s="285"/>
      <c r="C318" s="285"/>
      <c r="D318" s="285"/>
      <c r="E318" s="285"/>
      <c r="F318" s="285"/>
    </row>
    <row r="319" spans="1:6" x14ac:dyDescent="0.2">
      <c r="A319" s="285"/>
      <c r="B319" s="285"/>
      <c r="C319" s="285"/>
      <c r="D319" s="285"/>
      <c r="E319" s="285"/>
      <c r="F319" s="285"/>
    </row>
  </sheetData>
  <mergeCells count="2">
    <mergeCell ref="B2:F2"/>
    <mergeCell ref="G2:I2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0">
    <pageSetUpPr fitToPage="1"/>
  </sheetPr>
  <dimension ref="A1:N322"/>
  <sheetViews>
    <sheetView showGridLines="0" zoomScaleNormal="100" workbookViewId="0">
      <pane ySplit="8" topLeftCell="A9" activePane="bottomLeft" state="frozen"/>
      <selection activeCell="H42" sqref="H42"/>
      <selection pane="bottomLeft"/>
    </sheetView>
  </sheetViews>
  <sheetFormatPr defaultColWidth="0" defaultRowHeight="12.75" x14ac:dyDescent="0.2"/>
  <cols>
    <col min="1" max="1" width="16.85546875" style="21" customWidth="1"/>
    <col min="2" max="2" width="12" style="286" customWidth="1"/>
    <col min="3" max="4" width="10.7109375" style="287" customWidth="1"/>
    <col min="5" max="5" width="10.42578125" style="21" customWidth="1"/>
    <col min="6" max="9" width="10.28515625" style="21" customWidth="1"/>
    <col min="10" max="256" width="0" style="21" hidden="1"/>
    <col min="257" max="257" width="16.85546875" style="21" customWidth="1"/>
    <col min="258" max="258" width="12" style="21" customWidth="1"/>
    <col min="259" max="260" width="10.7109375" style="21" customWidth="1"/>
    <col min="261" max="261" width="10.42578125" style="21" customWidth="1"/>
    <col min="262" max="265" width="10.28515625" style="21" customWidth="1"/>
    <col min="266" max="512" width="0" style="21" hidden="1"/>
    <col min="513" max="513" width="16.85546875" style="21" customWidth="1"/>
    <col min="514" max="514" width="12" style="21" customWidth="1"/>
    <col min="515" max="516" width="10.7109375" style="21" customWidth="1"/>
    <col min="517" max="517" width="10.42578125" style="21" customWidth="1"/>
    <col min="518" max="521" width="10.28515625" style="21" customWidth="1"/>
    <col min="522" max="768" width="0" style="21" hidden="1"/>
    <col min="769" max="769" width="16.85546875" style="21" customWidth="1"/>
    <col min="770" max="770" width="12" style="21" customWidth="1"/>
    <col min="771" max="772" width="10.7109375" style="21" customWidth="1"/>
    <col min="773" max="773" width="10.42578125" style="21" customWidth="1"/>
    <col min="774" max="777" width="10.28515625" style="21" customWidth="1"/>
    <col min="778" max="1024" width="0" style="21" hidden="1"/>
    <col min="1025" max="1025" width="16.85546875" style="21" customWidth="1"/>
    <col min="1026" max="1026" width="12" style="21" customWidth="1"/>
    <col min="1027" max="1028" width="10.7109375" style="21" customWidth="1"/>
    <col min="1029" max="1029" width="10.42578125" style="21" customWidth="1"/>
    <col min="1030" max="1033" width="10.28515625" style="21" customWidth="1"/>
    <col min="1034" max="1280" width="0" style="21" hidden="1"/>
    <col min="1281" max="1281" width="16.85546875" style="21" customWidth="1"/>
    <col min="1282" max="1282" width="12" style="21" customWidth="1"/>
    <col min="1283" max="1284" width="10.7109375" style="21" customWidth="1"/>
    <col min="1285" max="1285" width="10.42578125" style="21" customWidth="1"/>
    <col min="1286" max="1289" width="10.28515625" style="21" customWidth="1"/>
    <col min="1290" max="1536" width="0" style="21" hidden="1"/>
    <col min="1537" max="1537" width="16.85546875" style="21" customWidth="1"/>
    <col min="1538" max="1538" width="12" style="21" customWidth="1"/>
    <col min="1539" max="1540" width="10.7109375" style="21" customWidth="1"/>
    <col min="1541" max="1541" width="10.42578125" style="21" customWidth="1"/>
    <col min="1542" max="1545" width="10.28515625" style="21" customWidth="1"/>
    <col min="1546" max="1792" width="0" style="21" hidden="1"/>
    <col min="1793" max="1793" width="16.85546875" style="21" customWidth="1"/>
    <col min="1794" max="1794" width="12" style="21" customWidth="1"/>
    <col min="1795" max="1796" width="10.7109375" style="21" customWidth="1"/>
    <col min="1797" max="1797" width="10.42578125" style="21" customWidth="1"/>
    <col min="1798" max="1801" width="10.28515625" style="21" customWidth="1"/>
    <col min="1802" max="2048" width="0" style="21" hidden="1"/>
    <col min="2049" max="2049" width="16.85546875" style="21" customWidth="1"/>
    <col min="2050" max="2050" width="12" style="21" customWidth="1"/>
    <col min="2051" max="2052" width="10.7109375" style="21" customWidth="1"/>
    <col min="2053" max="2053" width="10.42578125" style="21" customWidth="1"/>
    <col min="2054" max="2057" width="10.28515625" style="21" customWidth="1"/>
    <col min="2058" max="2304" width="0" style="21" hidden="1"/>
    <col min="2305" max="2305" width="16.85546875" style="21" customWidth="1"/>
    <col min="2306" max="2306" width="12" style="21" customWidth="1"/>
    <col min="2307" max="2308" width="10.7109375" style="21" customWidth="1"/>
    <col min="2309" max="2309" width="10.42578125" style="21" customWidth="1"/>
    <col min="2310" max="2313" width="10.28515625" style="21" customWidth="1"/>
    <col min="2314" max="2560" width="0" style="21" hidden="1"/>
    <col min="2561" max="2561" width="16.85546875" style="21" customWidth="1"/>
    <col min="2562" max="2562" width="12" style="21" customWidth="1"/>
    <col min="2563" max="2564" width="10.7109375" style="21" customWidth="1"/>
    <col min="2565" max="2565" width="10.42578125" style="21" customWidth="1"/>
    <col min="2566" max="2569" width="10.28515625" style="21" customWidth="1"/>
    <col min="2570" max="2816" width="0" style="21" hidden="1"/>
    <col min="2817" max="2817" width="16.85546875" style="21" customWidth="1"/>
    <col min="2818" max="2818" width="12" style="21" customWidth="1"/>
    <col min="2819" max="2820" width="10.7109375" style="21" customWidth="1"/>
    <col min="2821" max="2821" width="10.42578125" style="21" customWidth="1"/>
    <col min="2822" max="2825" width="10.28515625" style="21" customWidth="1"/>
    <col min="2826" max="3072" width="0" style="21" hidden="1"/>
    <col min="3073" max="3073" width="16.85546875" style="21" customWidth="1"/>
    <col min="3074" max="3074" width="12" style="21" customWidth="1"/>
    <col min="3075" max="3076" width="10.7109375" style="21" customWidth="1"/>
    <col min="3077" max="3077" width="10.42578125" style="21" customWidth="1"/>
    <col min="3078" max="3081" width="10.28515625" style="21" customWidth="1"/>
    <col min="3082" max="3328" width="0" style="21" hidden="1"/>
    <col min="3329" max="3329" width="16.85546875" style="21" customWidth="1"/>
    <col min="3330" max="3330" width="12" style="21" customWidth="1"/>
    <col min="3331" max="3332" width="10.7109375" style="21" customWidth="1"/>
    <col min="3333" max="3333" width="10.42578125" style="21" customWidth="1"/>
    <col min="3334" max="3337" width="10.28515625" style="21" customWidth="1"/>
    <col min="3338" max="3584" width="0" style="21" hidden="1"/>
    <col min="3585" max="3585" width="16.85546875" style="21" customWidth="1"/>
    <col min="3586" max="3586" width="12" style="21" customWidth="1"/>
    <col min="3587" max="3588" width="10.7109375" style="21" customWidth="1"/>
    <col min="3589" max="3589" width="10.42578125" style="21" customWidth="1"/>
    <col min="3590" max="3593" width="10.28515625" style="21" customWidth="1"/>
    <col min="3594" max="3840" width="0" style="21" hidden="1"/>
    <col min="3841" max="3841" width="16.85546875" style="21" customWidth="1"/>
    <col min="3842" max="3842" width="12" style="21" customWidth="1"/>
    <col min="3843" max="3844" width="10.7109375" style="21" customWidth="1"/>
    <col min="3845" max="3845" width="10.42578125" style="21" customWidth="1"/>
    <col min="3846" max="3849" width="10.28515625" style="21" customWidth="1"/>
    <col min="3850" max="4096" width="0" style="21" hidden="1"/>
    <col min="4097" max="4097" width="16.85546875" style="21" customWidth="1"/>
    <col min="4098" max="4098" width="12" style="21" customWidth="1"/>
    <col min="4099" max="4100" width="10.7109375" style="21" customWidth="1"/>
    <col min="4101" max="4101" width="10.42578125" style="21" customWidth="1"/>
    <col min="4102" max="4105" width="10.28515625" style="21" customWidth="1"/>
    <col min="4106" max="4352" width="0" style="21" hidden="1"/>
    <col min="4353" max="4353" width="16.85546875" style="21" customWidth="1"/>
    <col min="4354" max="4354" width="12" style="21" customWidth="1"/>
    <col min="4355" max="4356" width="10.7109375" style="21" customWidth="1"/>
    <col min="4357" max="4357" width="10.42578125" style="21" customWidth="1"/>
    <col min="4358" max="4361" width="10.28515625" style="21" customWidth="1"/>
    <col min="4362" max="4608" width="0" style="21" hidden="1"/>
    <col min="4609" max="4609" width="16.85546875" style="21" customWidth="1"/>
    <col min="4610" max="4610" width="12" style="21" customWidth="1"/>
    <col min="4611" max="4612" width="10.7109375" style="21" customWidth="1"/>
    <col min="4613" max="4613" width="10.42578125" style="21" customWidth="1"/>
    <col min="4614" max="4617" width="10.28515625" style="21" customWidth="1"/>
    <col min="4618" max="4864" width="0" style="21" hidden="1"/>
    <col min="4865" max="4865" width="16.85546875" style="21" customWidth="1"/>
    <col min="4866" max="4866" width="12" style="21" customWidth="1"/>
    <col min="4867" max="4868" width="10.7109375" style="21" customWidth="1"/>
    <col min="4869" max="4869" width="10.42578125" style="21" customWidth="1"/>
    <col min="4870" max="4873" width="10.28515625" style="21" customWidth="1"/>
    <col min="4874" max="5120" width="0" style="21" hidden="1"/>
    <col min="5121" max="5121" width="16.85546875" style="21" customWidth="1"/>
    <col min="5122" max="5122" width="12" style="21" customWidth="1"/>
    <col min="5123" max="5124" width="10.7109375" style="21" customWidth="1"/>
    <col min="5125" max="5125" width="10.42578125" style="21" customWidth="1"/>
    <col min="5126" max="5129" width="10.28515625" style="21" customWidth="1"/>
    <col min="5130" max="5376" width="0" style="21" hidden="1"/>
    <col min="5377" max="5377" width="16.85546875" style="21" customWidth="1"/>
    <col min="5378" max="5378" width="12" style="21" customWidth="1"/>
    <col min="5379" max="5380" width="10.7109375" style="21" customWidth="1"/>
    <col min="5381" max="5381" width="10.42578125" style="21" customWidth="1"/>
    <col min="5382" max="5385" width="10.28515625" style="21" customWidth="1"/>
    <col min="5386" max="5632" width="0" style="21" hidden="1"/>
    <col min="5633" max="5633" width="16.85546875" style="21" customWidth="1"/>
    <col min="5634" max="5634" width="12" style="21" customWidth="1"/>
    <col min="5635" max="5636" width="10.7109375" style="21" customWidth="1"/>
    <col min="5637" max="5637" width="10.42578125" style="21" customWidth="1"/>
    <col min="5638" max="5641" width="10.28515625" style="21" customWidth="1"/>
    <col min="5642" max="5888" width="0" style="21" hidden="1"/>
    <col min="5889" max="5889" width="16.85546875" style="21" customWidth="1"/>
    <col min="5890" max="5890" width="12" style="21" customWidth="1"/>
    <col min="5891" max="5892" width="10.7109375" style="21" customWidth="1"/>
    <col min="5893" max="5893" width="10.42578125" style="21" customWidth="1"/>
    <col min="5894" max="5897" width="10.28515625" style="21" customWidth="1"/>
    <col min="5898" max="6144" width="0" style="21" hidden="1"/>
    <col min="6145" max="6145" width="16.85546875" style="21" customWidth="1"/>
    <col min="6146" max="6146" width="12" style="21" customWidth="1"/>
    <col min="6147" max="6148" width="10.7109375" style="21" customWidth="1"/>
    <col min="6149" max="6149" width="10.42578125" style="21" customWidth="1"/>
    <col min="6150" max="6153" width="10.28515625" style="21" customWidth="1"/>
    <col min="6154" max="6400" width="0" style="21" hidden="1"/>
    <col min="6401" max="6401" width="16.85546875" style="21" customWidth="1"/>
    <col min="6402" max="6402" width="12" style="21" customWidth="1"/>
    <col min="6403" max="6404" width="10.7109375" style="21" customWidth="1"/>
    <col min="6405" max="6405" width="10.42578125" style="21" customWidth="1"/>
    <col min="6406" max="6409" width="10.28515625" style="21" customWidth="1"/>
    <col min="6410" max="6656" width="0" style="21" hidden="1"/>
    <col min="6657" max="6657" width="16.85546875" style="21" customWidth="1"/>
    <col min="6658" max="6658" width="12" style="21" customWidth="1"/>
    <col min="6659" max="6660" width="10.7109375" style="21" customWidth="1"/>
    <col min="6661" max="6661" width="10.42578125" style="21" customWidth="1"/>
    <col min="6662" max="6665" width="10.28515625" style="21" customWidth="1"/>
    <col min="6666" max="6912" width="0" style="21" hidden="1"/>
    <col min="6913" max="6913" width="16.85546875" style="21" customWidth="1"/>
    <col min="6914" max="6914" width="12" style="21" customWidth="1"/>
    <col min="6915" max="6916" width="10.7109375" style="21" customWidth="1"/>
    <col min="6917" max="6917" width="10.42578125" style="21" customWidth="1"/>
    <col min="6918" max="6921" width="10.28515625" style="21" customWidth="1"/>
    <col min="6922" max="7168" width="0" style="21" hidden="1"/>
    <col min="7169" max="7169" width="16.85546875" style="21" customWidth="1"/>
    <col min="7170" max="7170" width="12" style="21" customWidth="1"/>
    <col min="7171" max="7172" width="10.7109375" style="21" customWidth="1"/>
    <col min="7173" max="7173" width="10.42578125" style="21" customWidth="1"/>
    <col min="7174" max="7177" width="10.28515625" style="21" customWidth="1"/>
    <col min="7178" max="7424" width="0" style="21" hidden="1"/>
    <col min="7425" max="7425" width="16.85546875" style="21" customWidth="1"/>
    <col min="7426" max="7426" width="12" style="21" customWidth="1"/>
    <col min="7427" max="7428" width="10.7109375" style="21" customWidth="1"/>
    <col min="7429" max="7429" width="10.42578125" style="21" customWidth="1"/>
    <col min="7430" max="7433" width="10.28515625" style="21" customWidth="1"/>
    <col min="7434" max="7680" width="0" style="21" hidden="1"/>
    <col min="7681" max="7681" width="16.85546875" style="21" customWidth="1"/>
    <col min="7682" max="7682" width="12" style="21" customWidth="1"/>
    <col min="7683" max="7684" width="10.7109375" style="21" customWidth="1"/>
    <col min="7685" max="7685" width="10.42578125" style="21" customWidth="1"/>
    <col min="7686" max="7689" width="10.28515625" style="21" customWidth="1"/>
    <col min="7690" max="7936" width="0" style="21" hidden="1"/>
    <col min="7937" max="7937" width="16.85546875" style="21" customWidth="1"/>
    <col min="7938" max="7938" width="12" style="21" customWidth="1"/>
    <col min="7939" max="7940" width="10.7109375" style="21" customWidth="1"/>
    <col min="7941" max="7941" width="10.42578125" style="21" customWidth="1"/>
    <col min="7942" max="7945" width="10.28515625" style="21" customWidth="1"/>
    <col min="7946" max="8192" width="0" style="21" hidden="1"/>
    <col min="8193" max="8193" width="16.85546875" style="21" customWidth="1"/>
    <col min="8194" max="8194" width="12" style="21" customWidth="1"/>
    <col min="8195" max="8196" width="10.7109375" style="21" customWidth="1"/>
    <col min="8197" max="8197" width="10.42578125" style="21" customWidth="1"/>
    <col min="8198" max="8201" width="10.28515625" style="21" customWidth="1"/>
    <col min="8202" max="8448" width="0" style="21" hidden="1"/>
    <col min="8449" max="8449" width="16.85546875" style="21" customWidth="1"/>
    <col min="8450" max="8450" width="12" style="21" customWidth="1"/>
    <col min="8451" max="8452" width="10.7109375" style="21" customWidth="1"/>
    <col min="8453" max="8453" width="10.42578125" style="21" customWidth="1"/>
    <col min="8454" max="8457" width="10.28515625" style="21" customWidth="1"/>
    <col min="8458" max="8704" width="0" style="21" hidden="1"/>
    <col min="8705" max="8705" width="16.85546875" style="21" customWidth="1"/>
    <col min="8706" max="8706" width="12" style="21" customWidth="1"/>
    <col min="8707" max="8708" width="10.7109375" style="21" customWidth="1"/>
    <col min="8709" max="8709" width="10.42578125" style="21" customWidth="1"/>
    <col min="8710" max="8713" width="10.28515625" style="21" customWidth="1"/>
    <col min="8714" max="8960" width="0" style="21" hidden="1"/>
    <col min="8961" max="8961" width="16.85546875" style="21" customWidth="1"/>
    <col min="8962" max="8962" width="12" style="21" customWidth="1"/>
    <col min="8963" max="8964" width="10.7109375" style="21" customWidth="1"/>
    <col min="8965" max="8965" width="10.42578125" style="21" customWidth="1"/>
    <col min="8966" max="8969" width="10.28515625" style="21" customWidth="1"/>
    <col min="8970" max="9216" width="0" style="21" hidden="1"/>
    <col min="9217" max="9217" width="16.85546875" style="21" customWidth="1"/>
    <col min="9218" max="9218" width="12" style="21" customWidth="1"/>
    <col min="9219" max="9220" width="10.7109375" style="21" customWidth="1"/>
    <col min="9221" max="9221" width="10.42578125" style="21" customWidth="1"/>
    <col min="9222" max="9225" width="10.28515625" style="21" customWidth="1"/>
    <col min="9226" max="9472" width="0" style="21" hidden="1"/>
    <col min="9473" max="9473" width="16.85546875" style="21" customWidth="1"/>
    <col min="9474" max="9474" width="12" style="21" customWidth="1"/>
    <col min="9475" max="9476" width="10.7109375" style="21" customWidth="1"/>
    <col min="9477" max="9477" width="10.42578125" style="21" customWidth="1"/>
    <col min="9478" max="9481" width="10.28515625" style="21" customWidth="1"/>
    <col min="9482" max="9728" width="0" style="21" hidden="1"/>
    <col min="9729" max="9729" width="16.85546875" style="21" customWidth="1"/>
    <col min="9730" max="9730" width="12" style="21" customWidth="1"/>
    <col min="9731" max="9732" width="10.7109375" style="21" customWidth="1"/>
    <col min="9733" max="9733" width="10.42578125" style="21" customWidth="1"/>
    <col min="9734" max="9737" width="10.28515625" style="21" customWidth="1"/>
    <col min="9738" max="9984" width="0" style="21" hidden="1"/>
    <col min="9985" max="9985" width="16.85546875" style="21" customWidth="1"/>
    <col min="9986" max="9986" width="12" style="21" customWidth="1"/>
    <col min="9987" max="9988" width="10.7109375" style="21" customWidth="1"/>
    <col min="9989" max="9989" width="10.42578125" style="21" customWidth="1"/>
    <col min="9990" max="9993" width="10.28515625" style="21" customWidth="1"/>
    <col min="9994" max="10240" width="0" style="21" hidden="1"/>
    <col min="10241" max="10241" width="16.85546875" style="21" customWidth="1"/>
    <col min="10242" max="10242" width="12" style="21" customWidth="1"/>
    <col min="10243" max="10244" width="10.7109375" style="21" customWidth="1"/>
    <col min="10245" max="10245" width="10.42578125" style="21" customWidth="1"/>
    <col min="10246" max="10249" width="10.28515625" style="21" customWidth="1"/>
    <col min="10250" max="10496" width="0" style="21" hidden="1"/>
    <col min="10497" max="10497" width="16.85546875" style="21" customWidth="1"/>
    <col min="10498" max="10498" width="12" style="21" customWidth="1"/>
    <col min="10499" max="10500" width="10.7109375" style="21" customWidth="1"/>
    <col min="10501" max="10501" width="10.42578125" style="21" customWidth="1"/>
    <col min="10502" max="10505" width="10.28515625" style="21" customWidth="1"/>
    <col min="10506" max="10752" width="0" style="21" hidden="1"/>
    <col min="10753" max="10753" width="16.85546875" style="21" customWidth="1"/>
    <col min="10754" max="10754" width="12" style="21" customWidth="1"/>
    <col min="10755" max="10756" width="10.7109375" style="21" customWidth="1"/>
    <col min="10757" max="10757" width="10.42578125" style="21" customWidth="1"/>
    <col min="10758" max="10761" width="10.28515625" style="21" customWidth="1"/>
    <col min="10762" max="11008" width="0" style="21" hidden="1"/>
    <col min="11009" max="11009" width="16.85546875" style="21" customWidth="1"/>
    <col min="11010" max="11010" width="12" style="21" customWidth="1"/>
    <col min="11011" max="11012" width="10.7109375" style="21" customWidth="1"/>
    <col min="11013" max="11013" width="10.42578125" style="21" customWidth="1"/>
    <col min="11014" max="11017" width="10.28515625" style="21" customWidth="1"/>
    <col min="11018" max="11264" width="0" style="21" hidden="1"/>
    <col min="11265" max="11265" width="16.85546875" style="21" customWidth="1"/>
    <col min="11266" max="11266" width="12" style="21" customWidth="1"/>
    <col min="11267" max="11268" width="10.7109375" style="21" customWidth="1"/>
    <col min="11269" max="11269" width="10.42578125" style="21" customWidth="1"/>
    <col min="11270" max="11273" width="10.28515625" style="21" customWidth="1"/>
    <col min="11274" max="11520" width="0" style="21" hidden="1"/>
    <col min="11521" max="11521" width="16.85546875" style="21" customWidth="1"/>
    <col min="11522" max="11522" width="12" style="21" customWidth="1"/>
    <col min="11523" max="11524" width="10.7109375" style="21" customWidth="1"/>
    <col min="11525" max="11525" width="10.42578125" style="21" customWidth="1"/>
    <col min="11526" max="11529" width="10.28515625" style="21" customWidth="1"/>
    <col min="11530" max="11776" width="0" style="21" hidden="1"/>
    <col min="11777" max="11777" width="16.85546875" style="21" customWidth="1"/>
    <col min="11778" max="11778" width="12" style="21" customWidth="1"/>
    <col min="11779" max="11780" width="10.7109375" style="21" customWidth="1"/>
    <col min="11781" max="11781" width="10.42578125" style="21" customWidth="1"/>
    <col min="11782" max="11785" width="10.28515625" style="21" customWidth="1"/>
    <col min="11786" max="12032" width="0" style="21" hidden="1"/>
    <col min="12033" max="12033" width="16.85546875" style="21" customWidth="1"/>
    <col min="12034" max="12034" width="12" style="21" customWidth="1"/>
    <col min="12035" max="12036" width="10.7109375" style="21" customWidth="1"/>
    <col min="12037" max="12037" width="10.42578125" style="21" customWidth="1"/>
    <col min="12038" max="12041" width="10.28515625" style="21" customWidth="1"/>
    <col min="12042" max="12288" width="0" style="21" hidden="1"/>
    <col min="12289" max="12289" width="16.85546875" style="21" customWidth="1"/>
    <col min="12290" max="12290" width="12" style="21" customWidth="1"/>
    <col min="12291" max="12292" width="10.7109375" style="21" customWidth="1"/>
    <col min="12293" max="12293" width="10.42578125" style="21" customWidth="1"/>
    <col min="12294" max="12297" width="10.28515625" style="21" customWidth="1"/>
    <col min="12298" max="12544" width="0" style="21" hidden="1"/>
    <col min="12545" max="12545" width="16.85546875" style="21" customWidth="1"/>
    <col min="12546" max="12546" width="12" style="21" customWidth="1"/>
    <col min="12547" max="12548" width="10.7109375" style="21" customWidth="1"/>
    <col min="12549" max="12549" width="10.42578125" style="21" customWidth="1"/>
    <col min="12550" max="12553" width="10.28515625" style="21" customWidth="1"/>
    <col min="12554" max="12800" width="0" style="21" hidden="1"/>
    <col min="12801" max="12801" width="16.85546875" style="21" customWidth="1"/>
    <col min="12802" max="12802" width="12" style="21" customWidth="1"/>
    <col min="12803" max="12804" width="10.7109375" style="21" customWidth="1"/>
    <col min="12805" max="12805" width="10.42578125" style="21" customWidth="1"/>
    <col min="12806" max="12809" width="10.28515625" style="21" customWidth="1"/>
    <col min="12810" max="13056" width="0" style="21" hidden="1"/>
    <col min="13057" max="13057" width="16.85546875" style="21" customWidth="1"/>
    <col min="13058" max="13058" width="12" style="21" customWidth="1"/>
    <col min="13059" max="13060" width="10.7109375" style="21" customWidth="1"/>
    <col min="13061" max="13061" width="10.42578125" style="21" customWidth="1"/>
    <col min="13062" max="13065" width="10.28515625" style="21" customWidth="1"/>
    <col min="13066" max="13312" width="0" style="21" hidden="1"/>
    <col min="13313" max="13313" width="16.85546875" style="21" customWidth="1"/>
    <col min="13314" max="13314" width="12" style="21" customWidth="1"/>
    <col min="13315" max="13316" width="10.7109375" style="21" customWidth="1"/>
    <col min="13317" max="13317" width="10.42578125" style="21" customWidth="1"/>
    <col min="13318" max="13321" width="10.28515625" style="21" customWidth="1"/>
    <col min="13322" max="13568" width="0" style="21" hidden="1"/>
    <col min="13569" max="13569" width="16.85546875" style="21" customWidth="1"/>
    <col min="13570" max="13570" width="12" style="21" customWidth="1"/>
    <col min="13571" max="13572" width="10.7109375" style="21" customWidth="1"/>
    <col min="13573" max="13573" width="10.42578125" style="21" customWidth="1"/>
    <col min="13574" max="13577" width="10.28515625" style="21" customWidth="1"/>
    <col min="13578" max="13824" width="0" style="21" hidden="1"/>
    <col min="13825" max="13825" width="16.85546875" style="21" customWidth="1"/>
    <col min="13826" max="13826" width="12" style="21" customWidth="1"/>
    <col min="13827" max="13828" width="10.7109375" style="21" customWidth="1"/>
    <col min="13829" max="13829" width="10.42578125" style="21" customWidth="1"/>
    <col min="13830" max="13833" width="10.28515625" style="21" customWidth="1"/>
    <col min="13834" max="14080" width="0" style="21" hidden="1"/>
    <col min="14081" max="14081" width="16.85546875" style="21" customWidth="1"/>
    <col min="14082" max="14082" width="12" style="21" customWidth="1"/>
    <col min="14083" max="14084" width="10.7109375" style="21" customWidth="1"/>
    <col min="14085" max="14085" width="10.42578125" style="21" customWidth="1"/>
    <col min="14086" max="14089" width="10.28515625" style="21" customWidth="1"/>
    <col min="14090" max="14336" width="0" style="21" hidden="1"/>
    <col min="14337" max="14337" width="16.85546875" style="21" customWidth="1"/>
    <col min="14338" max="14338" width="12" style="21" customWidth="1"/>
    <col min="14339" max="14340" width="10.7109375" style="21" customWidth="1"/>
    <col min="14341" max="14341" width="10.42578125" style="21" customWidth="1"/>
    <col min="14342" max="14345" width="10.28515625" style="21" customWidth="1"/>
    <col min="14346" max="14592" width="0" style="21" hidden="1"/>
    <col min="14593" max="14593" width="16.85546875" style="21" customWidth="1"/>
    <col min="14594" max="14594" width="12" style="21" customWidth="1"/>
    <col min="14595" max="14596" width="10.7109375" style="21" customWidth="1"/>
    <col min="14597" max="14597" width="10.42578125" style="21" customWidth="1"/>
    <col min="14598" max="14601" width="10.28515625" style="21" customWidth="1"/>
    <col min="14602" max="14848" width="0" style="21" hidden="1"/>
    <col min="14849" max="14849" width="16.85546875" style="21" customWidth="1"/>
    <col min="14850" max="14850" width="12" style="21" customWidth="1"/>
    <col min="14851" max="14852" width="10.7109375" style="21" customWidth="1"/>
    <col min="14853" max="14853" width="10.42578125" style="21" customWidth="1"/>
    <col min="14854" max="14857" width="10.28515625" style="21" customWidth="1"/>
    <col min="14858" max="15104" width="0" style="21" hidden="1"/>
    <col min="15105" max="15105" width="16.85546875" style="21" customWidth="1"/>
    <col min="15106" max="15106" width="12" style="21" customWidth="1"/>
    <col min="15107" max="15108" width="10.7109375" style="21" customWidth="1"/>
    <col min="15109" max="15109" width="10.42578125" style="21" customWidth="1"/>
    <col min="15110" max="15113" width="10.28515625" style="21" customWidth="1"/>
    <col min="15114" max="15360" width="0" style="21" hidden="1"/>
    <col min="15361" max="15361" width="16.85546875" style="21" customWidth="1"/>
    <col min="15362" max="15362" width="12" style="21" customWidth="1"/>
    <col min="15363" max="15364" width="10.7109375" style="21" customWidth="1"/>
    <col min="15365" max="15365" width="10.42578125" style="21" customWidth="1"/>
    <col min="15366" max="15369" width="10.28515625" style="21" customWidth="1"/>
    <col min="15370" max="15616" width="0" style="21" hidden="1"/>
    <col min="15617" max="15617" width="16.85546875" style="21" customWidth="1"/>
    <col min="15618" max="15618" width="12" style="21" customWidth="1"/>
    <col min="15619" max="15620" width="10.7109375" style="21" customWidth="1"/>
    <col min="15621" max="15621" width="10.42578125" style="21" customWidth="1"/>
    <col min="15622" max="15625" width="10.28515625" style="21" customWidth="1"/>
    <col min="15626" max="15872" width="0" style="21" hidden="1"/>
    <col min="15873" max="15873" width="16.85546875" style="21" customWidth="1"/>
    <col min="15874" max="15874" width="12" style="21" customWidth="1"/>
    <col min="15875" max="15876" width="10.7109375" style="21" customWidth="1"/>
    <col min="15877" max="15877" width="10.42578125" style="21" customWidth="1"/>
    <col min="15878" max="15881" width="10.28515625" style="21" customWidth="1"/>
    <col min="15882" max="16128" width="0" style="21" hidden="1"/>
    <col min="16129" max="16129" width="16.85546875" style="21" customWidth="1"/>
    <col min="16130" max="16130" width="12" style="21" customWidth="1"/>
    <col min="16131" max="16132" width="10.7109375" style="21" customWidth="1"/>
    <col min="16133" max="16133" width="10.42578125" style="21" customWidth="1"/>
    <col min="16134" max="16137" width="10.28515625" style="21" customWidth="1"/>
    <col min="16138" max="16384" width="0" style="21" hidden="1"/>
  </cols>
  <sheetData>
    <row r="1" spans="1:14" ht="16.5" thickBot="1" x14ac:dyDescent="0.3">
      <c r="A1" s="12" t="s">
        <v>722</v>
      </c>
      <c r="E1" s="22"/>
      <c r="F1" s="22"/>
      <c r="G1" s="22"/>
      <c r="H1" s="22"/>
      <c r="I1" s="22"/>
    </row>
    <row r="2" spans="1:14" x14ac:dyDescent="0.2">
      <c r="A2" s="13" t="s">
        <v>19</v>
      </c>
      <c r="B2" s="288" t="s">
        <v>41</v>
      </c>
      <c r="C2" s="671" t="s">
        <v>723</v>
      </c>
      <c r="D2" s="671"/>
      <c r="E2" s="14" t="s">
        <v>724</v>
      </c>
      <c r="F2" s="289" t="s">
        <v>670</v>
      </c>
      <c r="G2" s="289"/>
      <c r="H2" s="289"/>
      <c r="I2" s="289"/>
    </row>
    <row r="3" spans="1:14" x14ac:dyDescent="0.2">
      <c r="A3" s="27"/>
      <c r="B3" s="290" t="s">
        <v>725</v>
      </c>
      <c r="C3" s="672" t="s">
        <v>726</v>
      </c>
      <c r="D3" s="672"/>
      <c r="E3" s="291" t="s">
        <v>727</v>
      </c>
      <c r="F3" s="673" t="s">
        <v>728</v>
      </c>
      <c r="G3" s="673"/>
      <c r="H3" s="673"/>
      <c r="I3" s="673"/>
      <c r="K3" s="271"/>
    </row>
    <row r="4" spans="1:14" x14ac:dyDescent="0.2">
      <c r="A4" s="27" t="s">
        <v>47</v>
      </c>
      <c r="B4" s="290">
        <v>2013</v>
      </c>
      <c r="C4" s="292" t="s">
        <v>729</v>
      </c>
      <c r="D4" s="292" t="s">
        <v>730</v>
      </c>
      <c r="E4" s="15" t="s">
        <v>48</v>
      </c>
      <c r="F4" s="293">
        <v>2014</v>
      </c>
      <c r="G4" s="294">
        <f>F4+1</f>
        <v>2015</v>
      </c>
      <c r="H4" s="294">
        <f>G4+1</f>
        <v>2016</v>
      </c>
      <c r="I4" s="294">
        <f>H4+1</f>
        <v>2017</v>
      </c>
    </row>
    <row r="5" spans="1:14" ht="14.25" x14ac:dyDescent="0.2">
      <c r="A5" s="27"/>
      <c r="B5" s="295"/>
      <c r="C5" s="117" t="s">
        <v>731</v>
      </c>
      <c r="D5" s="117" t="s">
        <v>732</v>
      </c>
      <c r="E5" s="15"/>
      <c r="K5" s="271"/>
    </row>
    <row r="6" spans="1:14" x14ac:dyDescent="0.2">
      <c r="A6" s="27"/>
      <c r="B6" s="295"/>
      <c r="C6" s="15" t="s">
        <v>48</v>
      </c>
      <c r="D6" s="15" t="s">
        <v>48</v>
      </c>
      <c r="E6" s="296"/>
    </row>
    <row r="7" spans="1:14" x14ac:dyDescent="0.2">
      <c r="A7" s="123"/>
      <c r="B7" s="136"/>
      <c r="C7" s="15"/>
      <c r="D7" s="15"/>
      <c r="E7" s="297"/>
      <c r="F7" s="298" t="s">
        <v>697</v>
      </c>
      <c r="G7" s="280"/>
      <c r="H7" s="280"/>
      <c r="I7" s="280"/>
    </row>
    <row r="8" spans="1:14" x14ac:dyDescent="0.2">
      <c r="A8" s="275" t="s">
        <v>357</v>
      </c>
      <c r="B8" s="299">
        <v>9633589</v>
      </c>
      <c r="C8" s="299"/>
      <c r="D8" s="299"/>
      <c r="E8" s="300"/>
      <c r="F8" s="277">
        <v>252.04245572444495</v>
      </c>
      <c r="G8" s="277">
        <v>79.559046166491015</v>
      </c>
      <c r="H8" s="277">
        <v>17.452246613385729</v>
      </c>
      <c r="I8" s="277">
        <v>4.8229660825264604</v>
      </c>
    </row>
    <row r="9" spans="1:14" ht="25.5" x14ac:dyDescent="0.2">
      <c r="A9" s="20" t="s">
        <v>699</v>
      </c>
      <c r="B9" s="301">
        <v>87357</v>
      </c>
      <c r="C9" s="302">
        <v>14182.699431977213</v>
      </c>
      <c r="D9" s="302">
        <v>13480.57991642546</v>
      </c>
      <c r="E9" s="55">
        <f>D9-C9</f>
        <v>-702.11951555175256</v>
      </c>
      <c r="F9" s="55">
        <v>704</v>
      </c>
      <c r="G9" s="55">
        <v>282</v>
      </c>
      <c r="H9" s="55">
        <v>0</v>
      </c>
      <c r="I9" s="55">
        <v>0</v>
      </c>
      <c r="K9" s="279"/>
      <c r="L9" s="280"/>
      <c r="M9" s="271"/>
      <c r="N9" s="270"/>
    </row>
    <row r="10" spans="1:14" x14ac:dyDescent="0.2">
      <c r="A10" s="21" t="s">
        <v>360</v>
      </c>
      <c r="B10" s="301">
        <v>32185</v>
      </c>
      <c r="C10" s="302">
        <v>-12802.300568022787</v>
      </c>
      <c r="D10" s="302">
        <v>-12985.42008357454</v>
      </c>
      <c r="E10" s="55">
        <f t="shared" ref="E10:E73" si="0">D10-C10</f>
        <v>-183.11951555175256</v>
      </c>
      <c r="F10" s="55">
        <v>185</v>
      </c>
      <c r="G10" s="55">
        <v>0</v>
      </c>
      <c r="H10" s="55">
        <v>0</v>
      </c>
      <c r="I10" s="55">
        <v>0</v>
      </c>
      <c r="K10" s="279"/>
      <c r="L10" s="280"/>
      <c r="M10" s="271"/>
      <c r="N10" s="33"/>
    </row>
    <row r="11" spans="1:14" x14ac:dyDescent="0.2">
      <c r="A11" s="21" t="s">
        <v>361</v>
      </c>
      <c r="B11" s="301">
        <v>26309</v>
      </c>
      <c r="C11" s="302">
        <v>735.69943197721295</v>
      </c>
      <c r="D11" s="302">
        <v>1350.5799164254599</v>
      </c>
      <c r="E11" s="55">
        <f t="shared" si="0"/>
        <v>614.88048444824699</v>
      </c>
      <c r="F11" s="55">
        <v>0</v>
      </c>
      <c r="G11" s="55">
        <v>0</v>
      </c>
      <c r="H11" s="55">
        <v>0</v>
      </c>
      <c r="I11" s="55">
        <v>0</v>
      </c>
      <c r="K11" s="279"/>
      <c r="L11" s="271"/>
      <c r="M11" s="271"/>
      <c r="N11" s="33"/>
    </row>
    <row r="12" spans="1:14" x14ac:dyDescent="0.2">
      <c r="A12" s="21" t="s">
        <v>362</v>
      </c>
      <c r="B12" s="301">
        <v>80804</v>
      </c>
      <c r="C12" s="302">
        <v>7072.699431977213</v>
      </c>
      <c r="D12" s="302">
        <v>7180.5799164254604</v>
      </c>
      <c r="E12" s="55">
        <f t="shared" si="0"/>
        <v>107.88048444824744</v>
      </c>
      <c r="F12" s="55">
        <v>0</v>
      </c>
      <c r="G12" s="55">
        <v>0</v>
      </c>
      <c r="H12" s="55">
        <v>0</v>
      </c>
      <c r="I12" s="55">
        <v>0</v>
      </c>
      <c r="K12" s="279"/>
      <c r="L12" s="271"/>
      <c r="M12" s="271"/>
      <c r="N12" s="272"/>
    </row>
    <row r="13" spans="1:14" x14ac:dyDescent="0.2">
      <c r="A13" s="21" t="s">
        <v>363</v>
      </c>
      <c r="B13" s="301">
        <v>102276</v>
      </c>
      <c r="C13" s="302">
        <v>7760.699431977213</v>
      </c>
      <c r="D13" s="302">
        <v>7017.5799164254604</v>
      </c>
      <c r="E13" s="55">
        <f t="shared" si="0"/>
        <v>-743.11951555175256</v>
      </c>
      <c r="F13" s="55">
        <v>745</v>
      </c>
      <c r="G13" s="55">
        <v>323</v>
      </c>
      <c r="H13" s="55">
        <v>11</v>
      </c>
      <c r="I13" s="55">
        <v>0</v>
      </c>
      <c r="K13" s="279"/>
      <c r="L13" s="280"/>
      <c r="M13" s="280"/>
      <c r="N13" s="274"/>
    </row>
    <row r="14" spans="1:14" x14ac:dyDescent="0.2">
      <c r="A14" s="21" t="s">
        <v>364</v>
      </c>
      <c r="B14" s="301">
        <v>69035</v>
      </c>
      <c r="C14" s="302">
        <v>5430.699431977213</v>
      </c>
      <c r="D14" s="302">
        <v>4302.5799164254604</v>
      </c>
      <c r="E14" s="55">
        <f t="shared" si="0"/>
        <v>-1128.1195155517526</v>
      </c>
      <c r="F14" s="55">
        <v>1130</v>
      </c>
      <c r="G14" s="55">
        <v>708</v>
      </c>
      <c r="H14" s="55">
        <v>396</v>
      </c>
      <c r="I14" s="55">
        <v>133</v>
      </c>
      <c r="K14" s="279"/>
    </row>
    <row r="15" spans="1:14" x14ac:dyDescent="0.2">
      <c r="A15" s="21" t="s">
        <v>365</v>
      </c>
      <c r="B15" s="301">
        <v>45104</v>
      </c>
      <c r="C15" s="302">
        <v>-6017.300568022787</v>
      </c>
      <c r="D15" s="302">
        <v>-7011.4200835745396</v>
      </c>
      <c r="E15" s="55">
        <f t="shared" si="0"/>
        <v>-994.11951555175256</v>
      </c>
      <c r="F15" s="55">
        <v>996</v>
      </c>
      <c r="G15" s="55">
        <v>574</v>
      </c>
      <c r="H15" s="55">
        <v>262</v>
      </c>
      <c r="I15" s="55">
        <v>0</v>
      </c>
      <c r="K15" s="279"/>
    </row>
    <row r="16" spans="1:14" x14ac:dyDescent="0.2">
      <c r="A16" s="21" t="s">
        <v>366</v>
      </c>
      <c r="B16" s="301">
        <v>94358</v>
      </c>
      <c r="C16" s="302">
        <v>-513.30056802278705</v>
      </c>
      <c r="D16" s="302">
        <v>-1111.4200835745401</v>
      </c>
      <c r="E16" s="55">
        <f t="shared" si="0"/>
        <v>-598.11951555175301</v>
      </c>
      <c r="F16" s="55">
        <v>600</v>
      </c>
      <c r="G16" s="55">
        <v>178</v>
      </c>
      <c r="H16" s="55">
        <v>0</v>
      </c>
      <c r="I16" s="55">
        <v>0</v>
      </c>
      <c r="K16" s="279"/>
    </row>
    <row r="17" spans="1:11" x14ac:dyDescent="0.2">
      <c r="A17" s="21" t="s">
        <v>367</v>
      </c>
      <c r="B17" s="301">
        <v>56796</v>
      </c>
      <c r="C17" s="302">
        <v>5961.699431977213</v>
      </c>
      <c r="D17" s="302">
        <v>7200.5799164254604</v>
      </c>
      <c r="E17" s="55">
        <f t="shared" si="0"/>
        <v>1238.8804844482474</v>
      </c>
      <c r="F17" s="55">
        <v>0</v>
      </c>
      <c r="G17" s="55">
        <v>0</v>
      </c>
      <c r="H17" s="55">
        <v>0</v>
      </c>
      <c r="I17" s="55">
        <v>0</v>
      </c>
      <c r="K17" s="279"/>
    </row>
    <row r="18" spans="1:11" x14ac:dyDescent="0.2">
      <c r="A18" s="21" t="s">
        <v>368</v>
      </c>
      <c r="B18" s="301">
        <v>9512</v>
      </c>
      <c r="C18" s="302">
        <v>1854.699431977213</v>
      </c>
      <c r="D18" s="302">
        <v>2671.5799164254599</v>
      </c>
      <c r="E18" s="55">
        <f t="shared" si="0"/>
        <v>816.88048444824699</v>
      </c>
      <c r="F18" s="55">
        <v>0</v>
      </c>
      <c r="G18" s="55">
        <v>0</v>
      </c>
      <c r="H18" s="55">
        <v>0</v>
      </c>
      <c r="I18" s="55">
        <v>0</v>
      </c>
      <c r="K18" s="279"/>
    </row>
    <row r="19" spans="1:11" x14ac:dyDescent="0.2">
      <c r="A19" s="21" t="s">
        <v>369</v>
      </c>
      <c r="B19" s="301">
        <v>26743</v>
      </c>
      <c r="C19" s="302">
        <v>5691.699431977213</v>
      </c>
      <c r="D19" s="302">
        <v>6897.5799164254604</v>
      </c>
      <c r="E19" s="55">
        <f t="shared" si="0"/>
        <v>1205.8804844482474</v>
      </c>
      <c r="F19" s="55">
        <v>0</v>
      </c>
      <c r="G19" s="55">
        <v>0</v>
      </c>
      <c r="H19" s="55">
        <v>0</v>
      </c>
      <c r="I19" s="55">
        <v>0</v>
      </c>
      <c r="K19" s="279"/>
    </row>
    <row r="20" spans="1:11" x14ac:dyDescent="0.2">
      <c r="A20" s="21" t="s">
        <v>370</v>
      </c>
      <c r="B20" s="301">
        <v>15987</v>
      </c>
      <c r="C20" s="302">
        <v>5634.699431977213</v>
      </c>
      <c r="D20" s="302">
        <v>5189.5799164254604</v>
      </c>
      <c r="E20" s="55">
        <f t="shared" si="0"/>
        <v>-445.11951555175256</v>
      </c>
      <c r="F20" s="55">
        <v>447</v>
      </c>
      <c r="G20" s="55">
        <v>25</v>
      </c>
      <c r="H20" s="55">
        <v>0</v>
      </c>
      <c r="I20" s="55">
        <v>0</v>
      </c>
      <c r="K20" s="279"/>
    </row>
    <row r="21" spans="1:11" x14ac:dyDescent="0.2">
      <c r="A21" s="21" t="s">
        <v>371</v>
      </c>
      <c r="B21" s="301">
        <v>43218</v>
      </c>
      <c r="C21" s="302">
        <v>8533.699431977213</v>
      </c>
      <c r="D21" s="302">
        <v>7846.5799164254604</v>
      </c>
      <c r="E21" s="55">
        <f t="shared" si="0"/>
        <v>-687.11951555175256</v>
      </c>
      <c r="F21" s="55">
        <v>689</v>
      </c>
      <c r="G21" s="55">
        <v>267</v>
      </c>
      <c r="H21" s="55">
        <v>0</v>
      </c>
      <c r="I21" s="55">
        <v>0</v>
      </c>
      <c r="K21" s="279"/>
    </row>
    <row r="22" spans="1:11" x14ac:dyDescent="0.2">
      <c r="A22" s="21" t="s">
        <v>372</v>
      </c>
      <c r="B22" s="301">
        <v>68006</v>
      </c>
      <c r="C22" s="302">
        <v>1370.699431977213</v>
      </c>
      <c r="D22" s="302">
        <v>203.57991642546</v>
      </c>
      <c r="E22" s="55">
        <f t="shared" si="0"/>
        <v>-1167.119515551753</v>
      </c>
      <c r="F22" s="55">
        <v>1169</v>
      </c>
      <c r="G22" s="55">
        <v>747</v>
      </c>
      <c r="H22" s="55">
        <v>435</v>
      </c>
      <c r="I22" s="55">
        <v>172</v>
      </c>
      <c r="K22" s="279"/>
    </row>
    <row r="23" spans="1:11" x14ac:dyDescent="0.2">
      <c r="A23" s="21" t="s">
        <v>373</v>
      </c>
      <c r="B23" s="301">
        <v>72813</v>
      </c>
      <c r="C23" s="302">
        <v>-4798.300568022787</v>
      </c>
      <c r="D23" s="302">
        <v>-5270.4200835745396</v>
      </c>
      <c r="E23" s="55">
        <f t="shared" si="0"/>
        <v>-472.11951555175256</v>
      </c>
      <c r="F23" s="55">
        <v>474</v>
      </c>
      <c r="G23" s="55">
        <v>52</v>
      </c>
      <c r="H23" s="55">
        <v>0</v>
      </c>
      <c r="I23" s="55">
        <v>0</v>
      </c>
      <c r="K23" s="279"/>
    </row>
    <row r="24" spans="1:11" x14ac:dyDescent="0.2">
      <c r="A24" s="21" t="s">
        <v>374</v>
      </c>
      <c r="B24" s="301">
        <v>896439</v>
      </c>
      <c r="C24" s="302">
        <v>-200.3005680227871</v>
      </c>
      <c r="D24" s="302">
        <v>-818.42008357454006</v>
      </c>
      <c r="E24" s="55">
        <f t="shared" si="0"/>
        <v>-618.11951555175301</v>
      </c>
      <c r="F24" s="55">
        <v>620</v>
      </c>
      <c r="G24" s="55">
        <v>198</v>
      </c>
      <c r="H24" s="55">
        <v>0</v>
      </c>
      <c r="I24" s="55">
        <v>0</v>
      </c>
      <c r="K24" s="279"/>
    </row>
    <row r="25" spans="1:11" x14ac:dyDescent="0.2">
      <c r="A25" s="21" t="s">
        <v>375</v>
      </c>
      <c r="B25" s="301">
        <v>42338</v>
      </c>
      <c r="C25" s="302">
        <v>1943.699431977213</v>
      </c>
      <c r="D25" s="302">
        <v>1033.5799164254599</v>
      </c>
      <c r="E25" s="55">
        <f t="shared" si="0"/>
        <v>-910.11951555175301</v>
      </c>
      <c r="F25" s="55">
        <v>912</v>
      </c>
      <c r="G25" s="55">
        <v>490</v>
      </c>
      <c r="H25" s="55">
        <v>178</v>
      </c>
      <c r="I25" s="55">
        <v>0</v>
      </c>
      <c r="K25" s="279"/>
    </row>
    <row r="26" spans="1:11" x14ac:dyDescent="0.2">
      <c r="A26" s="21" t="s">
        <v>376</v>
      </c>
      <c r="B26" s="301">
        <v>90775</v>
      </c>
      <c r="C26" s="302">
        <v>13421.699431977213</v>
      </c>
      <c r="D26" s="302">
        <v>13936.57991642546</v>
      </c>
      <c r="E26" s="55">
        <f t="shared" si="0"/>
        <v>514.88048444824744</v>
      </c>
      <c r="F26" s="55">
        <v>0</v>
      </c>
      <c r="G26" s="55">
        <v>0</v>
      </c>
      <c r="H26" s="55">
        <v>0</v>
      </c>
      <c r="I26" s="55">
        <v>0</v>
      </c>
      <c r="K26" s="279"/>
    </row>
    <row r="27" spans="1:11" x14ac:dyDescent="0.2">
      <c r="A27" s="21" t="s">
        <v>377</v>
      </c>
      <c r="B27" s="301">
        <v>44095</v>
      </c>
      <c r="C27" s="302">
        <v>3478.699431977213</v>
      </c>
      <c r="D27" s="302">
        <v>3139.5799164254599</v>
      </c>
      <c r="E27" s="55">
        <f t="shared" si="0"/>
        <v>-339.11951555175301</v>
      </c>
      <c r="F27" s="55">
        <v>341</v>
      </c>
      <c r="G27" s="55">
        <v>0</v>
      </c>
      <c r="H27" s="55">
        <v>0</v>
      </c>
      <c r="I27" s="55">
        <v>0</v>
      </c>
      <c r="K27" s="279"/>
    </row>
    <row r="28" spans="1:11" x14ac:dyDescent="0.2">
      <c r="A28" s="21" t="s">
        <v>378</v>
      </c>
      <c r="B28" s="301">
        <v>66268</v>
      </c>
      <c r="C28" s="302">
        <v>-4914.300568022787</v>
      </c>
      <c r="D28" s="302">
        <v>-5330.4200835745396</v>
      </c>
      <c r="E28" s="55">
        <f t="shared" si="0"/>
        <v>-416.11951555175256</v>
      </c>
      <c r="F28" s="55">
        <v>418</v>
      </c>
      <c r="G28" s="55">
        <v>0</v>
      </c>
      <c r="H28" s="55">
        <v>0</v>
      </c>
      <c r="I28" s="55">
        <v>0</v>
      </c>
      <c r="K28" s="279"/>
    </row>
    <row r="29" spans="1:11" x14ac:dyDescent="0.2">
      <c r="A29" s="21" t="s">
        <v>379</v>
      </c>
      <c r="B29" s="301">
        <v>41386</v>
      </c>
      <c r="C29" s="302">
        <v>4179.699431977213</v>
      </c>
      <c r="D29" s="302">
        <v>3438.5799164254599</v>
      </c>
      <c r="E29" s="55">
        <f t="shared" si="0"/>
        <v>-741.11951555175301</v>
      </c>
      <c r="F29" s="55">
        <v>743</v>
      </c>
      <c r="G29" s="55">
        <v>321</v>
      </c>
      <c r="H29" s="55">
        <v>9</v>
      </c>
      <c r="I29" s="55">
        <v>0</v>
      </c>
    </row>
    <row r="30" spans="1:11" x14ac:dyDescent="0.2">
      <c r="A30" s="21" t="s">
        <v>380</v>
      </c>
      <c r="B30" s="301">
        <v>24595</v>
      </c>
      <c r="C30" s="302">
        <v>5389.699431977213</v>
      </c>
      <c r="D30" s="302">
        <v>5748.5799164254604</v>
      </c>
      <c r="E30" s="55">
        <f t="shared" si="0"/>
        <v>358.88048444824744</v>
      </c>
      <c r="F30" s="55">
        <v>0</v>
      </c>
      <c r="G30" s="55">
        <v>0</v>
      </c>
      <c r="H30" s="55">
        <v>0</v>
      </c>
      <c r="I30" s="55">
        <v>0</v>
      </c>
    </row>
    <row r="31" spans="1:11" x14ac:dyDescent="0.2">
      <c r="A31" s="21" t="s">
        <v>381</v>
      </c>
      <c r="B31" s="301">
        <v>31531</v>
      </c>
      <c r="C31" s="302">
        <v>3810.699431977213</v>
      </c>
      <c r="D31" s="302">
        <v>3919.5799164254599</v>
      </c>
      <c r="E31" s="55">
        <f t="shared" si="0"/>
        <v>108.88048444824699</v>
      </c>
      <c r="F31" s="55">
        <v>0</v>
      </c>
      <c r="G31" s="55">
        <v>0</v>
      </c>
      <c r="H31" s="55">
        <v>0</v>
      </c>
      <c r="I31" s="55">
        <v>0</v>
      </c>
    </row>
    <row r="32" spans="1:11" x14ac:dyDescent="0.2">
      <c r="A32" s="21" t="s">
        <v>382</v>
      </c>
      <c r="B32" s="301">
        <v>11178</v>
      </c>
      <c r="C32" s="302">
        <v>613.69943197721295</v>
      </c>
      <c r="D32" s="302">
        <v>1469.5799164254599</v>
      </c>
      <c r="E32" s="55">
        <f t="shared" si="0"/>
        <v>855.88048444824699</v>
      </c>
      <c r="F32" s="55">
        <v>0</v>
      </c>
      <c r="G32" s="55">
        <v>0</v>
      </c>
      <c r="H32" s="55">
        <v>0</v>
      </c>
      <c r="I32" s="55">
        <v>0</v>
      </c>
    </row>
    <row r="33" spans="1:9" x14ac:dyDescent="0.2">
      <c r="A33" s="21" t="s">
        <v>383</v>
      </c>
      <c r="B33" s="301">
        <v>39727</v>
      </c>
      <c r="C33" s="302">
        <v>2720.699431977213</v>
      </c>
      <c r="D33" s="302">
        <v>3342.5799164254599</v>
      </c>
      <c r="E33" s="55">
        <f t="shared" si="0"/>
        <v>621.88048444824699</v>
      </c>
      <c r="F33" s="55">
        <v>0</v>
      </c>
      <c r="G33" s="55">
        <v>0</v>
      </c>
      <c r="H33" s="55">
        <v>0</v>
      </c>
      <c r="I33" s="55">
        <v>0</v>
      </c>
    </row>
    <row r="34" spans="1:9" x14ac:dyDescent="0.2">
      <c r="A34" s="21" t="s">
        <v>384</v>
      </c>
      <c r="B34" s="301">
        <v>40417</v>
      </c>
      <c r="C34" s="302">
        <v>1190.699431977213</v>
      </c>
      <c r="D34" s="302">
        <v>1490.5799164254599</v>
      </c>
      <c r="E34" s="55">
        <f t="shared" si="0"/>
        <v>299.88048444824699</v>
      </c>
      <c r="F34" s="55">
        <v>0</v>
      </c>
      <c r="G34" s="55">
        <v>0</v>
      </c>
      <c r="H34" s="55">
        <v>0</v>
      </c>
      <c r="I34" s="55">
        <v>0</v>
      </c>
    </row>
    <row r="35" spans="1:9" ht="25.5" x14ac:dyDescent="0.2">
      <c r="A35" s="20" t="s">
        <v>700</v>
      </c>
      <c r="B35" s="301">
        <v>40579</v>
      </c>
      <c r="C35" s="302">
        <v>5867.699431977213</v>
      </c>
      <c r="D35" s="302">
        <v>6147.5799164254604</v>
      </c>
      <c r="E35" s="55">
        <f t="shared" si="0"/>
        <v>279.88048444824744</v>
      </c>
      <c r="F35" s="55">
        <v>0</v>
      </c>
      <c r="G35" s="55">
        <v>0</v>
      </c>
      <c r="H35" s="55">
        <v>0</v>
      </c>
      <c r="I35" s="55">
        <v>0</v>
      </c>
    </row>
    <row r="36" spans="1:9" x14ac:dyDescent="0.2">
      <c r="A36" s="21" t="s">
        <v>387</v>
      </c>
      <c r="B36" s="301">
        <v>13442</v>
      </c>
      <c r="C36" s="302">
        <v>11062.699431977213</v>
      </c>
      <c r="D36" s="302">
        <v>12732.57991642546</v>
      </c>
      <c r="E36" s="55">
        <f t="shared" si="0"/>
        <v>1669.8804844482474</v>
      </c>
      <c r="F36" s="55">
        <v>0</v>
      </c>
      <c r="G36" s="55">
        <v>0</v>
      </c>
      <c r="H36" s="55">
        <v>0</v>
      </c>
      <c r="I36" s="55">
        <v>0</v>
      </c>
    </row>
    <row r="37" spans="1:9" x14ac:dyDescent="0.2">
      <c r="A37" s="21" t="s">
        <v>388</v>
      </c>
      <c r="B37" s="301">
        <v>19936</v>
      </c>
      <c r="C37" s="302">
        <v>980.69943197721295</v>
      </c>
      <c r="D37" s="302">
        <v>1690.5799164254599</v>
      </c>
      <c r="E37" s="55">
        <f t="shared" si="0"/>
        <v>709.88048444824699</v>
      </c>
      <c r="F37" s="55">
        <v>0</v>
      </c>
      <c r="G37" s="55">
        <v>0</v>
      </c>
      <c r="H37" s="55">
        <v>0</v>
      </c>
      <c r="I37" s="55">
        <v>0</v>
      </c>
    </row>
    <row r="38" spans="1:9" x14ac:dyDescent="0.2">
      <c r="A38" s="21" t="s">
        <v>389</v>
      </c>
      <c r="B38" s="301">
        <v>15538</v>
      </c>
      <c r="C38" s="302">
        <v>3713.699431977213</v>
      </c>
      <c r="D38" s="302">
        <v>3805.5799164254599</v>
      </c>
      <c r="E38" s="55">
        <f t="shared" si="0"/>
        <v>91.880484448246989</v>
      </c>
      <c r="F38" s="55">
        <v>0</v>
      </c>
      <c r="G38" s="55">
        <v>0</v>
      </c>
      <c r="H38" s="55">
        <v>0</v>
      </c>
      <c r="I38" s="55">
        <v>0</v>
      </c>
    </row>
    <row r="39" spans="1:9" x14ac:dyDescent="0.2">
      <c r="A39" s="21" t="s">
        <v>390</v>
      </c>
      <c r="B39" s="301">
        <v>20160</v>
      </c>
      <c r="C39" s="302">
        <v>10928.699431977213</v>
      </c>
      <c r="D39" s="302">
        <v>12380.57991642546</v>
      </c>
      <c r="E39" s="55">
        <f t="shared" si="0"/>
        <v>1451.8804844482474</v>
      </c>
      <c r="F39" s="55">
        <v>0</v>
      </c>
      <c r="G39" s="55">
        <v>0</v>
      </c>
      <c r="H39" s="55">
        <v>0</v>
      </c>
      <c r="I39" s="55">
        <v>0</v>
      </c>
    </row>
    <row r="40" spans="1:9" x14ac:dyDescent="0.2">
      <c r="A40" s="21" t="s">
        <v>385</v>
      </c>
      <c r="B40" s="301">
        <v>205015</v>
      </c>
      <c r="C40" s="302">
        <v>2801.699431977213</v>
      </c>
      <c r="D40" s="302">
        <v>2255.5799164254599</v>
      </c>
      <c r="E40" s="55">
        <f t="shared" si="0"/>
        <v>-546.11951555175301</v>
      </c>
      <c r="F40" s="55">
        <v>548</v>
      </c>
      <c r="G40" s="55">
        <v>126</v>
      </c>
      <c r="H40" s="55">
        <v>0</v>
      </c>
      <c r="I40" s="55">
        <v>0</v>
      </c>
    </row>
    <row r="41" spans="1:9" x14ac:dyDescent="0.2">
      <c r="A41" s="21" t="s">
        <v>391</v>
      </c>
      <c r="B41" s="301">
        <v>9146</v>
      </c>
      <c r="C41" s="302">
        <v>7744.699431977213</v>
      </c>
      <c r="D41" s="302">
        <v>8613.5799164254604</v>
      </c>
      <c r="E41" s="55">
        <f t="shared" si="0"/>
        <v>868.88048444824744</v>
      </c>
      <c r="F41" s="55">
        <v>0</v>
      </c>
      <c r="G41" s="55">
        <v>0</v>
      </c>
      <c r="H41" s="55">
        <v>0</v>
      </c>
      <c r="I41" s="55">
        <v>0</v>
      </c>
    </row>
    <row r="42" spans="1:9" x14ac:dyDescent="0.2">
      <c r="A42" s="21" t="s">
        <v>392</v>
      </c>
      <c r="B42" s="301">
        <v>21323</v>
      </c>
      <c r="C42" s="302">
        <v>5441.699431977213</v>
      </c>
      <c r="D42" s="302">
        <v>5808.5799164254604</v>
      </c>
      <c r="E42" s="55">
        <f t="shared" si="0"/>
        <v>366.88048444824744</v>
      </c>
      <c r="F42" s="55">
        <v>0</v>
      </c>
      <c r="G42" s="55">
        <v>0</v>
      </c>
      <c r="H42" s="55">
        <v>0</v>
      </c>
      <c r="I42" s="55">
        <v>0</v>
      </c>
    </row>
    <row r="43" spans="1:9" ht="25.5" x14ac:dyDescent="0.2">
      <c r="A43" s="20" t="s">
        <v>701</v>
      </c>
      <c r="B43" s="301">
        <v>99692</v>
      </c>
      <c r="C43" s="302">
        <v>12065.699431977213</v>
      </c>
      <c r="D43" s="302">
        <v>12502.57991642546</v>
      </c>
      <c r="E43" s="55">
        <f t="shared" si="0"/>
        <v>436.88048444824744</v>
      </c>
      <c r="F43" s="55">
        <v>0</v>
      </c>
      <c r="G43" s="55">
        <v>0</v>
      </c>
      <c r="H43" s="55">
        <v>0</v>
      </c>
      <c r="I43" s="55">
        <v>0</v>
      </c>
    </row>
    <row r="44" spans="1:9" x14ac:dyDescent="0.2">
      <c r="A44" s="21" t="s">
        <v>395</v>
      </c>
      <c r="B44" s="301">
        <v>16083</v>
      </c>
      <c r="C44" s="302">
        <v>11985.699431977213</v>
      </c>
      <c r="D44" s="302">
        <v>12498.57991642546</v>
      </c>
      <c r="E44" s="55">
        <f t="shared" si="0"/>
        <v>512.88048444824744</v>
      </c>
      <c r="F44" s="55">
        <v>0</v>
      </c>
      <c r="G44" s="55">
        <v>0</v>
      </c>
      <c r="H44" s="55">
        <v>0</v>
      </c>
      <c r="I44" s="55">
        <v>0</v>
      </c>
    </row>
    <row r="45" spans="1:9" x14ac:dyDescent="0.2">
      <c r="A45" s="21" t="s">
        <v>396</v>
      </c>
      <c r="B45" s="301">
        <v>10409</v>
      </c>
      <c r="C45" s="302">
        <v>6989.699431977213</v>
      </c>
      <c r="D45" s="302">
        <v>8020.5799164254604</v>
      </c>
      <c r="E45" s="55">
        <f t="shared" si="0"/>
        <v>1030.8804844482474</v>
      </c>
      <c r="F45" s="55">
        <v>0</v>
      </c>
      <c r="G45" s="55">
        <v>0</v>
      </c>
      <c r="H45" s="55">
        <v>0</v>
      </c>
      <c r="I45" s="55">
        <v>0</v>
      </c>
    </row>
    <row r="46" spans="1:9" x14ac:dyDescent="0.2">
      <c r="A46" s="21" t="s">
        <v>397</v>
      </c>
      <c r="B46" s="301">
        <v>32890</v>
      </c>
      <c r="C46" s="302">
        <v>11820.699431977213</v>
      </c>
      <c r="D46" s="302">
        <v>11994.57991642546</v>
      </c>
      <c r="E46" s="55">
        <f t="shared" si="0"/>
        <v>173.88048444824744</v>
      </c>
      <c r="F46" s="55">
        <v>0</v>
      </c>
      <c r="G46" s="55">
        <v>0</v>
      </c>
      <c r="H46" s="55">
        <v>0</v>
      </c>
      <c r="I46" s="55">
        <v>0</v>
      </c>
    </row>
    <row r="47" spans="1:9" x14ac:dyDescent="0.2">
      <c r="A47" s="21" t="s">
        <v>398</v>
      </c>
      <c r="B47" s="301">
        <v>52928</v>
      </c>
      <c r="C47" s="302">
        <v>6895.699431977213</v>
      </c>
      <c r="D47" s="302">
        <v>6392.5799164254604</v>
      </c>
      <c r="E47" s="55">
        <f t="shared" si="0"/>
        <v>-503.11951555175256</v>
      </c>
      <c r="F47" s="55">
        <v>505</v>
      </c>
      <c r="G47" s="55">
        <v>83</v>
      </c>
      <c r="H47" s="55">
        <v>0</v>
      </c>
      <c r="I47" s="55">
        <v>0</v>
      </c>
    </row>
    <row r="48" spans="1:9" x14ac:dyDescent="0.2">
      <c r="A48" s="21" t="s">
        <v>399</v>
      </c>
      <c r="B48" s="301">
        <v>11389</v>
      </c>
      <c r="C48" s="302">
        <v>2510.699431977213</v>
      </c>
      <c r="D48" s="302">
        <v>2662.5799164254599</v>
      </c>
      <c r="E48" s="55">
        <f t="shared" si="0"/>
        <v>151.88048444824699</v>
      </c>
      <c r="F48" s="55">
        <v>0</v>
      </c>
      <c r="G48" s="55">
        <v>0</v>
      </c>
      <c r="H48" s="55">
        <v>0</v>
      </c>
      <c r="I48" s="55">
        <v>0</v>
      </c>
    </row>
    <row r="49" spans="1:9" x14ac:dyDescent="0.2">
      <c r="A49" s="21" t="s">
        <v>400</v>
      </c>
      <c r="B49" s="301">
        <v>33313</v>
      </c>
      <c r="C49" s="302">
        <v>5382.699431977213</v>
      </c>
      <c r="D49" s="302">
        <v>5427.5799164254604</v>
      </c>
      <c r="E49" s="55">
        <f t="shared" si="0"/>
        <v>44.880484448247444</v>
      </c>
      <c r="F49" s="55">
        <v>0</v>
      </c>
      <c r="G49" s="55">
        <v>0</v>
      </c>
      <c r="H49" s="55">
        <v>0</v>
      </c>
      <c r="I49" s="55">
        <v>0</v>
      </c>
    </row>
    <row r="50" spans="1:9" x14ac:dyDescent="0.2">
      <c r="A50" s="21" t="s">
        <v>401</v>
      </c>
      <c r="B50" s="301">
        <v>11635</v>
      </c>
      <c r="C50" s="302">
        <v>384.6994319772129</v>
      </c>
      <c r="D50" s="302">
        <v>373.57991642546</v>
      </c>
      <c r="E50" s="55">
        <f t="shared" si="0"/>
        <v>-11.119515551752897</v>
      </c>
      <c r="F50" s="55">
        <v>13</v>
      </c>
      <c r="G50" s="55">
        <v>0</v>
      </c>
      <c r="H50" s="55">
        <v>0</v>
      </c>
      <c r="I50" s="55">
        <v>0</v>
      </c>
    </row>
    <row r="51" spans="1:9" x14ac:dyDescent="0.2">
      <c r="A51" s="21" t="s">
        <v>402</v>
      </c>
      <c r="B51" s="301">
        <v>8795</v>
      </c>
      <c r="C51" s="302">
        <v>10857.699431977213</v>
      </c>
      <c r="D51" s="302">
        <v>12214.57991642546</v>
      </c>
      <c r="E51" s="55">
        <f t="shared" si="0"/>
        <v>1356.8804844482474</v>
      </c>
      <c r="F51" s="55">
        <v>0</v>
      </c>
      <c r="G51" s="55">
        <v>0</v>
      </c>
      <c r="H51" s="55">
        <v>0</v>
      </c>
      <c r="I51" s="55">
        <v>0</v>
      </c>
    </row>
    <row r="52" spans="1:9" ht="25.5" x14ac:dyDescent="0.2">
      <c r="A52" s="20" t="s">
        <v>702</v>
      </c>
      <c r="B52" s="301">
        <v>5268</v>
      </c>
      <c r="C52" s="302">
        <v>7057.699431977213</v>
      </c>
      <c r="D52" s="302">
        <v>9526.5799164254604</v>
      </c>
      <c r="E52" s="55">
        <f t="shared" si="0"/>
        <v>2468.8804844482474</v>
      </c>
      <c r="F52" s="55">
        <v>0</v>
      </c>
      <c r="G52" s="55">
        <v>0</v>
      </c>
      <c r="H52" s="55">
        <v>0</v>
      </c>
      <c r="I52" s="55">
        <v>0</v>
      </c>
    </row>
    <row r="53" spans="1:9" x14ac:dyDescent="0.2">
      <c r="A53" s="21" t="s">
        <v>405</v>
      </c>
      <c r="B53" s="301">
        <v>20848</v>
      </c>
      <c r="C53" s="302">
        <v>6011.699431977213</v>
      </c>
      <c r="D53" s="302">
        <v>6741.5799164254604</v>
      </c>
      <c r="E53" s="55">
        <f t="shared" si="0"/>
        <v>729.88048444824744</v>
      </c>
      <c r="F53" s="55">
        <v>0</v>
      </c>
      <c r="G53" s="55">
        <v>0</v>
      </c>
      <c r="H53" s="55">
        <v>0</v>
      </c>
      <c r="I53" s="55">
        <v>0</v>
      </c>
    </row>
    <row r="54" spans="1:9" x14ac:dyDescent="0.2">
      <c r="A54" s="21" t="s">
        <v>406</v>
      </c>
      <c r="B54" s="301">
        <v>9796</v>
      </c>
      <c r="C54" s="302">
        <v>9966.699431977213</v>
      </c>
      <c r="D54" s="302">
        <v>11478.57991642546</v>
      </c>
      <c r="E54" s="55">
        <f t="shared" si="0"/>
        <v>1511.8804844482474</v>
      </c>
      <c r="F54" s="55">
        <v>0</v>
      </c>
      <c r="G54" s="55">
        <v>0</v>
      </c>
      <c r="H54" s="55">
        <v>0</v>
      </c>
      <c r="I54" s="55">
        <v>0</v>
      </c>
    </row>
    <row r="55" spans="1:9" x14ac:dyDescent="0.2">
      <c r="A55" s="21" t="s">
        <v>407</v>
      </c>
      <c r="B55" s="301">
        <v>150088</v>
      </c>
      <c r="C55" s="302">
        <v>5170.699431977213</v>
      </c>
      <c r="D55" s="302">
        <v>4637.5799164254604</v>
      </c>
      <c r="E55" s="55">
        <f t="shared" si="0"/>
        <v>-533.11951555175256</v>
      </c>
      <c r="F55" s="55">
        <v>535</v>
      </c>
      <c r="G55" s="55">
        <v>113</v>
      </c>
      <c r="H55" s="55">
        <v>0</v>
      </c>
      <c r="I55" s="55">
        <v>0</v>
      </c>
    </row>
    <row r="56" spans="1:9" x14ac:dyDescent="0.2">
      <c r="A56" s="21" t="s">
        <v>408</v>
      </c>
      <c r="B56" s="301">
        <v>26305</v>
      </c>
      <c r="C56" s="302">
        <v>8073.699431977213</v>
      </c>
      <c r="D56" s="302">
        <v>9045.5799164254604</v>
      </c>
      <c r="E56" s="55">
        <f t="shared" si="0"/>
        <v>971.88048444824744</v>
      </c>
      <c r="F56" s="55">
        <v>0</v>
      </c>
      <c r="G56" s="55">
        <v>0</v>
      </c>
      <c r="H56" s="55">
        <v>0</v>
      </c>
      <c r="I56" s="55">
        <v>0</v>
      </c>
    </row>
    <row r="57" spans="1:9" x14ac:dyDescent="0.2">
      <c r="A57" s="21" t="s">
        <v>409</v>
      </c>
      <c r="B57" s="301">
        <v>42134</v>
      </c>
      <c r="C57" s="302">
        <v>9341.699431977213</v>
      </c>
      <c r="D57" s="302">
        <v>9550.5799164254604</v>
      </c>
      <c r="E57" s="55">
        <f t="shared" si="0"/>
        <v>208.88048444824744</v>
      </c>
      <c r="F57" s="55">
        <v>0</v>
      </c>
      <c r="G57" s="55">
        <v>0</v>
      </c>
      <c r="H57" s="55">
        <v>0</v>
      </c>
      <c r="I57" s="55">
        <v>0</v>
      </c>
    </row>
    <row r="58" spans="1:9" x14ac:dyDescent="0.2">
      <c r="A58" s="21" t="s">
        <v>410</v>
      </c>
      <c r="B58" s="301">
        <v>133696</v>
      </c>
      <c r="C58" s="302">
        <v>8912.699431977213</v>
      </c>
      <c r="D58" s="302">
        <v>9017.5799164254604</v>
      </c>
      <c r="E58" s="55">
        <f t="shared" si="0"/>
        <v>104.88048444824744</v>
      </c>
      <c r="F58" s="55">
        <v>0</v>
      </c>
      <c r="G58" s="55">
        <v>0</v>
      </c>
      <c r="H58" s="55">
        <v>0</v>
      </c>
      <c r="I58" s="55">
        <v>0</v>
      </c>
    </row>
    <row r="59" spans="1:9" x14ac:dyDescent="0.2">
      <c r="A59" s="21" t="s">
        <v>411</v>
      </c>
      <c r="B59" s="301">
        <v>14177</v>
      </c>
      <c r="C59" s="302">
        <v>6464.699431977213</v>
      </c>
      <c r="D59" s="302">
        <v>6558.5799164254604</v>
      </c>
      <c r="E59" s="55">
        <f t="shared" si="0"/>
        <v>93.880484448247444</v>
      </c>
      <c r="F59" s="55">
        <v>0</v>
      </c>
      <c r="G59" s="55">
        <v>0</v>
      </c>
      <c r="H59" s="55">
        <v>0</v>
      </c>
      <c r="I59" s="55">
        <v>0</v>
      </c>
    </row>
    <row r="60" spans="1:9" x14ac:dyDescent="0.2">
      <c r="A60" s="21" t="s">
        <v>412</v>
      </c>
      <c r="B60" s="301">
        <v>7374</v>
      </c>
      <c r="C60" s="302">
        <v>7692.699431977213</v>
      </c>
      <c r="D60" s="302">
        <v>8051.5799164254604</v>
      </c>
      <c r="E60" s="55">
        <f t="shared" si="0"/>
        <v>358.88048444824744</v>
      </c>
      <c r="F60" s="55">
        <v>0</v>
      </c>
      <c r="G60" s="55">
        <v>0</v>
      </c>
      <c r="H60" s="55">
        <v>0</v>
      </c>
      <c r="I60" s="55">
        <v>0</v>
      </c>
    </row>
    <row r="61" spans="1:9" x14ac:dyDescent="0.2">
      <c r="A61" s="21" t="s">
        <v>413</v>
      </c>
      <c r="B61" s="301">
        <v>7596</v>
      </c>
      <c r="C61" s="302">
        <v>9219.699431977213</v>
      </c>
      <c r="D61" s="302">
        <v>10207.57991642546</v>
      </c>
      <c r="E61" s="55">
        <f t="shared" si="0"/>
        <v>987.88048444824744</v>
      </c>
      <c r="F61" s="55">
        <v>0</v>
      </c>
      <c r="G61" s="55">
        <v>0</v>
      </c>
      <c r="H61" s="55">
        <v>0</v>
      </c>
      <c r="I61" s="55">
        <v>0</v>
      </c>
    </row>
    <row r="62" spans="1:9" x14ac:dyDescent="0.2">
      <c r="A62" s="21" t="s">
        <v>414</v>
      </c>
      <c r="B62" s="301">
        <v>3613</v>
      </c>
      <c r="C62" s="302">
        <v>11005.699431977213</v>
      </c>
      <c r="D62" s="302">
        <v>13489.57991642546</v>
      </c>
      <c r="E62" s="55">
        <f t="shared" si="0"/>
        <v>2483.8804844482474</v>
      </c>
      <c r="F62" s="55">
        <v>0</v>
      </c>
      <c r="G62" s="55">
        <v>0</v>
      </c>
      <c r="H62" s="55">
        <v>0</v>
      </c>
      <c r="I62" s="55">
        <v>0</v>
      </c>
    </row>
    <row r="63" spans="1:9" x14ac:dyDescent="0.2">
      <c r="A63" s="21" t="s">
        <v>415</v>
      </c>
      <c r="B63" s="301">
        <v>11455</v>
      </c>
      <c r="C63" s="302">
        <v>9962.699431977213</v>
      </c>
      <c r="D63" s="302">
        <v>10726.57991642546</v>
      </c>
      <c r="E63" s="55">
        <f t="shared" si="0"/>
        <v>763.88048444824744</v>
      </c>
      <c r="F63" s="55">
        <v>0</v>
      </c>
      <c r="G63" s="55">
        <v>0</v>
      </c>
      <c r="H63" s="55">
        <v>0</v>
      </c>
      <c r="I63" s="55">
        <v>0</v>
      </c>
    </row>
    <row r="64" spans="1:9" x14ac:dyDescent="0.2">
      <c r="A64" s="21" t="s">
        <v>416</v>
      </c>
      <c r="B64" s="301">
        <v>5190</v>
      </c>
      <c r="C64" s="302">
        <v>12421.699431977213</v>
      </c>
      <c r="D64" s="302">
        <v>14059.57991642546</v>
      </c>
      <c r="E64" s="55">
        <f t="shared" si="0"/>
        <v>1637.8804844482474</v>
      </c>
      <c r="F64" s="55">
        <v>0</v>
      </c>
      <c r="G64" s="55">
        <v>0</v>
      </c>
      <c r="H64" s="55">
        <v>0</v>
      </c>
      <c r="I64" s="55">
        <v>0</v>
      </c>
    </row>
    <row r="65" spans="1:9" ht="25.5" x14ac:dyDescent="0.2">
      <c r="A65" s="20" t="s">
        <v>703</v>
      </c>
      <c r="B65" s="301">
        <v>6361</v>
      </c>
      <c r="C65" s="302">
        <v>8393.699431977213</v>
      </c>
      <c r="D65" s="302">
        <v>9995.5799164254604</v>
      </c>
      <c r="E65" s="55">
        <f t="shared" si="0"/>
        <v>1601.8804844482474</v>
      </c>
      <c r="F65" s="55">
        <v>0</v>
      </c>
      <c r="G65" s="55">
        <v>0</v>
      </c>
      <c r="H65" s="55">
        <v>0</v>
      </c>
      <c r="I65" s="55">
        <v>0</v>
      </c>
    </row>
    <row r="66" spans="1:9" x14ac:dyDescent="0.2">
      <c r="A66" s="21" t="s">
        <v>419</v>
      </c>
      <c r="B66" s="301">
        <v>16466</v>
      </c>
      <c r="C66" s="302">
        <v>7354.699431977213</v>
      </c>
      <c r="D66" s="302">
        <v>7851.5799164254604</v>
      </c>
      <c r="E66" s="55">
        <f t="shared" si="0"/>
        <v>496.88048444824744</v>
      </c>
      <c r="F66" s="55">
        <v>0</v>
      </c>
      <c r="G66" s="55">
        <v>0</v>
      </c>
      <c r="H66" s="55">
        <v>0</v>
      </c>
      <c r="I66" s="55">
        <v>0</v>
      </c>
    </row>
    <row r="67" spans="1:9" x14ac:dyDescent="0.2">
      <c r="A67" s="21" t="s">
        <v>420</v>
      </c>
      <c r="B67" s="301">
        <v>28691</v>
      </c>
      <c r="C67" s="302">
        <v>9121.699431977213</v>
      </c>
      <c r="D67" s="302">
        <v>8980.5799164254604</v>
      </c>
      <c r="E67" s="55">
        <f t="shared" si="0"/>
        <v>-141.11951555175256</v>
      </c>
      <c r="F67" s="55">
        <v>143</v>
      </c>
      <c r="G67" s="55">
        <v>0</v>
      </c>
      <c r="H67" s="55">
        <v>0</v>
      </c>
      <c r="I67" s="55">
        <v>0</v>
      </c>
    </row>
    <row r="68" spans="1:9" x14ac:dyDescent="0.2">
      <c r="A68" s="21" t="s">
        <v>421</v>
      </c>
      <c r="B68" s="301">
        <v>9388</v>
      </c>
      <c r="C68" s="302">
        <v>6928.699431977213</v>
      </c>
      <c r="D68" s="302">
        <v>7220.5799164254604</v>
      </c>
      <c r="E68" s="55">
        <f t="shared" si="0"/>
        <v>291.88048444824744</v>
      </c>
      <c r="F68" s="55">
        <v>0</v>
      </c>
      <c r="G68" s="55">
        <v>0</v>
      </c>
      <c r="H68" s="55">
        <v>0</v>
      </c>
      <c r="I68" s="55">
        <v>0</v>
      </c>
    </row>
    <row r="69" spans="1:9" x14ac:dyDescent="0.2">
      <c r="A69" s="21" t="s">
        <v>422</v>
      </c>
      <c r="B69" s="301">
        <v>10948</v>
      </c>
      <c r="C69" s="302">
        <v>6639.699431977213</v>
      </c>
      <c r="D69" s="302">
        <v>8002.5799164254604</v>
      </c>
      <c r="E69" s="55">
        <f t="shared" si="0"/>
        <v>1362.8804844482474</v>
      </c>
      <c r="F69" s="55">
        <v>0</v>
      </c>
      <c r="G69" s="55">
        <v>0</v>
      </c>
      <c r="H69" s="55">
        <v>0</v>
      </c>
      <c r="I69" s="55">
        <v>0</v>
      </c>
    </row>
    <row r="70" spans="1:9" x14ac:dyDescent="0.2">
      <c r="A70" s="21" t="s">
        <v>423</v>
      </c>
      <c r="B70" s="301">
        <v>130595</v>
      </c>
      <c r="C70" s="302">
        <v>6247.699431977213</v>
      </c>
      <c r="D70" s="302">
        <v>5856.5799164254604</v>
      </c>
      <c r="E70" s="55">
        <f t="shared" si="0"/>
        <v>-391.11951555175256</v>
      </c>
      <c r="F70" s="55">
        <v>393</v>
      </c>
      <c r="G70" s="55">
        <v>0</v>
      </c>
      <c r="H70" s="55">
        <v>0</v>
      </c>
      <c r="I70" s="55">
        <v>0</v>
      </c>
    </row>
    <row r="71" spans="1:9" x14ac:dyDescent="0.2">
      <c r="A71" s="21" t="s">
        <v>424</v>
      </c>
      <c r="B71" s="301">
        <v>7018</v>
      </c>
      <c r="C71" s="302">
        <v>8632.699431977213</v>
      </c>
      <c r="D71" s="302">
        <v>9586.5799164254604</v>
      </c>
      <c r="E71" s="55">
        <f t="shared" si="0"/>
        <v>953.88048444824744</v>
      </c>
      <c r="F71" s="55">
        <v>0</v>
      </c>
      <c r="G71" s="55">
        <v>0</v>
      </c>
      <c r="H71" s="55">
        <v>0</v>
      </c>
      <c r="I71" s="55">
        <v>0</v>
      </c>
    </row>
    <row r="72" spans="1:9" x14ac:dyDescent="0.2">
      <c r="A72" s="21" t="s">
        <v>425</v>
      </c>
      <c r="B72" s="301">
        <v>29493</v>
      </c>
      <c r="C72" s="302">
        <v>10686.699431977213</v>
      </c>
      <c r="D72" s="302">
        <v>10944.57991642546</v>
      </c>
      <c r="E72" s="55">
        <f t="shared" si="0"/>
        <v>257.88048444824744</v>
      </c>
      <c r="F72" s="55">
        <v>0</v>
      </c>
      <c r="G72" s="55">
        <v>0</v>
      </c>
      <c r="H72" s="55">
        <v>0</v>
      </c>
      <c r="I72" s="55">
        <v>0</v>
      </c>
    </row>
    <row r="73" spans="1:9" x14ac:dyDescent="0.2">
      <c r="A73" s="21" t="s">
        <v>426</v>
      </c>
      <c r="B73" s="301">
        <v>10946</v>
      </c>
      <c r="C73" s="302">
        <v>12190.699431977213</v>
      </c>
      <c r="D73" s="302">
        <v>13395.57991642546</v>
      </c>
      <c r="E73" s="55">
        <f t="shared" si="0"/>
        <v>1204.8804844482474</v>
      </c>
      <c r="F73" s="55">
        <v>0</v>
      </c>
      <c r="G73" s="55">
        <v>0</v>
      </c>
      <c r="H73" s="55">
        <v>0</v>
      </c>
      <c r="I73" s="55">
        <v>0</v>
      </c>
    </row>
    <row r="74" spans="1:9" x14ac:dyDescent="0.2">
      <c r="A74" s="21" t="s">
        <v>427</v>
      </c>
      <c r="B74" s="301">
        <v>18149</v>
      </c>
      <c r="C74" s="302">
        <v>11007.699431977213</v>
      </c>
      <c r="D74" s="302">
        <v>11811.57991642546</v>
      </c>
      <c r="E74" s="55">
        <f t="shared" ref="E74:E137" si="1">D74-C74</f>
        <v>803.88048444824744</v>
      </c>
      <c r="F74" s="55">
        <v>0</v>
      </c>
      <c r="G74" s="55">
        <v>0</v>
      </c>
      <c r="H74" s="55">
        <v>0</v>
      </c>
      <c r="I74" s="55">
        <v>0</v>
      </c>
    </row>
    <row r="75" spans="1:9" x14ac:dyDescent="0.2">
      <c r="A75" s="21" t="s">
        <v>428</v>
      </c>
      <c r="B75" s="301">
        <v>13206</v>
      </c>
      <c r="C75" s="302">
        <v>8537.699431977213</v>
      </c>
      <c r="D75" s="302">
        <v>8906.5799164254604</v>
      </c>
      <c r="E75" s="55">
        <f t="shared" si="1"/>
        <v>368.88048444824744</v>
      </c>
      <c r="F75" s="55">
        <v>0</v>
      </c>
      <c r="G75" s="55">
        <v>0</v>
      </c>
      <c r="H75" s="55">
        <v>0</v>
      </c>
      <c r="I75" s="55">
        <v>0</v>
      </c>
    </row>
    <row r="76" spans="1:9" x14ac:dyDescent="0.2">
      <c r="A76" s="21" t="s">
        <v>429</v>
      </c>
      <c r="B76" s="301">
        <v>26384</v>
      </c>
      <c r="C76" s="302">
        <v>8571.699431977213</v>
      </c>
      <c r="D76" s="302">
        <v>9413.5799164254604</v>
      </c>
      <c r="E76" s="55">
        <f t="shared" si="1"/>
        <v>841.88048444824744</v>
      </c>
      <c r="F76" s="55">
        <v>0</v>
      </c>
      <c r="G76" s="55">
        <v>0</v>
      </c>
      <c r="H76" s="55">
        <v>0</v>
      </c>
      <c r="I76" s="55">
        <v>0</v>
      </c>
    </row>
    <row r="77" spans="1:9" x14ac:dyDescent="0.2">
      <c r="A77" s="21" t="s">
        <v>430</v>
      </c>
      <c r="B77" s="301">
        <v>33106</v>
      </c>
      <c r="C77" s="302">
        <v>6940.699431977213</v>
      </c>
      <c r="D77" s="302">
        <v>6541.5799164254604</v>
      </c>
      <c r="E77" s="55">
        <f t="shared" si="1"/>
        <v>-399.11951555175256</v>
      </c>
      <c r="F77" s="55">
        <v>401</v>
      </c>
      <c r="G77" s="55">
        <v>0</v>
      </c>
      <c r="H77" s="55">
        <v>0</v>
      </c>
      <c r="I77" s="55">
        <v>0</v>
      </c>
    </row>
    <row r="78" spans="1:9" ht="25.5" x14ac:dyDescent="0.2">
      <c r="A78" s="20" t="s">
        <v>704</v>
      </c>
      <c r="B78" s="301">
        <v>19241</v>
      </c>
      <c r="C78" s="302">
        <v>11059.699431977213</v>
      </c>
      <c r="D78" s="302">
        <v>11067.57991642546</v>
      </c>
      <c r="E78" s="55">
        <f t="shared" si="1"/>
        <v>7.8804844482474437</v>
      </c>
      <c r="F78" s="55">
        <v>0</v>
      </c>
      <c r="G78" s="55">
        <v>0</v>
      </c>
      <c r="H78" s="55">
        <v>0</v>
      </c>
      <c r="I78" s="55">
        <v>0</v>
      </c>
    </row>
    <row r="79" spans="1:9" x14ac:dyDescent="0.2">
      <c r="A79" s="21" t="s">
        <v>433</v>
      </c>
      <c r="B79" s="301">
        <v>8017</v>
      </c>
      <c r="C79" s="302">
        <v>13544.699431977213</v>
      </c>
      <c r="D79" s="302">
        <v>13976.57991642546</v>
      </c>
      <c r="E79" s="55">
        <f t="shared" si="1"/>
        <v>431.88048444824744</v>
      </c>
      <c r="F79" s="55">
        <v>0</v>
      </c>
      <c r="G79" s="55">
        <v>0</v>
      </c>
      <c r="H79" s="55">
        <v>0</v>
      </c>
      <c r="I79" s="55">
        <v>0</v>
      </c>
    </row>
    <row r="80" spans="1:9" x14ac:dyDescent="0.2">
      <c r="A80" s="21" t="s">
        <v>434</v>
      </c>
      <c r="B80" s="301">
        <v>27312</v>
      </c>
      <c r="C80" s="302">
        <v>7770.699431977213</v>
      </c>
      <c r="D80" s="302">
        <v>7802.5799164254604</v>
      </c>
      <c r="E80" s="55">
        <f t="shared" si="1"/>
        <v>31.880484448247444</v>
      </c>
      <c r="F80" s="55">
        <v>0</v>
      </c>
      <c r="G80" s="55">
        <v>0</v>
      </c>
      <c r="H80" s="55">
        <v>0</v>
      </c>
      <c r="I80" s="55">
        <v>0</v>
      </c>
    </row>
    <row r="81" spans="1:9" x14ac:dyDescent="0.2">
      <c r="A81" s="21" t="s">
        <v>435</v>
      </c>
      <c r="B81" s="301">
        <v>9499</v>
      </c>
      <c r="C81" s="302">
        <v>11631.699431977213</v>
      </c>
      <c r="D81" s="302">
        <v>12408.57991642546</v>
      </c>
      <c r="E81" s="55">
        <f t="shared" si="1"/>
        <v>776.88048444824744</v>
      </c>
      <c r="F81" s="55">
        <v>0</v>
      </c>
      <c r="G81" s="55">
        <v>0</v>
      </c>
      <c r="H81" s="55">
        <v>0</v>
      </c>
      <c r="I81" s="55">
        <v>0</v>
      </c>
    </row>
    <row r="82" spans="1:9" x14ac:dyDescent="0.2">
      <c r="A82" s="21" t="s">
        <v>436</v>
      </c>
      <c r="B82" s="301">
        <v>12141</v>
      </c>
      <c r="C82" s="302">
        <v>14032.699431977213</v>
      </c>
      <c r="D82" s="302">
        <v>14734.57991642546</v>
      </c>
      <c r="E82" s="55">
        <f t="shared" si="1"/>
        <v>701.88048444824744</v>
      </c>
      <c r="F82" s="55">
        <v>0</v>
      </c>
      <c r="G82" s="55">
        <v>0</v>
      </c>
      <c r="H82" s="55">
        <v>0</v>
      </c>
      <c r="I82" s="55">
        <v>0</v>
      </c>
    </row>
    <row r="83" spans="1:9" x14ac:dyDescent="0.2">
      <c r="A83" s="21" t="s">
        <v>437</v>
      </c>
      <c r="B83" s="301">
        <v>9237</v>
      </c>
      <c r="C83" s="302">
        <v>13576.699431977213</v>
      </c>
      <c r="D83" s="302">
        <v>13528.57991642546</v>
      </c>
      <c r="E83" s="55">
        <f t="shared" si="1"/>
        <v>-48.119515551752556</v>
      </c>
      <c r="F83" s="55">
        <v>50</v>
      </c>
      <c r="G83" s="55">
        <v>0</v>
      </c>
      <c r="H83" s="55">
        <v>0</v>
      </c>
      <c r="I83" s="55">
        <v>0</v>
      </c>
    </row>
    <row r="84" spans="1:9" x14ac:dyDescent="0.2">
      <c r="A84" s="21" t="s">
        <v>438</v>
      </c>
      <c r="B84" s="301">
        <v>85789</v>
      </c>
      <c r="C84" s="302">
        <v>6802.699431977213</v>
      </c>
      <c r="D84" s="302">
        <v>6009.5799164254604</v>
      </c>
      <c r="E84" s="55">
        <f t="shared" si="1"/>
        <v>-793.11951555175256</v>
      </c>
      <c r="F84" s="55">
        <v>795</v>
      </c>
      <c r="G84" s="55">
        <v>373</v>
      </c>
      <c r="H84" s="55">
        <v>61</v>
      </c>
      <c r="I84" s="55">
        <v>0</v>
      </c>
    </row>
    <row r="85" spans="1:9" x14ac:dyDescent="0.2">
      <c r="A85" s="21" t="s">
        <v>439</v>
      </c>
      <c r="B85" s="301">
        <v>15768</v>
      </c>
      <c r="C85" s="302">
        <v>5252.699431977213</v>
      </c>
      <c r="D85" s="302">
        <v>5383.5799164254604</v>
      </c>
      <c r="E85" s="55">
        <f t="shared" si="1"/>
        <v>130.88048444824744</v>
      </c>
      <c r="F85" s="55">
        <v>0</v>
      </c>
      <c r="G85" s="55">
        <v>0</v>
      </c>
      <c r="H85" s="55">
        <v>0</v>
      </c>
      <c r="I85" s="55">
        <v>0</v>
      </c>
    </row>
    <row r="86" spans="1:9" ht="25.5" x14ac:dyDescent="0.2">
      <c r="A86" s="20" t="s">
        <v>705</v>
      </c>
      <c r="B86" s="301">
        <v>10609</v>
      </c>
      <c r="C86" s="302">
        <v>11570.699431977213</v>
      </c>
      <c r="D86" s="302">
        <v>12320.57991642546</v>
      </c>
      <c r="E86" s="55">
        <f t="shared" si="1"/>
        <v>749.88048444824744</v>
      </c>
      <c r="F86" s="55">
        <v>0</v>
      </c>
      <c r="G86" s="55">
        <v>0</v>
      </c>
      <c r="H86" s="55">
        <v>0</v>
      </c>
      <c r="I86" s="55">
        <v>0</v>
      </c>
    </row>
    <row r="87" spans="1:9" x14ac:dyDescent="0.2">
      <c r="A87" s="21" t="s">
        <v>442</v>
      </c>
      <c r="B87" s="301">
        <v>8980</v>
      </c>
      <c r="C87" s="302">
        <v>9353.699431977213</v>
      </c>
      <c r="D87" s="302">
        <v>9284.5799164254604</v>
      </c>
      <c r="E87" s="55">
        <f t="shared" si="1"/>
        <v>-69.119515551752556</v>
      </c>
      <c r="F87" s="55">
        <v>71</v>
      </c>
      <c r="G87" s="55">
        <v>0</v>
      </c>
      <c r="H87" s="55">
        <v>0</v>
      </c>
      <c r="I87" s="55">
        <v>0</v>
      </c>
    </row>
    <row r="88" spans="1:9" x14ac:dyDescent="0.2">
      <c r="A88" s="21" t="s">
        <v>443</v>
      </c>
      <c r="B88" s="301">
        <v>13660</v>
      </c>
      <c r="C88" s="302">
        <v>11670.699431977213</v>
      </c>
      <c r="D88" s="302">
        <v>12688.57991642546</v>
      </c>
      <c r="E88" s="55">
        <f t="shared" si="1"/>
        <v>1017.8804844482474</v>
      </c>
      <c r="F88" s="55">
        <v>0</v>
      </c>
      <c r="G88" s="55">
        <v>0</v>
      </c>
      <c r="H88" s="55">
        <v>0</v>
      </c>
      <c r="I88" s="55">
        <v>0</v>
      </c>
    </row>
    <row r="89" spans="1:9" x14ac:dyDescent="0.2">
      <c r="A89" s="21" t="s">
        <v>444</v>
      </c>
      <c r="B89" s="301">
        <v>5707</v>
      </c>
      <c r="C89" s="302">
        <v>16408.699431977213</v>
      </c>
      <c r="D89" s="302">
        <v>18948.57991642546</v>
      </c>
      <c r="E89" s="55">
        <f t="shared" si="1"/>
        <v>2539.8804844482474</v>
      </c>
      <c r="F89" s="55">
        <v>0</v>
      </c>
      <c r="G89" s="55">
        <v>0</v>
      </c>
      <c r="H89" s="55">
        <v>0</v>
      </c>
      <c r="I89" s="55">
        <v>0</v>
      </c>
    </row>
    <row r="90" spans="1:9" x14ac:dyDescent="0.2">
      <c r="A90" s="21" t="s">
        <v>440</v>
      </c>
      <c r="B90" s="301">
        <v>64017</v>
      </c>
      <c r="C90" s="302">
        <v>5632.699431977213</v>
      </c>
      <c r="D90" s="302">
        <v>5749.5799164254604</v>
      </c>
      <c r="E90" s="55">
        <f t="shared" si="1"/>
        <v>116.88048444824744</v>
      </c>
      <c r="F90" s="55">
        <v>0</v>
      </c>
      <c r="G90" s="55">
        <v>0</v>
      </c>
      <c r="H90" s="55">
        <v>0</v>
      </c>
      <c r="I90" s="55">
        <v>0</v>
      </c>
    </row>
    <row r="91" spans="1:9" x14ac:dyDescent="0.2">
      <c r="A91" s="21" t="s">
        <v>706</v>
      </c>
      <c r="B91" s="301">
        <v>12907</v>
      </c>
      <c r="C91" s="302">
        <v>6907.699431977213</v>
      </c>
      <c r="D91" s="302">
        <v>7067.5799164254604</v>
      </c>
      <c r="E91" s="55">
        <f t="shared" si="1"/>
        <v>159.88048444824744</v>
      </c>
      <c r="F91" s="55">
        <v>0</v>
      </c>
      <c r="G91" s="55">
        <v>0</v>
      </c>
      <c r="H91" s="55">
        <v>0</v>
      </c>
      <c r="I91" s="55">
        <v>0</v>
      </c>
    </row>
    <row r="92" spans="1:9" x14ac:dyDescent="0.2">
      <c r="A92" s="21" t="s">
        <v>446</v>
      </c>
      <c r="B92" s="301">
        <v>14335</v>
      </c>
      <c r="C92" s="302">
        <v>7418.699431977213</v>
      </c>
      <c r="D92" s="302">
        <v>8282.5799164254604</v>
      </c>
      <c r="E92" s="55">
        <f t="shared" si="1"/>
        <v>863.88048444824744</v>
      </c>
      <c r="F92" s="55">
        <v>0</v>
      </c>
      <c r="G92" s="55">
        <v>0</v>
      </c>
      <c r="H92" s="55">
        <v>0</v>
      </c>
      <c r="I92" s="55">
        <v>0</v>
      </c>
    </row>
    <row r="93" spans="1:9" x14ac:dyDescent="0.2">
      <c r="A93" s="21" t="s">
        <v>447</v>
      </c>
      <c r="B93" s="301">
        <v>19480</v>
      </c>
      <c r="C93" s="302">
        <v>10241.699431977213</v>
      </c>
      <c r="D93" s="302">
        <v>10281.57991642546</v>
      </c>
      <c r="E93" s="55">
        <f t="shared" si="1"/>
        <v>39.880484448247444</v>
      </c>
      <c r="F93" s="55">
        <v>0</v>
      </c>
      <c r="G93" s="55">
        <v>0</v>
      </c>
      <c r="H93" s="55">
        <v>0</v>
      </c>
      <c r="I93" s="55">
        <v>0</v>
      </c>
    </row>
    <row r="94" spans="1:9" x14ac:dyDescent="0.2">
      <c r="A94" s="21" t="s">
        <v>448</v>
      </c>
      <c r="B94" s="301">
        <v>26227</v>
      </c>
      <c r="C94" s="302">
        <v>4488.699431977213</v>
      </c>
      <c r="D94" s="302">
        <v>4587.5799164254604</v>
      </c>
      <c r="E94" s="55">
        <f t="shared" si="1"/>
        <v>98.880484448247444</v>
      </c>
      <c r="F94" s="55">
        <v>0</v>
      </c>
      <c r="G94" s="55">
        <v>0</v>
      </c>
      <c r="H94" s="55">
        <v>0</v>
      </c>
      <c r="I94" s="55">
        <v>0</v>
      </c>
    </row>
    <row r="95" spans="1:9" x14ac:dyDescent="0.2">
      <c r="A95" s="21" t="s">
        <v>449</v>
      </c>
      <c r="B95" s="301">
        <v>6873</v>
      </c>
      <c r="C95" s="302">
        <v>11849.699431977213</v>
      </c>
      <c r="D95" s="302">
        <v>13745.57991642546</v>
      </c>
      <c r="E95" s="55">
        <f t="shared" si="1"/>
        <v>1895.8804844482474</v>
      </c>
      <c r="F95" s="55">
        <v>0</v>
      </c>
      <c r="G95" s="55">
        <v>0</v>
      </c>
      <c r="H95" s="55">
        <v>0</v>
      </c>
      <c r="I95" s="55">
        <v>0</v>
      </c>
    </row>
    <row r="96" spans="1:9" x14ac:dyDescent="0.2">
      <c r="A96" s="21" t="s">
        <v>450</v>
      </c>
      <c r="B96" s="301">
        <v>15295</v>
      </c>
      <c r="C96" s="302">
        <v>9264.699431977213</v>
      </c>
      <c r="D96" s="302">
        <v>9775.5799164254604</v>
      </c>
      <c r="E96" s="55">
        <f t="shared" si="1"/>
        <v>510.88048444824744</v>
      </c>
      <c r="F96" s="55">
        <v>0</v>
      </c>
      <c r="G96" s="55">
        <v>0</v>
      </c>
      <c r="H96" s="55">
        <v>0</v>
      </c>
      <c r="I96" s="55">
        <v>0</v>
      </c>
    </row>
    <row r="97" spans="1:9" x14ac:dyDescent="0.2">
      <c r="A97" s="21" t="s">
        <v>451</v>
      </c>
      <c r="B97" s="301">
        <v>35816</v>
      </c>
      <c r="C97" s="302">
        <v>8735.699431977213</v>
      </c>
      <c r="D97" s="302">
        <v>9739.5799164254604</v>
      </c>
      <c r="E97" s="55">
        <f t="shared" si="1"/>
        <v>1003.8804844482474</v>
      </c>
      <c r="F97" s="55">
        <v>0</v>
      </c>
      <c r="G97" s="55">
        <v>0</v>
      </c>
      <c r="H97" s="55">
        <v>0</v>
      </c>
      <c r="I97" s="55">
        <v>0</v>
      </c>
    </row>
    <row r="98" spans="1:9" ht="25.5" x14ac:dyDescent="0.2">
      <c r="A98" s="20" t="s">
        <v>707</v>
      </c>
      <c r="B98" s="301">
        <v>57147</v>
      </c>
      <c r="C98" s="302">
        <v>9560.699431977213</v>
      </c>
      <c r="D98" s="302">
        <v>10250.57991642546</v>
      </c>
      <c r="E98" s="55">
        <f t="shared" si="1"/>
        <v>689.88048444824744</v>
      </c>
      <c r="F98" s="55">
        <v>0</v>
      </c>
      <c r="G98" s="55">
        <v>0</v>
      </c>
      <c r="H98" s="55">
        <v>0</v>
      </c>
      <c r="I98" s="55">
        <v>0</v>
      </c>
    </row>
    <row r="99" spans="1:9" ht="25.5" x14ac:dyDescent="0.2">
      <c r="A99" s="20" t="s">
        <v>708</v>
      </c>
      <c r="B99" s="301">
        <v>31233</v>
      </c>
      <c r="C99" s="302">
        <v>6100.699431977213</v>
      </c>
      <c r="D99" s="302">
        <v>5762.5799164254604</v>
      </c>
      <c r="E99" s="55">
        <f t="shared" si="1"/>
        <v>-338.11951555175256</v>
      </c>
      <c r="F99" s="55">
        <v>340</v>
      </c>
      <c r="G99" s="55">
        <v>0</v>
      </c>
      <c r="H99" s="55">
        <v>0</v>
      </c>
      <c r="I99" s="55">
        <v>0</v>
      </c>
    </row>
    <row r="100" spans="1:9" x14ac:dyDescent="0.2">
      <c r="A100" s="21" t="s">
        <v>456</v>
      </c>
      <c r="B100" s="301">
        <v>64001</v>
      </c>
      <c r="C100" s="302">
        <v>7101.699431977213</v>
      </c>
      <c r="D100" s="302">
        <v>7627.5799164254604</v>
      </c>
      <c r="E100" s="55">
        <f t="shared" si="1"/>
        <v>525.88048444824744</v>
      </c>
      <c r="F100" s="55">
        <v>0</v>
      </c>
      <c r="G100" s="55">
        <v>0</v>
      </c>
      <c r="H100" s="55">
        <v>0</v>
      </c>
      <c r="I100" s="55">
        <v>0</v>
      </c>
    </row>
    <row r="101" spans="1:9" x14ac:dyDescent="0.2">
      <c r="A101" s="21" t="s">
        <v>457</v>
      </c>
      <c r="B101" s="301">
        <v>12902</v>
      </c>
      <c r="C101" s="302">
        <v>7680.699431977213</v>
      </c>
      <c r="D101" s="302">
        <v>7099.5799164254604</v>
      </c>
      <c r="E101" s="55">
        <f t="shared" si="1"/>
        <v>-581.11951555175256</v>
      </c>
      <c r="F101" s="55">
        <v>583</v>
      </c>
      <c r="G101" s="55">
        <v>161</v>
      </c>
      <c r="H101" s="55">
        <v>0</v>
      </c>
      <c r="I101" s="55">
        <v>0</v>
      </c>
    </row>
    <row r="102" spans="1:9" x14ac:dyDescent="0.2">
      <c r="A102" s="21" t="s">
        <v>458</v>
      </c>
      <c r="B102" s="301">
        <v>27870</v>
      </c>
      <c r="C102" s="302">
        <v>7478.699431977213</v>
      </c>
      <c r="D102" s="302">
        <v>7857.5799164254604</v>
      </c>
      <c r="E102" s="55">
        <f t="shared" si="1"/>
        <v>378.88048444824744</v>
      </c>
      <c r="F102" s="55">
        <v>0</v>
      </c>
      <c r="G102" s="55">
        <v>0</v>
      </c>
      <c r="H102" s="55">
        <v>0</v>
      </c>
      <c r="I102" s="55">
        <v>0</v>
      </c>
    </row>
    <row r="103" spans="1:9" x14ac:dyDescent="0.2">
      <c r="A103" s="21" t="s">
        <v>459</v>
      </c>
      <c r="B103" s="301">
        <v>16783</v>
      </c>
      <c r="C103" s="302">
        <v>6714.699431977213</v>
      </c>
      <c r="D103" s="302">
        <v>7451.5799164254604</v>
      </c>
      <c r="E103" s="55">
        <f t="shared" si="1"/>
        <v>736.88048444824744</v>
      </c>
      <c r="F103" s="55">
        <v>0</v>
      </c>
      <c r="G103" s="55">
        <v>0</v>
      </c>
      <c r="H103" s="55">
        <v>0</v>
      </c>
      <c r="I103" s="55">
        <v>0</v>
      </c>
    </row>
    <row r="104" spans="1:9" ht="25.5" x14ac:dyDescent="0.2">
      <c r="A104" s="20" t="s">
        <v>709</v>
      </c>
      <c r="B104" s="301">
        <v>14805</v>
      </c>
      <c r="C104" s="302">
        <v>12508.699431977213</v>
      </c>
      <c r="D104" s="302">
        <v>13781.57991642546</v>
      </c>
      <c r="E104" s="55">
        <f t="shared" si="1"/>
        <v>1272.8804844482474</v>
      </c>
      <c r="F104" s="55">
        <v>0</v>
      </c>
      <c r="G104" s="55">
        <v>0</v>
      </c>
      <c r="H104" s="55">
        <v>0</v>
      </c>
      <c r="I104" s="55">
        <v>0</v>
      </c>
    </row>
    <row r="105" spans="1:9" x14ac:dyDescent="0.2">
      <c r="A105" s="21" t="s">
        <v>462</v>
      </c>
      <c r="B105" s="301">
        <v>12307</v>
      </c>
      <c r="C105" s="302">
        <v>9244.699431977213</v>
      </c>
      <c r="D105" s="302">
        <v>9477.5799164254604</v>
      </c>
      <c r="E105" s="55">
        <f t="shared" si="1"/>
        <v>232.88048444824744</v>
      </c>
      <c r="F105" s="55">
        <v>0</v>
      </c>
      <c r="G105" s="55">
        <v>0</v>
      </c>
      <c r="H105" s="55">
        <v>0</v>
      </c>
      <c r="I105" s="55">
        <v>0</v>
      </c>
    </row>
    <row r="106" spans="1:9" x14ac:dyDescent="0.2">
      <c r="A106" s="21" t="s">
        <v>463</v>
      </c>
      <c r="B106" s="301">
        <v>17159</v>
      </c>
      <c r="C106" s="302">
        <v>12221.699431977213</v>
      </c>
      <c r="D106" s="302">
        <v>13128.57991642546</v>
      </c>
      <c r="E106" s="55">
        <f t="shared" si="1"/>
        <v>906.88048444824744</v>
      </c>
      <c r="F106" s="55">
        <v>0</v>
      </c>
      <c r="G106" s="55">
        <v>0</v>
      </c>
      <c r="H106" s="55">
        <v>0</v>
      </c>
      <c r="I106" s="55">
        <v>0</v>
      </c>
    </row>
    <row r="107" spans="1:9" x14ac:dyDescent="0.2">
      <c r="A107" s="21" t="s">
        <v>464</v>
      </c>
      <c r="B107" s="301">
        <v>14272</v>
      </c>
      <c r="C107" s="302">
        <v>4412.699431977213</v>
      </c>
      <c r="D107" s="302">
        <v>4708.5799164254604</v>
      </c>
      <c r="E107" s="55">
        <f t="shared" si="1"/>
        <v>295.88048444824744</v>
      </c>
      <c r="F107" s="55">
        <v>0</v>
      </c>
      <c r="G107" s="55">
        <v>0</v>
      </c>
      <c r="H107" s="55">
        <v>0</v>
      </c>
      <c r="I107" s="55">
        <v>0</v>
      </c>
    </row>
    <row r="108" spans="1:9" x14ac:dyDescent="0.2">
      <c r="A108" s="21" t="s">
        <v>465</v>
      </c>
      <c r="B108" s="301">
        <v>31826</v>
      </c>
      <c r="C108" s="302">
        <v>10230.699431977213</v>
      </c>
      <c r="D108" s="302">
        <v>10049.57991642546</v>
      </c>
      <c r="E108" s="55">
        <f t="shared" si="1"/>
        <v>-181.11951555175256</v>
      </c>
      <c r="F108" s="55">
        <v>183</v>
      </c>
      <c r="G108" s="55">
        <v>0</v>
      </c>
      <c r="H108" s="55">
        <v>0</v>
      </c>
      <c r="I108" s="55">
        <v>0</v>
      </c>
    </row>
    <row r="109" spans="1:9" x14ac:dyDescent="0.2">
      <c r="A109" s="21" t="s">
        <v>466</v>
      </c>
      <c r="B109" s="301">
        <v>132784</v>
      </c>
      <c r="C109" s="302">
        <v>7893.699431977213</v>
      </c>
      <c r="D109" s="302">
        <v>7562.5799164254604</v>
      </c>
      <c r="E109" s="55">
        <f t="shared" si="1"/>
        <v>-331.11951555175256</v>
      </c>
      <c r="F109" s="55">
        <v>333</v>
      </c>
      <c r="G109" s="55">
        <v>0</v>
      </c>
      <c r="H109" s="55">
        <v>0</v>
      </c>
      <c r="I109" s="55">
        <v>0</v>
      </c>
    </row>
    <row r="110" spans="1:9" x14ac:dyDescent="0.2">
      <c r="A110" s="21" t="s">
        <v>467</v>
      </c>
      <c r="B110" s="301">
        <v>50214</v>
      </c>
      <c r="C110" s="302">
        <v>10884.699431977213</v>
      </c>
      <c r="D110" s="302">
        <v>10809.57991642546</v>
      </c>
      <c r="E110" s="55">
        <f t="shared" si="1"/>
        <v>-75.119515551752556</v>
      </c>
      <c r="F110" s="55">
        <v>77</v>
      </c>
      <c r="G110" s="55">
        <v>0</v>
      </c>
      <c r="H110" s="55">
        <v>0</v>
      </c>
      <c r="I110" s="55">
        <v>0</v>
      </c>
    </row>
    <row r="111" spans="1:9" x14ac:dyDescent="0.2">
      <c r="A111" s="21" t="s">
        <v>710</v>
      </c>
      <c r="B111" s="301">
        <v>25031</v>
      </c>
      <c r="C111" s="302">
        <v>4902.699431977213</v>
      </c>
      <c r="D111" s="302">
        <v>4290.5799164254604</v>
      </c>
      <c r="E111" s="55">
        <f t="shared" si="1"/>
        <v>-612.11951555175256</v>
      </c>
      <c r="F111" s="55">
        <v>614</v>
      </c>
      <c r="G111" s="55">
        <v>192</v>
      </c>
      <c r="H111" s="55">
        <v>0</v>
      </c>
      <c r="I111" s="55">
        <v>0</v>
      </c>
    </row>
    <row r="112" spans="1:9" x14ac:dyDescent="0.2">
      <c r="A112" s="21" t="s">
        <v>469</v>
      </c>
      <c r="B112" s="301">
        <v>14921</v>
      </c>
      <c r="C112" s="302">
        <v>10087.699431977213</v>
      </c>
      <c r="D112" s="302">
        <v>11007.57991642546</v>
      </c>
      <c r="E112" s="55">
        <f t="shared" si="1"/>
        <v>919.88048444824744</v>
      </c>
      <c r="F112" s="55">
        <v>0</v>
      </c>
      <c r="G112" s="55">
        <v>0</v>
      </c>
      <c r="H112" s="55">
        <v>0</v>
      </c>
      <c r="I112" s="55">
        <v>0</v>
      </c>
    </row>
    <row r="113" spans="1:9" x14ac:dyDescent="0.2">
      <c r="A113" s="21" t="s">
        <v>470</v>
      </c>
      <c r="B113" s="301">
        <v>15644</v>
      </c>
      <c r="C113" s="302">
        <v>7560.699431977213</v>
      </c>
      <c r="D113" s="302">
        <v>8390.5799164254604</v>
      </c>
      <c r="E113" s="55">
        <f t="shared" si="1"/>
        <v>829.88048444824744</v>
      </c>
      <c r="F113" s="55">
        <v>0</v>
      </c>
      <c r="G113" s="55">
        <v>0</v>
      </c>
      <c r="H113" s="55">
        <v>0</v>
      </c>
      <c r="I113" s="55">
        <v>0</v>
      </c>
    </row>
    <row r="114" spans="1:9" x14ac:dyDescent="0.2">
      <c r="A114" s="21" t="s">
        <v>471</v>
      </c>
      <c r="B114" s="301">
        <v>16716</v>
      </c>
      <c r="C114" s="302">
        <v>11314.699431977213</v>
      </c>
      <c r="D114" s="302">
        <v>11477.57991642546</v>
      </c>
      <c r="E114" s="55">
        <f t="shared" si="1"/>
        <v>162.88048444824744</v>
      </c>
      <c r="F114" s="55">
        <v>0</v>
      </c>
      <c r="G114" s="55">
        <v>0</v>
      </c>
      <c r="H114" s="55">
        <v>0</v>
      </c>
      <c r="I114" s="55">
        <v>0</v>
      </c>
    </row>
    <row r="115" spans="1:9" x14ac:dyDescent="0.2">
      <c r="A115" s="21" t="s">
        <v>472</v>
      </c>
      <c r="B115" s="301">
        <v>80993</v>
      </c>
      <c r="C115" s="302">
        <v>10001.699431977213</v>
      </c>
      <c r="D115" s="302">
        <v>9891.5799164254604</v>
      </c>
      <c r="E115" s="55">
        <f t="shared" si="1"/>
        <v>-110.11951555175256</v>
      </c>
      <c r="F115" s="55">
        <v>112</v>
      </c>
      <c r="G115" s="55">
        <v>0</v>
      </c>
      <c r="H115" s="55">
        <v>0</v>
      </c>
      <c r="I115" s="55">
        <v>0</v>
      </c>
    </row>
    <row r="116" spans="1:9" x14ac:dyDescent="0.2">
      <c r="A116" s="21" t="s">
        <v>473</v>
      </c>
      <c r="B116" s="301">
        <v>29637</v>
      </c>
      <c r="C116" s="302">
        <v>3496.699431977213</v>
      </c>
      <c r="D116" s="302">
        <v>2510.5799164254599</v>
      </c>
      <c r="E116" s="55">
        <f t="shared" si="1"/>
        <v>-986.11951555175301</v>
      </c>
      <c r="F116" s="55">
        <v>988</v>
      </c>
      <c r="G116" s="55">
        <v>566</v>
      </c>
      <c r="H116" s="55">
        <v>254</v>
      </c>
      <c r="I116" s="55">
        <v>0</v>
      </c>
    </row>
    <row r="117" spans="1:9" x14ac:dyDescent="0.2">
      <c r="A117" s="21" t="s">
        <v>474</v>
      </c>
      <c r="B117" s="301">
        <v>42937</v>
      </c>
      <c r="C117" s="302">
        <v>14142.699431977213</v>
      </c>
      <c r="D117" s="302">
        <v>13757.57991642546</v>
      </c>
      <c r="E117" s="55">
        <f t="shared" si="1"/>
        <v>-385.11951555175256</v>
      </c>
      <c r="F117" s="55">
        <v>387</v>
      </c>
      <c r="G117" s="55">
        <v>0</v>
      </c>
      <c r="H117" s="55">
        <v>0</v>
      </c>
      <c r="I117" s="55">
        <v>0</v>
      </c>
    </row>
    <row r="118" spans="1:9" x14ac:dyDescent="0.2">
      <c r="A118" s="21" t="s">
        <v>475</v>
      </c>
      <c r="B118" s="301">
        <v>22505</v>
      </c>
      <c r="C118" s="302">
        <v>124.6994319772129</v>
      </c>
      <c r="D118" s="302">
        <v>-949.42008357454006</v>
      </c>
      <c r="E118" s="55">
        <f t="shared" si="1"/>
        <v>-1074.119515551753</v>
      </c>
      <c r="F118" s="55">
        <v>1076</v>
      </c>
      <c r="G118" s="55">
        <v>654</v>
      </c>
      <c r="H118" s="55">
        <v>342</v>
      </c>
      <c r="I118" s="55">
        <v>79</v>
      </c>
    </row>
    <row r="119" spans="1:9" x14ac:dyDescent="0.2">
      <c r="A119" s="21" t="s">
        <v>476</v>
      </c>
      <c r="B119" s="301">
        <v>114308</v>
      </c>
      <c r="C119" s="302">
        <v>1468.699431977213</v>
      </c>
      <c r="D119" s="302">
        <v>281.57991642546</v>
      </c>
      <c r="E119" s="55">
        <f t="shared" si="1"/>
        <v>-1187.119515551753</v>
      </c>
      <c r="F119" s="55">
        <v>1189</v>
      </c>
      <c r="G119" s="55">
        <v>767</v>
      </c>
      <c r="H119" s="55">
        <v>455</v>
      </c>
      <c r="I119" s="55">
        <v>192</v>
      </c>
    </row>
    <row r="120" spans="1:9" x14ac:dyDescent="0.2">
      <c r="A120" s="21" t="s">
        <v>477</v>
      </c>
      <c r="B120" s="301">
        <v>312089</v>
      </c>
      <c r="C120" s="302">
        <v>13401.699431977213</v>
      </c>
      <c r="D120" s="302">
        <v>13221.57991642546</v>
      </c>
      <c r="E120" s="55">
        <f t="shared" si="1"/>
        <v>-180.11951555175256</v>
      </c>
      <c r="F120" s="55">
        <v>182</v>
      </c>
      <c r="G120" s="55">
        <v>0</v>
      </c>
      <c r="H120" s="55">
        <v>0</v>
      </c>
      <c r="I120" s="55">
        <v>0</v>
      </c>
    </row>
    <row r="121" spans="1:9" x14ac:dyDescent="0.2">
      <c r="A121" s="21" t="s">
        <v>478</v>
      </c>
      <c r="B121" s="301">
        <v>12686</v>
      </c>
      <c r="C121" s="302">
        <v>11576.699431977213</v>
      </c>
      <c r="D121" s="302">
        <v>11676.57991642546</v>
      </c>
      <c r="E121" s="55">
        <f t="shared" si="1"/>
        <v>99.880484448247444</v>
      </c>
      <c r="F121" s="55">
        <v>0</v>
      </c>
      <c r="G121" s="55">
        <v>0</v>
      </c>
      <c r="H121" s="55">
        <v>0</v>
      </c>
      <c r="I121" s="55">
        <v>0</v>
      </c>
    </row>
    <row r="122" spans="1:9" x14ac:dyDescent="0.2">
      <c r="A122" s="21" t="s">
        <v>479</v>
      </c>
      <c r="B122" s="301">
        <v>7126</v>
      </c>
      <c r="C122" s="302">
        <v>13054.699431977213</v>
      </c>
      <c r="D122" s="302">
        <v>14651.57991642546</v>
      </c>
      <c r="E122" s="55">
        <f t="shared" si="1"/>
        <v>1596.8804844482474</v>
      </c>
      <c r="F122" s="55">
        <v>0</v>
      </c>
      <c r="G122" s="55">
        <v>0</v>
      </c>
      <c r="H122" s="55">
        <v>0</v>
      </c>
      <c r="I122" s="55">
        <v>0</v>
      </c>
    </row>
    <row r="123" spans="1:9" x14ac:dyDescent="0.2">
      <c r="A123" s="21" t="s">
        <v>480</v>
      </c>
      <c r="B123" s="301">
        <v>18928</v>
      </c>
      <c r="C123" s="302">
        <v>9409.699431977213</v>
      </c>
      <c r="D123" s="302">
        <v>9321.5799164254604</v>
      </c>
      <c r="E123" s="55">
        <f t="shared" si="1"/>
        <v>-88.119515551752556</v>
      </c>
      <c r="F123" s="55">
        <v>90</v>
      </c>
      <c r="G123" s="55">
        <v>0</v>
      </c>
      <c r="H123" s="55">
        <v>0</v>
      </c>
      <c r="I123" s="55">
        <v>0</v>
      </c>
    </row>
    <row r="124" spans="1:9" x14ac:dyDescent="0.2">
      <c r="A124" s="21" t="s">
        <v>481</v>
      </c>
      <c r="B124" s="301">
        <v>18403</v>
      </c>
      <c r="C124" s="302">
        <v>7831.699431977213</v>
      </c>
      <c r="D124" s="302">
        <v>8822.5799164254604</v>
      </c>
      <c r="E124" s="55">
        <f t="shared" si="1"/>
        <v>990.88048444824744</v>
      </c>
      <c r="F124" s="55">
        <v>0</v>
      </c>
      <c r="G124" s="55">
        <v>0</v>
      </c>
      <c r="H124" s="55">
        <v>0</v>
      </c>
      <c r="I124" s="55">
        <v>0</v>
      </c>
    </row>
    <row r="125" spans="1:9" x14ac:dyDescent="0.2">
      <c r="A125" s="21" t="s">
        <v>482</v>
      </c>
      <c r="B125" s="301">
        <v>15031</v>
      </c>
      <c r="C125" s="302">
        <v>9053.699431977213</v>
      </c>
      <c r="D125" s="302">
        <v>9983.5799164254604</v>
      </c>
      <c r="E125" s="55">
        <f t="shared" si="1"/>
        <v>929.88048444824744</v>
      </c>
      <c r="F125" s="55">
        <v>0</v>
      </c>
      <c r="G125" s="55">
        <v>0</v>
      </c>
      <c r="H125" s="55">
        <v>0</v>
      </c>
      <c r="I125" s="55">
        <v>0</v>
      </c>
    </row>
    <row r="126" spans="1:9" x14ac:dyDescent="0.2">
      <c r="A126" s="21" t="s">
        <v>483</v>
      </c>
      <c r="B126" s="301">
        <v>22650</v>
      </c>
      <c r="C126" s="302">
        <v>4274.699431977213</v>
      </c>
      <c r="D126" s="302">
        <v>3345.5799164254599</v>
      </c>
      <c r="E126" s="55">
        <f t="shared" si="1"/>
        <v>-929.11951555175301</v>
      </c>
      <c r="F126" s="55">
        <v>931</v>
      </c>
      <c r="G126" s="55">
        <v>509</v>
      </c>
      <c r="H126" s="55">
        <v>197</v>
      </c>
      <c r="I126" s="55">
        <v>0</v>
      </c>
    </row>
    <row r="127" spans="1:9" x14ac:dyDescent="0.2">
      <c r="A127" s="21" t="s">
        <v>484</v>
      </c>
      <c r="B127" s="301">
        <v>13307</v>
      </c>
      <c r="C127" s="302">
        <v>10565.699431977213</v>
      </c>
      <c r="D127" s="302">
        <v>11323.57991642546</v>
      </c>
      <c r="E127" s="55">
        <f t="shared" si="1"/>
        <v>757.88048444824744</v>
      </c>
      <c r="F127" s="55">
        <v>0</v>
      </c>
      <c r="G127" s="55">
        <v>0</v>
      </c>
      <c r="H127" s="55">
        <v>0</v>
      </c>
      <c r="I127" s="55">
        <v>0</v>
      </c>
    </row>
    <row r="128" spans="1:9" x14ac:dyDescent="0.2">
      <c r="A128" s="21" t="s">
        <v>485</v>
      </c>
      <c r="B128" s="301">
        <v>20056</v>
      </c>
      <c r="C128" s="302">
        <v>5077.699431977213</v>
      </c>
      <c r="D128" s="302">
        <v>5319.5799164254604</v>
      </c>
      <c r="E128" s="55">
        <f t="shared" si="1"/>
        <v>241.88048444824744</v>
      </c>
      <c r="F128" s="55">
        <v>0</v>
      </c>
      <c r="G128" s="55">
        <v>0</v>
      </c>
      <c r="H128" s="55">
        <v>0</v>
      </c>
      <c r="I128" s="55">
        <v>0</v>
      </c>
    </row>
    <row r="129" spans="1:9" x14ac:dyDescent="0.2">
      <c r="A129" s="21" t="s">
        <v>486</v>
      </c>
      <c r="B129" s="301">
        <v>12856</v>
      </c>
      <c r="C129" s="302">
        <v>10523.699431977213</v>
      </c>
      <c r="D129" s="302">
        <v>11639.57991642546</v>
      </c>
      <c r="E129" s="55">
        <f t="shared" si="1"/>
        <v>1115.8804844482474</v>
      </c>
      <c r="F129" s="55">
        <v>0</v>
      </c>
      <c r="G129" s="55">
        <v>0</v>
      </c>
      <c r="H129" s="55">
        <v>0</v>
      </c>
      <c r="I129" s="55">
        <v>0</v>
      </c>
    </row>
    <row r="130" spans="1:9" x14ac:dyDescent="0.2">
      <c r="A130" s="21" t="s">
        <v>487</v>
      </c>
      <c r="B130" s="301">
        <v>42775</v>
      </c>
      <c r="C130" s="302">
        <v>9128.699431977213</v>
      </c>
      <c r="D130" s="302">
        <v>8652.5799164254604</v>
      </c>
      <c r="E130" s="55">
        <f t="shared" si="1"/>
        <v>-476.11951555175256</v>
      </c>
      <c r="F130" s="55">
        <v>478</v>
      </c>
      <c r="G130" s="55">
        <v>56</v>
      </c>
      <c r="H130" s="55">
        <v>0</v>
      </c>
      <c r="I130" s="55">
        <v>0</v>
      </c>
    </row>
    <row r="131" spans="1:9" x14ac:dyDescent="0.2">
      <c r="A131" s="21" t="s">
        <v>488</v>
      </c>
      <c r="B131" s="301">
        <v>33833</v>
      </c>
      <c r="C131" s="302">
        <v>-1405.300568022787</v>
      </c>
      <c r="D131" s="302">
        <v>-805.42008357454006</v>
      </c>
      <c r="E131" s="55">
        <f t="shared" si="1"/>
        <v>599.88048444824699</v>
      </c>
      <c r="F131" s="55">
        <v>0</v>
      </c>
      <c r="G131" s="55">
        <v>0</v>
      </c>
      <c r="H131" s="55">
        <v>0</v>
      </c>
      <c r="I131" s="55">
        <v>0</v>
      </c>
    </row>
    <row r="132" spans="1:9" x14ac:dyDescent="0.2">
      <c r="A132" s="21" t="s">
        <v>489</v>
      </c>
      <c r="B132" s="301">
        <v>28590</v>
      </c>
      <c r="C132" s="302">
        <v>5642.699431977213</v>
      </c>
      <c r="D132" s="302">
        <v>5543.5799164254604</v>
      </c>
      <c r="E132" s="55">
        <f t="shared" si="1"/>
        <v>-99.119515551752556</v>
      </c>
      <c r="F132" s="55">
        <v>101</v>
      </c>
      <c r="G132" s="55">
        <v>0</v>
      </c>
      <c r="H132" s="55">
        <v>0</v>
      </c>
      <c r="I132" s="55">
        <v>0</v>
      </c>
    </row>
    <row r="133" spans="1:9" x14ac:dyDescent="0.2">
      <c r="A133" s="21" t="s">
        <v>490</v>
      </c>
      <c r="B133" s="301">
        <v>14898</v>
      </c>
      <c r="C133" s="302">
        <v>14582.699431977213</v>
      </c>
      <c r="D133" s="302">
        <v>14074.57991642546</v>
      </c>
      <c r="E133" s="55">
        <f t="shared" si="1"/>
        <v>-508.11951555175256</v>
      </c>
      <c r="F133" s="55">
        <v>510</v>
      </c>
      <c r="G133" s="55">
        <v>88</v>
      </c>
      <c r="H133" s="55">
        <v>0</v>
      </c>
      <c r="I133" s="55">
        <v>0</v>
      </c>
    </row>
    <row r="134" spans="1:9" x14ac:dyDescent="0.2">
      <c r="A134" s="21" t="s">
        <v>491</v>
      </c>
      <c r="B134" s="301">
        <v>39856</v>
      </c>
      <c r="C134" s="302">
        <v>6323.699431977213</v>
      </c>
      <c r="D134" s="302">
        <v>5561.5799164254604</v>
      </c>
      <c r="E134" s="55">
        <f t="shared" si="1"/>
        <v>-762.11951555175256</v>
      </c>
      <c r="F134" s="55">
        <v>764</v>
      </c>
      <c r="G134" s="55">
        <v>342</v>
      </c>
      <c r="H134" s="55">
        <v>30</v>
      </c>
      <c r="I134" s="55">
        <v>0</v>
      </c>
    </row>
    <row r="135" spans="1:9" x14ac:dyDescent="0.2">
      <c r="A135" s="21" t="s">
        <v>492</v>
      </c>
      <c r="B135" s="301">
        <v>9641</v>
      </c>
      <c r="C135" s="302">
        <v>12233.699431977213</v>
      </c>
      <c r="D135" s="302">
        <v>13540.57991642546</v>
      </c>
      <c r="E135" s="55">
        <f t="shared" si="1"/>
        <v>1306.8804844482474</v>
      </c>
      <c r="F135" s="55">
        <v>0</v>
      </c>
      <c r="G135" s="55">
        <v>0</v>
      </c>
      <c r="H135" s="55">
        <v>0</v>
      </c>
      <c r="I135" s="55">
        <v>0</v>
      </c>
    </row>
    <row r="136" spans="1:9" x14ac:dyDescent="0.2">
      <c r="A136" s="21" t="s">
        <v>493</v>
      </c>
      <c r="B136" s="301">
        <v>13650</v>
      </c>
      <c r="C136" s="302">
        <v>12029.699431977213</v>
      </c>
      <c r="D136" s="302">
        <v>12423.57991642546</v>
      </c>
      <c r="E136" s="55">
        <f t="shared" si="1"/>
        <v>393.88048444824744</v>
      </c>
      <c r="F136" s="55">
        <v>0</v>
      </c>
      <c r="G136" s="55">
        <v>0</v>
      </c>
      <c r="H136" s="55">
        <v>0</v>
      </c>
      <c r="I136" s="55">
        <v>0</v>
      </c>
    </row>
    <row r="137" spans="1:9" ht="25.5" x14ac:dyDescent="0.2">
      <c r="A137" s="20" t="s">
        <v>711</v>
      </c>
      <c r="B137" s="301">
        <v>41738</v>
      </c>
      <c r="C137" s="302">
        <v>8928.699431977213</v>
      </c>
      <c r="D137" s="302">
        <v>9372.5799164254604</v>
      </c>
      <c r="E137" s="55">
        <f t="shared" si="1"/>
        <v>443.88048444824744</v>
      </c>
      <c r="F137" s="55">
        <v>0</v>
      </c>
      <c r="G137" s="55">
        <v>0</v>
      </c>
      <c r="H137" s="55">
        <v>0</v>
      </c>
      <c r="I137" s="55">
        <v>0</v>
      </c>
    </row>
    <row r="138" spans="1:9" x14ac:dyDescent="0.2">
      <c r="A138" s="21" t="s">
        <v>496</v>
      </c>
      <c r="B138" s="301">
        <v>94006</v>
      </c>
      <c r="C138" s="302">
        <v>6399.699431977213</v>
      </c>
      <c r="D138" s="302">
        <v>5946.5799164254604</v>
      </c>
      <c r="E138" s="55">
        <f t="shared" ref="E138:E201" si="2">D138-C138</f>
        <v>-453.11951555175256</v>
      </c>
      <c r="F138" s="55">
        <v>455</v>
      </c>
      <c r="G138" s="55">
        <v>33</v>
      </c>
      <c r="H138" s="55">
        <v>0</v>
      </c>
      <c r="I138" s="55">
        <v>0</v>
      </c>
    </row>
    <row r="139" spans="1:9" x14ac:dyDescent="0.2">
      <c r="A139" s="21" t="s">
        <v>497</v>
      </c>
      <c r="B139" s="301">
        <v>10001</v>
      </c>
      <c r="C139" s="302">
        <v>11217.699431977213</v>
      </c>
      <c r="D139" s="302">
        <v>12005.57991642546</v>
      </c>
      <c r="E139" s="55">
        <f t="shared" si="2"/>
        <v>787.88048444824744</v>
      </c>
      <c r="F139" s="55">
        <v>0</v>
      </c>
      <c r="G139" s="55">
        <v>0</v>
      </c>
      <c r="H139" s="55">
        <v>0</v>
      </c>
      <c r="I139" s="55">
        <v>0</v>
      </c>
    </row>
    <row r="140" spans="1:9" x14ac:dyDescent="0.2">
      <c r="A140" s="21" t="s">
        <v>498</v>
      </c>
      <c r="B140" s="301">
        <v>77266</v>
      </c>
      <c r="C140" s="302">
        <v>1683.699431977213</v>
      </c>
      <c r="D140" s="302">
        <v>1732.5799164254599</v>
      </c>
      <c r="E140" s="55">
        <f t="shared" si="2"/>
        <v>48.880484448246989</v>
      </c>
      <c r="F140" s="55">
        <v>0</v>
      </c>
      <c r="G140" s="55">
        <v>0</v>
      </c>
      <c r="H140" s="55">
        <v>0</v>
      </c>
      <c r="I140" s="55">
        <v>0</v>
      </c>
    </row>
    <row r="141" spans="1:9" x14ac:dyDescent="0.2">
      <c r="A141" s="21" t="s">
        <v>499</v>
      </c>
      <c r="B141" s="301">
        <v>23471</v>
      </c>
      <c r="C141" s="302">
        <v>8538.699431977213</v>
      </c>
      <c r="D141" s="302">
        <v>9040.5799164254604</v>
      </c>
      <c r="E141" s="55">
        <f t="shared" si="2"/>
        <v>501.88048444824744</v>
      </c>
      <c r="F141" s="55">
        <v>0</v>
      </c>
      <c r="G141" s="55">
        <v>0</v>
      </c>
      <c r="H141" s="55">
        <v>0</v>
      </c>
      <c r="I141" s="55">
        <v>0</v>
      </c>
    </row>
    <row r="142" spans="1:9" x14ac:dyDescent="0.2">
      <c r="A142" s="21" t="s">
        <v>500</v>
      </c>
      <c r="B142" s="301">
        <v>59844</v>
      </c>
      <c r="C142" s="302">
        <v>5930.699431977213</v>
      </c>
      <c r="D142" s="302">
        <v>5988.5799164254604</v>
      </c>
      <c r="E142" s="55">
        <f t="shared" si="2"/>
        <v>57.880484448247444</v>
      </c>
      <c r="F142" s="55">
        <v>0</v>
      </c>
      <c r="G142" s="55">
        <v>0</v>
      </c>
      <c r="H142" s="55">
        <v>0</v>
      </c>
      <c r="I142" s="55">
        <v>0</v>
      </c>
    </row>
    <row r="143" spans="1:9" ht="25.5" x14ac:dyDescent="0.2">
      <c r="A143" s="281" t="s">
        <v>712</v>
      </c>
      <c r="B143" s="301">
        <v>27989</v>
      </c>
      <c r="C143" s="302">
        <v>6462.699431977213</v>
      </c>
      <c r="D143" s="302">
        <v>7083.5799164254604</v>
      </c>
      <c r="E143" s="55">
        <f t="shared" si="2"/>
        <v>620.88048444824744</v>
      </c>
      <c r="F143" s="55">
        <v>0</v>
      </c>
      <c r="G143" s="55">
        <v>0</v>
      </c>
      <c r="H143" s="55">
        <v>0</v>
      </c>
      <c r="I143" s="55">
        <v>0</v>
      </c>
    </row>
    <row r="144" spans="1:9" x14ac:dyDescent="0.2">
      <c r="A144" s="21" t="s">
        <v>503</v>
      </c>
      <c r="B144" s="301">
        <v>38565</v>
      </c>
      <c r="C144" s="302">
        <v>6834.699431977213</v>
      </c>
      <c r="D144" s="302">
        <v>6668.5799164254604</v>
      </c>
      <c r="E144" s="55">
        <f t="shared" si="2"/>
        <v>-166.11951555175256</v>
      </c>
      <c r="F144" s="55">
        <v>168</v>
      </c>
      <c r="G144" s="55">
        <v>0</v>
      </c>
      <c r="H144" s="55">
        <v>0</v>
      </c>
      <c r="I144" s="55">
        <v>0</v>
      </c>
    </row>
    <row r="145" spans="1:9" x14ac:dyDescent="0.2">
      <c r="A145" s="21" t="s">
        <v>504</v>
      </c>
      <c r="B145" s="301">
        <v>9549</v>
      </c>
      <c r="C145" s="302">
        <v>14098.699431977213</v>
      </c>
      <c r="D145" s="302">
        <v>14889.57991642546</v>
      </c>
      <c r="E145" s="55">
        <f t="shared" si="2"/>
        <v>790.88048444824744</v>
      </c>
      <c r="F145" s="55">
        <v>0</v>
      </c>
      <c r="G145" s="55">
        <v>0</v>
      </c>
      <c r="H145" s="55">
        <v>0</v>
      </c>
      <c r="I145" s="55">
        <v>0</v>
      </c>
    </row>
    <row r="146" spans="1:9" x14ac:dyDescent="0.2">
      <c r="A146" s="21" t="s">
        <v>505</v>
      </c>
      <c r="B146" s="301">
        <v>8564</v>
      </c>
      <c r="C146" s="302">
        <v>2866.699431977213</v>
      </c>
      <c r="D146" s="302">
        <v>4771.5799164254604</v>
      </c>
      <c r="E146" s="55">
        <f t="shared" si="2"/>
        <v>1904.8804844482474</v>
      </c>
      <c r="F146" s="55">
        <v>0</v>
      </c>
      <c r="G146" s="55">
        <v>0</v>
      </c>
      <c r="H146" s="55">
        <v>0</v>
      </c>
      <c r="I146" s="55">
        <v>0</v>
      </c>
    </row>
    <row r="147" spans="1:9" x14ac:dyDescent="0.2">
      <c r="A147" s="21" t="s">
        <v>506</v>
      </c>
      <c r="B147" s="301">
        <v>105783</v>
      </c>
      <c r="C147" s="302">
        <v>8130.699431977213</v>
      </c>
      <c r="D147" s="302">
        <v>7629.5799164254604</v>
      </c>
      <c r="E147" s="55">
        <f t="shared" si="2"/>
        <v>-501.11951555175256</v>
      </c>
      <c r="F147" s="55">
        <v>503</v>
      </c>
      <c r="G147" s="55">
        <v>81</v>
      </c>
      <c r="H147" s="55">
        <v>0</v>
      </c>
      <c r="I147" s="55">
        <v>0</v>
      </c>
    </row>
    <row r="148" spans="1:9" x14ac:dyDescent="0.2">
      <c r="A148" s="21" t="s">
        <v>507</v>
      </c>
      <c r="B148" s="301">
        <v>4751</v>
      </c>
      <c r="C148" s="302">
        <v>13564.699431977213</v>
      </c>
      <c r="D148" s="302">
        <v>14990.57991642546</v>
      </c>
      <c r="E148" s="55">
        <f t="shared" si="2"/>
        <v>1425.8804844482474</v>
      </c>
      <c r="F148" s="55">
        <v>0</v>
      </c>
      <c r="G148" s="55">
        <v>0</v>
      </c>
      <c r="H148" s="55">
        <v>0</v>
      </c>
      <c r="I148" s="55">
        <v>0</v>
      </c>
    </row>
    <row r="149" spans="1:9" x14ac:dyDescent="0.2">
      <c r="A149" s="21" t="s">
        <v>508</v>
      </c>
      <c r="B149" s="301">
        <v>5532</v>
      </c>
      <c r="C149" s="302">
        <v>9688.699431977213</v>
      </c>
      <c r="D149" s="302">
        <v>11515.57991642546</v>
      </c>
      <c r="E149" s="55">
        <f t="shared" si="2"/>
        <v>1826.8804844482474</v>
      </c>
      <c r="F149" s="55">
        <v>0</v>
      </c>
      <c r="G149" s="55">
        <v>0</v>
      </c>
      <c r="H149" s="55">
        <v>0</v>
      </c>
      <c r="I149" s="55">
        <v>0</v>
      </c>
    </row>
    <row r="150" spans="1:9" x14ac:dyDescent="0.2">
      <c r="A150" s="21" t="s">
        <v>509</v>
      </c>
      <c r="B150" s="301">
        <v>31974</v>
      </c>
      <c r="C150" s="302">
        <v>11610.699431977213</v>
      </c>
      <c r="D150" s="302">
        <v>11553.57991642546</v>
      </c>
      <c r="E150" s="55">
        <f t="shared" si="2"/>
        <v>-57.119515551752556</v>
      </c>
      <c r="F150" s="55">
        <v>59</v>
      </c>
      <c r="G150" s="55">
        <v>0</v>
      </c>
      <c r="H150" s="55">
        <v>0</v>
      </c>
      <c r="I150" s="55">
        <v>0</v>
      </c>
    </row>
    <row r="151" spans="1:9" x14ac:dyDescent="0.2">
      <c r="A151" s="21" t="s">
        <v>510</v>
      </c>
      <c r="B151" s="301">
        <v>6541</v>
      </c>
      <c r="C151" s="302">
        <v>11677.699431977213</v>
      </c>
      <c r="D151" s="302">
        <v>13202.57991642546</v>
      </c>
      <c r="E151" s="55">
        <f t="shared" si="2"/>
        <v>1524.8804844482474</v>
      </c>
      <c r="F151" s="55">
        <v>0</v>
      </c>
      <c r="G151" s="55">
        <v>0</v>
      </c>
      <c r="H151" s="55">
        <v>0</v>
      </c>
      <c r="I151" s="55">
        <v>0</v>
      </c>
    </row>
    <row r="152" spans="1:9" x14ac:dyDescent="0.2">
      <c r="A152" s="21" t="s">
        <v>511</v>
      </c>
      <c r="B152" s="301">
        <v>5619</v>
      </c>
      <c r="C152" s="302">
        <v>8530.699431977213</v>
      </c>
      <c r="D152" s="302">
        <v>10398.57991642546</v>
      </c>
      <c r="E152" s="55">
        <f t="shared" si="2"/>
        <v>1867.8804844482474</v>
      </c>
      <c r="F152" s="55">
        <v>0</v>
      </c>
      <c r="G152" s="55">
        <v>0</v>
      </c>
      <c r="H152" s="55">
        <v>0</v>
      </c>
      <c r="I152" s="55">
        <v>0</v>
      </c>
    </row>
    <row r="153" spans="1:9" x14ac:dyDescent="0.2">
      <c r="A153" s="21" t="s">
        <v>512</v>
      </c>
      <c r="B153" s="301">
        <v>5177</v>
      </c>
      <c r="C153" s="302">
        <v>11519.699431977213</v>
      </c>
      <c r="D153" s="302">
        <v>12735.57991642546</v>
      </c>
      <c r="E153" s="55">
        <f t="shared" si="2"/>
        <v>1215.8804844482474</v>
      </c>
      <c r="F153" s="55">
        <v>0</v>
      </c>
      <c r="G153" s="55">
        <v>0</v>
      </c>
      <c r="H153" s="55">
        <v>0</v>
      </c>
      <c r="I153" s="55">
        <v>0</v>
      </c>
    </row>
    <row r="154" spans="1:9" x14ac:dyDescent="0.2">
      <c r="A154" s="21" t="s">
        <v>513</v>
      </c>
      <c r="B154" s="301">
        <v>532857</v>
      </c>
      <c r="C154" s="302">
        <v>4483.699431977213</v>
      </c>
      <c r="D154" s="302">
        <v>4490.5799164254604</v>
      </c>
      <c r="E154" s="55">
        <f t="shared" si="2"/>
        <v>6.8804844482474437</v>
      </c>
      <c r="F154" s="55">
        <v>0</v>
      </c>
      <c r="G154" s="55">
        <v>0</v>
      </c>
      <c r="H154" s="55">
        <v>0</v>
      </c>
      <c r="I154" s="55">
        <v>0</v>
      </c>
    </row>
    <row r="155" spans="1:9" x14ac:dyDescent="0.2">
      <c r="A155" s="21" t="s">
        <v>514</v>
      </c>
      <c r="B155" s="301">
        <v>13068</v>
      </c>
      <c r="C155" s="302">
        <v>7100.699431977213</v>
      </c>
      <c r="D155" s="302">
        <v>7699.5799164254604</v>
      </c>
      <c r="E155" s="55">
        <f t="shared" si="2"/>
        <v>598.88048444824744</v>
      </c>
      <c r="F155" s="55">
        <v>0</v>
      </c>
      <c r="G155" s="55">
        <v>0</v>
      </c>
      <c r="H155" s="55">
        <v>0</v>
      </c>
      <c r="I155" s="55">
        <v>0</v>
      </c>
    </row>
    <row r="156" spans="1:9" x14ac:dyDescent="0.2">
      <c r="A156" s="21" t="s">
        <v>515</v>
      </c>
      <c r="B156" s="301">
        <v>9260</v>
      </c>
      <c r="C156" s="302">
        <v>8162.699431977213</v>
      </c>
      <c r="D156" s="302">
        <v>9554.5799164254604</v>
      </c>
      <c r="E156" s="55">
        <f t="shared" si="2"/>
        <v>1391.8804844482474</v>
      </c>
      <c r="F156" s="55">
        <v>0</v>
      </c>
      <c r="G156" s="55">
        <v>0</v>
      </c>
      <c r="H156" s="55">
        <v>0</v>
      </c>
      <c r="I156" s="55">
        <v>0</v>
      </c>
    </row>
    <row r="157" spans="1:9" x14ac:dyDescent="0.2">
      <c r="A157" s="21" t="s">
        <v>516</v>
      </c>
      <c r="B157" s="301">
        <v>8807</v>
      </c>
      <c r="C157" s="302">
        <v>8707.699431977213</v>
      </c>
      <c r="D157" s="302">
        <v>9443.5799164254604</v>
      </c>
      <c r="E157" s="55">
        <f t="shared" si="2"/>
        <v>735.88048444824744</v>
      </c>
      <c r="F157" s="55">
        <v>0</v>
      </c>
      <c r="G157" s="55">
        <v>0</v>
      </c>
      <c r="H157" s="55">
        <v>0</v>
      </c>
      <c r="I157" s="55">
        <v>0</v>
      </c>
    </row>
    <row r="158" spans="1:9" x14ac:dyDescent="0.2">
      <c r="A158" s="21" t="s">
        <v>517</v>
      </c>
      <c r="B158" s="301">
        <v>35638</v>
      </c>
      <c r="C158" s="302">
        <v>2770.699431977213</v>
      </c>
      <c r="D158" s="302">
        <v>2736.5799164254599</v>
      </c>
      <c r="E158" s="55">
        <f t="shared" si="2"/>
        <v>-34.119515551753011</v>
      </c>
      <c r="F158" s="55">
        <v>36</v>
      </c>
      <c r="G158" s="55">
        <v>0</v>
      </c>
      <c r="H158" s="55">
        <v>0</v>
      </c>
      <c r="I158" s="55">
        <v>0</v>
      </c>
    </row>
    <row r="159" spans="1:9" x14ac:dyDescent="0.2">
      <c r="A159" s="21" t="s">
        <v>518</v>
      </c>
      <c r="B159" s="301">
        <v>6725</v>
      </c>
      <c r="C159" s="302">
        <v>7136.699431977213</v>
      </c>
      <c r="D159" s="302">
        <v>8239.5799164254604</v>
      </c>
      <c r="E159" s="55">
        <f t="shared" si="2"/>
        <v>1102.8804844482474</v>
      </c>
      <c r="F159" s="55">
        <v>0</v>
      </c>
      <c r="G159" s="55">
        <v>0</v>
      </c>
      <c r="H159" s="55">
        <v>0</v>
      </c>
      <c r="I159" s="55">
        <v>0</v>
      </c>
    </row>
    <row r="160" spans="1:9" x14ac:dyDescent="0.2">
      <c r="A160" s="21" t="s">
        <v>519</v>
      </c>
      <c r="B160" s="301">
        <v>42102</v>
      </c>
      <c r="C160" s="302">
        <v>2055.699431977213</v>
      </c>
      <c r="D160" s="302">
        <v>2673.5799164254599</v>
      </c>
      <c r="E160" s="55">
        <f t="shared" si="2"/>
        <v>617.88048444824699</v>
      </c>
      <c r="F160" s="55">
        <v>0</v>
      </c>
      <c r="G160" s="55">
        <v>0</v>
      </c>
      <c r="H160" s="55">
        <v>0</v>
      </c>
      <c r="I160" s="55">
        <v>0</v>
      </c>
    </row>
    <row r="161" spans="1:9" x14ac:dyDescent="0.2">
      <c r="A161" s="21" t="s">
        <v>520</v>
      </c>
      <c r="B161" s="301">
        <v>39250</v>
      </c>
      <c r="C161" s="302">
        <v>3579.699431977213</v>
      </c>
      <c r="D161" s="302">
        <v>3763.5799164254599</v>
      </c>
      <c r="E161" s="55">
        <f t="shared" si="2"/>
        <v>183.88048444824699</v>
      </c>
      <c r="F161" s="55">
        <v>0</v>
      </c>
      <c r="G161" s="55">
        <v>0</v>
      </c>
      <c r="H161" s="55">
        <v>0</v>
      </c>
      <c r="I161" s="55">
        <v>0</v>
      </c>
    </row>
    <row r="162" spans="1:9" x14ac:dyDescent="0.2">
      <c r="A162" s="21" t="s">
        <v>521</v>
      </c>
      <c r="B162" s="301">
        <v>38359</v>
      </c>
      <c r="C162" s="302">
        <v>5970.699431977213</v>
      </c>
      <c r="D162" s="302">
        <v>6161.5799164254604</v>
      </c>
      <c r="E162" s="55">
        <f t="shared" si="2"/>
        <v>190.88048444824744</v>
      </c>
      <c r="F162" s="55">
        <v>0</v>
      </c>
      <c r="G162" s="55">
        <v>0</v>
      </c>
      <c r="H162" s="55">
        <v>0</v>
      </c>
      <c r="I162" s="55">
        <v>0</v>
      </c>
    </row>
    <row r="163" spans="1:9" x14ac:dyDescent="0.2">
      <c r="A163" s="21" t="s">
        <v>522</v>
      </c>
      <c r="B163" s="301">
        <v>12757</v>
      </c>
      <c r="C163" s="302">
        <v>5442.699431977213</v>
      </c>
      <c r="D163" s="302">
        <v>7579.5799164254604</v>
      </c>
      <c r="E163" s="55">
        <f t="shared" si="2"/>
        <v>2136.8804844482474</v>
      </c>
      <c r="F163" s="55">
        <v>0</v>
      </c>
      <c r="G163" s="55">
        <v>0</v>
      </c>
      <c r="H163" s="55">
        <v>0</v>
      </c>
      <c r="I163" s="55">
        <v>0</v>
      </c>
    </row>
    <row r="164" spans="1:9" x14ac:dyDescent="0.2">
      <c r="A164" s="21" t="s">
        <v>523</v>
      </c>
      <c r="B164" s="301">
        <v>14359</v>
      </c>
      <c r="C164" s="302">
        <v>6027.699431977213</v>
      </c>
      <c r="D164" s="302">
        <v>6545.5799164254604</v>
      </c>
      <c r="E164" s="55">
        <f t="shared" si="2"/>
        <v>517.88048444824744</v>
      </c>
      <c r="F164" s="55">
        <v>0</v>
      </c>
      <c r="G164" s="55">
        <v>0</v>
      </c>
      <c r="H164" s="55">
        <v>0</v>
      </c>
      <c r="I164" s="55">
        <v>0</v>
      </c>
    </row>
    <row r="165" spans="1:9" x14ac:dyDescent="0.2">
      <c r="A165" s="21" t="s">
        <v>524</v>
      </c>
      <c r="B165" s="301">
        <v>23782</v>
      </c>
      <c r="C165" s="302">
        <v>7218.699431977213</v>
      </c>
      <c r="D165" s="302">
        <v>7565.5799164254604</v>
      </c>
      <c r="E165" s="55">
        <f t="shared" si="2"/>
        <v>346.88048444824744</v>
      </c>
      <c r="F165" s="55">
        <v>0</v>
      </c>
      <c r="G165" s="55">
        <v>0</v>
      </c>
      <c r="H165" s="55">
        <v>0</v>
      </c>
      <c r="I165" s="55">
        <v>0</v>
      </c>
    </row>
    <row r="166" spans="1:9" x14ac:dyDescent="0.2">
      <c r="A166" s="21" t="s">
        <v>525</v>
      </c>
      <c r="B166" s="301">
        <v>33687</v>
      </c>
      <c r="C166" s="302">
        <v>9524.699431977213</v>
      </c>
      <c r="D166" s="302">
        <v>10558.57991642546</v>
      </c>
      <c r="E166" s="55">
        <f t="shared" si="2"/>
        <v>1033.8804844482474</v>
      </c>
      <c r="F166" s="55">
        <v>0</v>
      </c>
      <c r="G166" s="55">
        <v>0</v>
      </c>
      <c r="H166" s="55">
        <v>0</v>
      </c>
      <c r="I166" s="55">
        <v>0</v>
      </c>
    </row>
    <row r="167" spans="1:9" x14ac:dyDescent="0.2">
      <c r="A167" s="21" t="s">
        <v>526</v>
      </c>
      <c r="B167" s="301">
        <v>8905</v>
      </c>
      <c r="C167" s="302">
        <v>13960.699431977213</v>
      </c>
      <c r="D167" s="302">
        <v>15109.57991642546</v>
      </c>
      <c r="E167" s="55">
        <f t="shared" si="2"/>
        <v>1148.8804844482474</v>
      </c>
      <c r="F167" s="55">
        <v>0</v>
      </c>
      <c r="G167" s="55">
        <v>0</v>
      </c>
      <c r="H167" s="55">
        <v>0</v>
      </c>
      <c r="I167" s="55">
        <v>0</v>
      </c>
    </row>
    <row r="168" spans="1:9" x14ac:dyDescent="0.2">
      <c r="A168" s="21" t="s">
        <v>527</v>
      </c>
      <c r="B168" s="301">
        <v>10187</v>
      </c>
      <c r="C168" s="302">
        <v>10370.699431977213</v>
      </c>
      <c r="D168" s="302">
        <v>12337.57991642546</v>
      </c>
      <c r="E168" s="55">
        <f t="shared" si="2"/>
        <v>1966.8804844482474</v>
      </c>
      <c r="F168" s="55">
        <v>0</v>
      </c>
      <c r="G168" s="55">
        <v>0</v>
      </c>
      <c r="H168" s="55">
        <v>0</v>
      </c>
      <c r="I168" s="55">
        <v>0</v>
      </c>
    </row>
    <row r="169" spans="1:9" x14ac:dyDescent="0.2">
      <c r="A169" s="21" t="s">
        <v>528</v>
      </c>
      <c r="B169" s="301">
        <v>61964</v>
      </c>
      <c r="C169" s="302">
        <v>2455.699431977213</v>
      </c>
      <c r="D169" s="302">
        <v>1850.5799164254599</v>
      </c>
      <c r="E169" s="55">
        <f t="shared" si="2"/>
        <v>-605.11951555175301</v>
      </c>
      <c r="F169" s="55">
        <v>607</v>
      </c>
      <c r="G169" s="55">
        <v>185</v>
      </c>
      <c r="H169" s="55">
        <v>0</v>
      </c>
      <c r="I169" s="55">
        <v>0</v>
      </c>
    </row>
    <row r="170" spans="1:9" x14ac:dyDescent="0.2">
      <c r="A170" s="21" t="s">
        <v>529</v>
      </c>
      <c r="B170" s="301">
        <v>15046</v>
      </c>
      <c r="C170" s="302">
        <v>3266.699431977213</v>
      </c>
      <c r="D170" s="302">
        <v>4038.5799164254599</v>
      </c>
      <c r="E170" s="55">
        <f t="shared" si="2"/>
        <v>771.88048444824699</v>
      </c>
      <c r="F170" s="55">
        <v>0</v>
      </c>
      <c r="G170" s="55">
        <v>0</v>
      </c>
      <c r="H170" s="55">
        <v>0</v>
      </c>
      <c r="I170" s="55">
        <v>0</v>
      </c>
    </row>
    <row r="171" spans="1:9" x14ac:dyDescent="0.2">
      <c r="A171" s="21" t="s">
        <v>530</v>
      </c>
      <c r="B171" s="301">
        <v>36114</v>
      </c>
      <c r="C171" s="302">
        <v>4271.699431977213</v>
      </c>
      <c r="D171" s="302">
        <v>3399.5799164254599</v>
      </c>
      <c r="E171" s="55">
        <f t="shared" si="2"/>
        <v>-872.11951555175301</v>
      </c>
      <c r="F171" s="55">
        <v>874</v>
      </c>
      <c r="G171" s="55">
        <v>452</v>
      </c>
      <c r="H171" s="55">
        <v>140</v>
      </c>
      <c r="I171" s="55">
        <v>0</v>
      </c>
    </row>
    <row r="172" spans="1:9" x14ac:dyDescent="0.2">
      <c r="A172" s="21" t="s">
        <v>531</v>
      </c>
      <c r="B172" s="301">
        <v>18545</v>
      </c>
      <c r="C172" s="302">
        <v>7932.699431977213</v>
      </c>
      <c r="D172" s="302">
        <v>8168.5799164254604</v>
      </c>
      <c r="E172" s="55">
        <f t="shared" si="2"/>
        <v>235.88048444824744</v>
      </c>
      <c r="F172" s="55">
        <v>0</v>
      </c>
      <c r="G172" s="55">
        <v>0</v>
      </c>
      <c r="H172" s="55">
        <v>0</v>
      </c>
      <c r="I172" s="55">
        <v>0</v>
      </c>
    </row>
    <row r="173" spans="1:9" x14ac:dyDescent="0.2">
      <c r="A173" s="21" t="s">
        <v>532</v>
      </c>
      <c r="B173" s="301">
        <v>52749</v>
      </c>
      <c r="C173" s="302">
        <v>3607.699431977213</v>
      </c>
      <c r="D173" s="302">
        <v>3527.5799164254599</v>
      </c>
      <c r="E173" s="55">
        <f t="shared" si="2"/>
        <v>-80.119515551753011</v>
      </c>
      <c r="F173" s="55">
        <v>82</v>
      </c>
      <c r="G173" s="55">
        <v>0</v>
      </c>
      <c r="H173" s="55">
        <v>0</v>
      </c>
      <c r="I173" s="55">
        <v>0</v>
      </c>
    </row>
    <row r="174" spans="1:9" x14ac:dyDescent="0.2">
      <c r="A174" s="21" t="s">
        <v>533</v>
      </c>
      <c r="B174" s="301">
        <v>8957</v>
      </c>
      <c r="C174" s="302">
        <v>5044.699431977213</v>
      </c>
      <c r="D174" s="302">
        <v>5581.5799164254604</v>
      </c>
      <c r="E174" s="55">
        <f t="shared" si="2"/>
        <v>536.88048444824744</v>
      </c>
      <c r="F174" s="55">
        <v>0</v>
      </c>
      <c r="G174" s="55">
        <v>0</v>
      </c>
      <c r="H174" s="55">
        <v>0</v>
      </c>
      <c r="I174" s="55">
        <v>0</v>
      </c>
    </row>
    <row r="175" spans="1:9" x14ac:dyDescent="0.2">
      <c r="A175" s="21" t="s">
        <v>534</v>
      </c>
      <c r="B175" s="301">
        <v>24924</v>
      </c>
      <c r="C175" s="302">
        <v>2597.699431977213</v>
      </c>
      <c r="D175" s="302">
        <v>3062.5799164254599</v>
      </c>
      <c r="E175" s="55">
        <f t="shared" si="2"/>
        <v>464.88048444824699</v>
      </c>
      <c r="F175" s="55">
        <v>0</v>
      </c>
      <c r="G175" s="55">
        <v>0</v>
      </c>
      <c r="H175" s="55">
        <v>0</v>
      </c>
      <c r="I175" s="55">
        <v>0</v>
      </c>
    </row>
    <row r="176" spans="1:9" x14ac:dyDescent="0.2">
      <c r="A176" s="21" t="s">
        <v>535</v>
      </c>
      <c r="B176" s="301">
        <v>12491</v>
      </c>
      <c r="C176" s="302">
        <v>9895.699431977213</v>
      </c>
      <c r="D176" s="302">
        <v>10588.57991642546</v>
      </c>
      <c r="E176" s="55">
        <f t="shared" si="2"/>
        <v>692.88048444824744</v>
      </c>
      <c r="F176" s="55">
        <v>0</v>
      </c>
      <c r="G176" s="55">
        <v>0</v>
      </c>
      <c r="H176" s="55">
        <v>0</v>
      </c>
      <c r="I176" s="55">
        <v>0</v>
      </c>
    </row>
    <row r="177" spans="1:9" x14ac:dyDescent="0.2">
      <c r="A177" s="21" t="s">
        <v>536</v>
      </c>
      <c r="B177" s="301">
        <v>10294</v>
      </c>
      <c r="C177" s="302">
        <v>10593.699431977213</v>
      </c>
      <c r="D177" s="302">
        <v>12583.57991642546</v>
      </c>
      <c r="E177" s="55">
        <f t="shared" si="2"/>
        <v>1989.8804844482474</v>
      </c>
      <c r="F177" s="55">
        <v>0</v>
      </c>
      <c r="G177" s="55">
        <v>0</v>
      </c>
      <c r="H177" s="55">
        <v>0</v>
      </c>
      <c r="I177" s="55">
        <v>0</v>
      </c>
    </row>
    <row r="178" spans="1:9" x14ac:dyDescent="0.2">
      <c r="A178" s="21" t="s">
        <v>537</v>
      </c>
      <c r="B178" s="301">
        <v>12276</v>
      </c>
      <c r="C178" s="302">
        <v>8523.699431977213</v>
      </c>
      <c r="D178" s="302">
        <v>10421.57991642546</v>
      </c>
      <c r="E178" s="55">
        <f t="shared" si="2"/>
        <v>1897.8804844482474</v>
      </c>
      <c r="F178" s="55">
        <v>0</v>
      </c>
      <c r="G178" s="55">
        <v>0</v>
      </c>
      <c r="H178" s="55">
        <v>0</v>
      </c>
      <c r="I178" s="55">
        <v>0</v>
      </c>
    </row>
    <row r="179" spans="1:9" x14ac:dyDescent="0.2">
      <c r="A179" s="21" t="s">
        <v>538</v>
      </c>
      <c r="B179" s="301">
        <v>10748</v>
      </c>
      <c r="C179" s="302">
        <v>10561.699431977213</v>
      </c>
      <c r="D179" s="302">
        <v>10967.57991642546</v>
      </c>
      <c r="E179" s="55">
        <f t="shared" si="2"/>
        <v>405.88048444824744</v>
      </c>
      <c r="F179" s="55">
        <v>0</v>
      </c>
      <c r="G179" s="55">
        <v>0</v>
      </c>
      <c r="H179" s="55">
        <v>0</v>
      </c>
      <c r="I179" s="55">
        <v>0</v>
      </c>
    </row>
    <row r="180" spans="1:9" x14ac:dyDescent="0.2">
      <c r="A180" s="21" t="s">
        <v>539</v>
      </c>
      <c r="B180" s="301">
        <v>12583</v>
      </c>
      <c r="C180" s="302">
        <v>9259.699431977213</v>
      </c>
      <c r="D180" s="302">
        <v>9742.5799164254604</v>
      </c>
      <c r="E180" s="55">
        <f t="shared" si="2"/>
        <v>482.88048444824744</v>
      </c>
      <c r="F180" s="55">
        <v>0</v>
      </c>
      <c r="G180" s="55">
        <v>0</v>
      </c>
      <c r="H180" s="55">
        <v>0</v>
      </c>
      <c r="I180" s="55">
        <v>0</v>
      </c>
    </row>
    <row r="181" spans="1:9" x14ac:dyDescent="0.2">
      <c r="A181" s="21" t="s">
        <v>540</v>
      </c>
      <c r="B181" s="301">
        <v>15067</v>
      </c>
      <c r="C181" s="302">
        <v>-334.3005680227871</v>
      </c>
      <c r="D181" s="302">
        <v>747.57991642545994</v>
      </c>
      <c r="E181" s="55">
        <f t="shared" si="2"/>
        <v>1081.880484448247</v>
      </c>
      <c r="F181" s="55">
        <v>0</v>
      </c>
      <c r="G181" s="55">
        <v>0</v>
      </c>
      <c r="H181" s="55">
        <v>0</v>
      </c>
      <c r="I181" s="55">
        <v>0</v>
      </c>
    </row>
    <row r="182" spans="1:9" x14ac:dyDescent="0.2">
      <c r="A182" s="21" t="s">
        <v>541</v>
      </c>
      <c r="B182" s="301">
        <v>11546</v>
      </c>
      <c r="C182" s="302">
        <v>10260.699431977213</v>
      </c>
      <c r="D182" s="302">
        <v>11094.57991642546</v>
      </c>
      <c r="E182" s="55">
        <f t="shared" si="2"/>
        <v>833.88048444824744</v>
      </c>
      <c r="F182" s="55">
        <v>0</v>
      </c>
      <c r="G182" s="55">
        <v>0</v>
      </c>
      <c r="H182" s="55">
        <v>0</v>
      </c>
      <c r="I182" s="55">
        <v>0</v>
      </c>
    </row>
    <row r="183" spans="1:9" x14ac:dyDescent="0.2">
      <c r="A183" s="21" t="s">
        <v>542</v>
      </c>
      <c r="B183" s="301">
        <v>56470</v>
      </c>
      <c r="C183" s="302">
        <v>9663.699431977213</v>
      </c>
      <c r="D183" s="302">
        <v>9587.5799164254604</v>
      </c>
      <c r="E183" s="55">
        <f t="shared" si="2"/>
        <v>-76.119515551752556</v>
      </c>
      <c r="F183" s="55">
        <v>78</v>
      </c>
      <c r="G183" s="55">
        <v>0</v>
      </c>
      <c r="H183" s="55">
        <v>0</v>
      </c>
      <c r="I183" s="55">
        <v>0</v>
      </c>
    </row>
    <row r="184" spans="1:9" x14ac:dyDescent="0.2">
      <c r="A184" s="21" t="s">
        <v>543</v>
      </c>
      <c r="B184" s="301">
        <v>8976</v>
      </c>
      <c r="C184" s="302">
        <v>10503.699431977213</v>
      </c>
      <c r="D184" s="302">
        <v>12130.57991642546</v>
      </c>
      <c r="E184" s="55">
        <f t="shared" si="2"/>
        <v>1626.8804844482474</v>
      </c>
      <c r="F184" s="55">
        <v>0</v>
      </c>
      <c r="G184" s="55">
        <v>0</v>
      </c>
      <c r="H184" s="55">
        <v>0</v>
      </c>
      <c r="I184" s="55">
        <v>0</v>
      </c>
    </row>
    <row r="185" spans="1:9" x14ac:dyDescent="0.2">
      <c r="A185" s="21" t="s">
        <v>544</v>
      </c>
      <c r="B185" s="301">
        <v>52956</v>
      </c>
      <c r="C185" s="302">
        <v>8698.699431977213</v>
      </c>
      <c r="D185" s="302">
        <v>8758.5799164254604</v>
      </c>
      <c r="E185" s="55">
        <f t="shared" si="2"/>
        <v>59.880484448247444</v>
      </c>
      <c r="F185" s="55">
        <v>0</v>
      </c>
      <c r="G185" s="55">
        <v>0</v>
      </c>
      <c r="H185" s="55">
        <v>0</v>
      </c>
      <c r="I185" s="55">
        <v>0</v>
      </c>
    </row>
    <row r="186" spans="1:9" x14ac:dyDescent="0.2">
      <c r="A186" s="21" t="s">
        <v>545</v>
      </c>
      <c r="B186" s="301">
        <v>23134</v>
      </c>
      <c r="C186" s="302">
        <v>9532.699431977213</v>
      </c>
      <c r="D186" s="302">
        <v>9812.5799164254604</v>
      </c>
      <c r="E186" s="55">
        <f t="shared" si="2"/>
        <v>279.88048444824744</v>
      </c>
      <c r="F186" s="55">
        <v>0</v>
      </c>
      <c r="G186" s="55">
        <v>0</v>
      </c>
      <c r="H186" s="55">
        <v>0</v>
      </c>
      <c r="I186" s="55">
        <v>0</v>
      </c>
    </row>
    <row r="187" spans="1:9" x14ac:dyDescent="0.2">
      <c r="A187" s="21" t="s">
        <v>546</v>
      </c>
      <c r="B187" s="301">
        <v>15620</v>
      </c>
      <c r="C187" s="302">
        <v>9341.699431977213</v>
      </c>
      <c r="D187" s="302">
        <v>10020.57991642546</v>
      </c>
      <c r="E187" s="55">
        <f t="shared" si="2"/>
        <v>678.88048444824744</v>
      </c>
      <c r="F187" s="55">
        <v>0</v>
      </c>
      <c r="G187" s="55">
        <v>0</v>
      </c>
      <c r="H187" s="55">
        <v>0</v>
      </c>
      <c r="I187" s="55">
        <v>0</v>
      </c>
    </row>
    <row r="188" spans="1:9" x14ac:dyDescent="0.2">
      <c r="A188" s="21" t="s">
        <v>547</v>
      </c>
      <c r="B188" s="301">
        <v>11069</v>
      </c>
      <c r="C188" s="302">
        <v>8507.699431977213</v>
      </c>
      <c r="D188" s="302">
        <v>9467.5799164254604</v>
      </c>
      <c r="E188" s="55">
        <f t="shared" si="2"/>
        <v>959.88048444824744</v>
      </c>
      <c r="F188" s="55">
        <v>0</v>
      </c>
      <c r="G188" s="55">
        <v>0</v>
      </c>
      <c r="H188" s="55">
        <v>0</v>
      </c>
      <c r="I188" s="55">
        <v>0</v>
      </c>
    </row>
    <row r="189" spans="1:9" x14ac:dyDescent="0.2">
      <c r="A189" s="21" t="s">
        <v>548</v>
      </c>
      <c r="B189" s="301">
        <v>37241</v>
      </c>
      <c r="C189" s="302">
        <v>8540.699431977213</v>
      </c>
      <c r="D189" s="302">
        <v>9011.5799164254604</v>
      </c>
      <c r="E189" s="55">
        <f t="shared" si="2"/>
        <v>470.88048444824744</v>
      </c>
      <c r="F189" s="55">
        <v>0</v>
      </c>
      <c r="G189" s="55">
        <v>0</v>
      </c>
      <c r="H189" s="55">
        <v>0</v>
      </c>
      <c r="I189" s="55">
        <v>0</v>
      </c>
    </row>
    <row r="190" spans="1:9" x14ac:dyDescent="0.2">
      <c r="A190" s="21" t="s">
        <v>549</v>
      </c>
      <c r="B190" s="301">
        <v>12202</v>
      </c>
      <c r="C190" s="302">
        <v>13197.699431977213</v>
      </c>
      <c r="D190" s="302">
        <v>13535.57991642546</v>
      </c>
      <c r="E190" s="55">
        <f t="shared" si="2"/>
        <v>337.88048444824744</v>
      </c>
      <c r="F190" s="55">
        <v>0</v>
      </c>
      <c r="G190" s="55">
        <v>0</v>
      </c>
      <c r="H190" s="55">
        <v>0</v>
      </c>
      <c r="I190" s="55">
        <v>0</v>
      </c>
    </row>
    <row r="191" spans="1:9" x14ac:dyDescent="0.2">
      <c r="A191" s="21" t="s">
        <v>550</v>
      </c>
      <c r="B191" s="301">
        <v>12583</v>
      </c>
      <c r="C191" s="302">
        <v>3405.699431977213</v>
      </c>
      <c r="D191" s="302">
        <v>4427.5799164254604</v>
      </c>
      <c r="E191" s="55">
        <f t="shared" si="2"/>
        <v>1021.8804844482474</v>
      </c>
      <c r="F191" s="55">
        <v>0</v>
      </c>
      <c r="G191" s="55">
        <v>0</v>
      </c>
      <c r="H191" s="55">
        <v>0</v>
      </c>
      <c r="I191" s="55">
        <v>0</v>
      </c>
    </row>
    <row r="192" spans="1:9" ht="25.5" x14ac:dyDescent="0.2">
      <c r="A192" s="20" t="s">
        <v>713</v>
      </c>
      <c r="B192" s="301">
        <v>25822</v>
      </c>
      <c r="C192" s="302">
        <v>9974.699431977213</v>
      </c>
      <c r="D192" s="302">
        <v>10845.57991642546</v>
      </c>
      <c r="E192" s="55">
        <f t="shared" si="2"/>
        <v>870.88048444824744</v>
      </c>
      <c r="F192" s="55">
        <v>0</v>
      </c>
      <c r="G192" s="55">
        <v>0</v>
      </c>
      <c r="H192" s="55">
        <v>0</v>
      </c>
      <c r="I192" s="55">
        <v>0</v>
      </c>
    </row>
    <row r="193" spans="1:9" x14ac:dyDescent="0.2">
      <c r="A193" s="21" t="s">
        <v>553</v>
      </c>
      <c r="B193" s="301">
        <v>8455</v>
      </c>
      <c r="C193" s="302">
        <v>14241.699431977213</v>
      </c>
      <c r="D193" s="302">
        <v>15141.57991642546</v>
      </c>
      <c r="E193" s="55">
        <f t="shared" si="2"/>
        <v>899.88048444824744</v>
      </c>
      <c r="F193" s="55">
        <v>0</v>
      </c>
      <c r="G193" s="55">
        <v>0</v>
      </c>
      <c r="H193" s="55">
        <v>0</v>
      </c>
      <c r="I193" s="55">
        <v>0</v>
      </c>
    </row>
    <row r="194" spans="1:9" x14ac:dyDescent="0.2">
      <c r="A194" s="21" t="s">
        <v>554</v>
      </c>
      <c r="B194" s="301">
        <v>10515</v>
      </c>
      <c r="C194" s="302">
        <v>14715.699431977213</v>
      </c>
      <c r="D194" s="302">
        <v>15361.57991642546</v>
      </c>
      <c r="E194" s="55">
        <f t="shared" si="2"/>
        <v>645.88048444824744</v>
      </c>
      <c r="F194" s="55">
        <v>0</v>
      </c>
      <c r="G194" s="55">
        <v>0</v>
      </c>
      <c r="H194" s="55">
        <v>0</v>
      </c>
      <c r="I194" s="55">
        <v>0</v>
      </c>
    </row>
    <row r="195" spans="1:9" x14ac:dyDescent="0.2">
      <c r="A195" s="21" t="s">
        <v>555</v>
      </c>
      <c r="B195" s="301">
        <v>11278</v>
      </c>
      <c r="C195" s="302">
        <v>10153.699431977213</v>
      </c>
      <c r="D195" s="302">
        <v>10903.57991642546</v>
      </c>
      <c r="E195" s="55">
        <f t="shared" si="2"/>
        <v>749.88048444824744</v>
      </c>
      <c r="F195" s="55">
        <v>0</v>
      </c>
      <c r="G195" s="55">
        <v>0</v>
      </c>
      <c r="H195" s="55">
        <v>0</v>
      </c>
      <c r="I195" s="55">
        <v>0</v>
      </c>
    </row>
    <row r="196" spans="1:9" x14ac:dyDescent="0.2">
      <c r="A196" s="21" t="s">
        <v>556</v>
      </c>
      <c r="B196" s="301">
        <v>8925</v>
      </c>
      <c r="C196" s="302">
        <v>8043.699431977213</v>
      </c>
      <c r="D196" s="302">
        <v>9879.5799164254604</v>
      </c>
      <c r="E196" s="55">
        <f t="shared" si="2"/>
        <v>1835.8804844482474</v>
      </c>
      <c r="F196" s="55">
        <v>0</v>
      </c>
      <c r="G196" s="55">
        <v>0</v>
      </c>
      <c r="H196" s="55">
        <v>0</v>
      </c>
      <c r="I196" s="55">
        <v>0</v>
      </c>
    </row>
    <row r="197" spans="1:9" x14ac:dyDescent="0.2">
      <c r="A197" s="21" t="s">
        <v>557</v>
      </c>
      <c r="B197" s="301">
        <v>12080</v>
      </c>
      <c r="C197" s="302">
        <v>11434.699431977213</v>
      </c>
      <c r="D197" s="302">
        <v>13122.57991642546</v>
      </c>
      <c r="E197" s="55">
        <f t="shared" si="2"/>
        <v>1687.8804844482474</v>
      </c>
      <c r="F197" s="55">
        <v>0</v>
      </c>
      <c r="G197" s="55">
        <v>0</v>
      </c>
      <c r="H197" s="55">
        <v>0</v>
      </c>
      <c r="I197" s="55">
        <v>0</v>
      </c>
    </row>
    <row r="198" spans="1:9" x14ac:dyDescent="0.2">
      <c r="A198" s="21" t="s">
        <v>558</v>
      </c>
      <c r="B198" s="301">
        <v>15133</v>
      </c>
      <c r="C198" s="302">
        <v>2149.699431977213</v>
      </c>
      <c r="D198" s="302">
        <v>2098.5799164254599</v>
      </c>
      <c r="E198" s="55">
        <f t="shared" si="2"/>
        <v>-51.119515551753011</v>
      </c>
      <c r="F198" s="55">
        <v>53</v>
      </c>
      <c r="G198" s="55">
        <v>0</v>
      </c>
      <c r="H198" s="55">
        <v>0</v>
      </c>
      <c r="I198" s="55">
        <v>0</v>
      </c>
    </row>
    <row r="199" spans="1:9" x14ac:dyDescent="0.2">
      <c r="A199" s="21" t="s">
        <v>559</v>
      </c>
      <c r="B199" s="301">
        <v>87667</v>
      </c>
      <c r="C199" s="302">
        <v>4990.699431977213</v>
      </c>
      <c r="D199" s="302">
        <v>4943.5799164254604</v>
      </c>
      <c r="E199" s="55">
        <f t="shared" si="2"/>
        <v>-47.119515551752556</v>
      </c>
      <c r="F199" s="55">
        <v>49</v>
      </c>
      <c r="G199" s="55">
        <v>0</v>
      </c>
      <c r="H199" s="55">
        <v>0</v>
      </c>
      <c r="I199" s="55">
        <v>0</v>
      </c>
    </row>
    <row r="200" spans="1:9" x14ac:dyDescent="0.2">
      <c r="A200" s="21" t="s">
        <v>560</v>
      </c>
      <c r="B200" s="301">
        <v>11832</v>
      </c>
      <c r="C200" s="302">
        <v>9571.699431977213</v>
      </c>
      <c r="D200" s="302">
        <v>10582.57991642546</v>
      </c>
      <c r="E200" s="55">
        <f t="shared" si="2"/>
        <v>1010.8804844482474</v>
      </c>
      <c r="F200" s="55">
        <v>0</v>
      </c>
      <c r="G200" s="55">
        <v>0</v>
      </c>
      <c r="H200" s="55">
        <v>0</v>
      </c>
      <c r="I200" s="55">
        <v>0</v>
      </c>
    </row>
    <row r="201" spans="1:9" x14ac:dyDescent="0.2">
      <c r="A201" s="21" t="s">
        <v>561</v>
      </c>
      <c r="B201" s="301">
        <v>23891</v>
      </c>
      <c r="C201" s="302">
        <v>9477.699431977213</v>
      </c>
      <c r="D201" s="302">
        <v>10168.57991642546</v>
      </c>
      <c r="E201" s="55">
        <f t="shared" si="2"/>
        <v>690.88048444824744</v>
      </c>
      <c r="F201" s="55">
        <v>0</v>
      </c>
      <c r="G201" s="55">
        <v>0</v>
      </c>
      <c r="H201" s="55">
        <v>0</v>
      </c>
      <c r="I201" s="55">
        <v>0</v>
      </c>
    </row>
    <row r="202" spans="1:9" x14ac:dyDescent="0.2">
      <c r="A202" s="21" t="s">
        <v>562</v>
      </c>
      <c r="B202" s="301">
        <v>3652</v>
      </c>
      <c r="C202" s="302">
        <v>14332.699431977213</v>
      </c>
      <c r="D202" s="302">
        <v>15328.57991642546</v>
      </c>
      <c r="E202" s="55">
        <f t="shared" ref="E202:E265" si="3">D202-C202</f>
        <v>995.88048444824744</v>
      </c>
      <c r="F202" s="55">
        <v>0</v>
      </c>
      <c r="G202" s="55">
        <v>0</v>
      </c>
      <c r="H202" s="55">
        <v>0</v>
      </c>
      <c r="I202" s="55">
        <v>0</v>
      </c>
    </row>
    <row r="203" spans="1:9" x14ac:dyDescent="0.2">
      <c r="A203" s="21" t="s">
        <v>563</v>
      </c>
      <c r="B203" s="301">
        <v>4125</v>
      </c>
      <c r="C203" s="302">
        <v>12804.699431977213</v>
      </c>
      <c r="D203" s="302">
        <v>13161.57991642546</v>
      </c>
      <c r="E203" s="55">
        <f t="shared" si="3"/>
        <v>356.88048444824744</v>
      </c>
      <c r="F203" s="55">
        <v>0</v>
      </c>
      <c r="G203" s="55">
        <v>0</v>
      </c>
      <c r="H203" s="55">
        <v>0</v>
      </c>
      <c r="I203" s="55">
        <v>0</v>
      </c>
    </row>
    <row r="204" spans="1:9" x14ac:dyDescent="0.2">
      <c r="A204" s="21" t="s">
        <v>564</v>
      </c>
      <c r="B204" s="301">
        <v>13036</v>
      </c>
      <c r="C204" s="302">
        <v>11521.699431977213</v>
      </c>
      <c r="D204" s="302">
        <v>12871.57991642546</v>
      </c>
      <c r="E204" s="55">
        <f t="shared" si="3"/>
        <v>1349.8804844482474</v>
      </c>
      <c r="F204" s="55">
        <v>0</v>
      </c>
      <c r="G204" s="55">
        <v>0</v>
      </c>
      <c r="H204" s="55">
        <v>0</v>
      </c>
      <c r="I204" s="55">
        <v>0</v>
      </c>
    </row>
    <row r="205" spans="1:9" x14ac:dyDescent="0.2">
      <c r="A205" s="21" t="s">
        <v>565</v>
      </c>
      <c r="B205" s="301">
        <v>15301</v>
      </c>
      <c r="C205" s="302">
        <v>12519.699431977213</v>
      </c>
      <c r="D205" s="302">
        <v>13180.57991642546</v>
      </c>
      <c r="E205" s="55">
        <f t="shared" si="3"/>
        <v>660.88048444824744</v>
      </c>
      <c r="F205" s="55">
        <v>0</v>
      </c>
      <c r="G205" s="55">
        <v>0</v>
      </c>
      <c r="H205" s="55">
        <v>0</v>
      </c>
      <c r="I205" s="55">
        <v>0</v>
      </c>
    </row>
    <row r="206" spans="1:9" x14ac:dyDescent="0.2">
      <c r="A206" s="21" t="s">
        <v>566</v>
      </c>
      <c r="B206" s="301">
        <v>12032</v>
      </c>
      <c r="C206" s="302">
        <v>16043.699431977213</v>
      </c>
      <c r="D206" s="302">
        <v>16600.57991642546</v>
      </c>
      <c r="E206" s="55">
        <f t="shared" si="3"/>
        <v>556.88048444824744</v>
      </c>
      <c r="F206" s="55">
        <v>0</v>
      </c>
      <c r="G206" s="55">
        <v>0</v>
      </c>
      <c r="H206" s="55">
        <v>0</v>
      </c>
      <c r="I206" s="55">
        <v>0</v>
      </c>
    </row>
    <row r="207" spans="1:9" x14ac:dyDescent="0.2">
      <c r="A207" s="21" t="s">
        <v>567</v>
      </c>
      <c r="B207" s="301">
        <v>9879</v>
      </c>
      <c r="C207" s="302">
        <v>17036.699431977213</v>
      </c>
      <c r="D207" s="302">
        <v>18387.57991642546</v>
      </c>
      <c r="E207" s="55">
        <f t="shared" si="3"/>
        <v>1350.8804844482474</v>
      </c>
      <c r="F207" s="55">
        <v>0</v>
      </c>
      <c r="G207" s="55">
        <v>0</v>
      </c>
      <c r="H207" s="55">
        <v>0</v>
      </c>
      <c r="I207" s="55">
        <v>0</v>
      </c>
    </row>
    <row r="208" spans="1:9" ht="25.5" x14ac:dyDescent="0.2">
      <c r="A208" s="20" t="s">
        <v>714</v>
      </c>
      <c r="B208" s="301">
        <v>11010</v>
      </c>
      <c r="C208" s="302">
        <v>5434.699431977213</v>
      </c>
      <c r="D208" s="302">
        <v>6288.5799164254604</v>
      </c>
      <c r="E208" s="55">
        <f t="shared" si="3"/>
        <v>853.88048444824744</v>
      </c>
      <c r="F208" s="55">
        <v>0</v>
      </c>
      <c r="G208" s="55">
        <v>0</v>
      </c>
      <c r="H208" s="55">
        <v>0</v>
      </c>
      <c r="I208" s="55">
        <v>0</v>
      </c>
    </row>
    <row r="209" spans="1:9" x14ac:dyDescent="0.2">
      <c r="A209" s="21" t="s">
        <v>570</v>
      </c>
      <c r="B209" s="301">
        <v>9518</v>
      </c>
      <c r="C209" s="302">
        <v>8834.699431977213</v>
      </c>
      <c r="D209" s="302">
        <v>9364.5799164254604</v>
      </c>
      <c r="E209" s="55">
        <f t="shared" si="3"/>
        <v>529.88048444824744</v>
      </c>
      <c r="F209" s="55">
        <v>0</v>
      </c>
      <c r="G209" s="55">
        <v>0</v>
      </c>
      <c r="H209" s="55">
        <v>0</v>
      </c>
      <c r="I209" s="55">
        <v>0</v>
      </c>
    </row>
    <row r="210" spans="1:9" x14ac:dyDescent="0.2">
      <c r="A210" s="21" t="s">
        <v>571</v>
      </c>
      <c r="B210" s="301">
        <v>15255</v>
      </c>
      <c r="C210" s="302">
        <v>9028.699431977213</v>
      </c>
      <c r="D210" s="302">
        <v>9458.5799164254604</v>
      </c>
      <c r="E210" s="55">
        <f t="shared" si="3"/>
        <v>429.88048444824744</v>
      </c>
      <c r="F210" s="55">
        <v>0</v>
      </c>
      <c r="G210" s="55">
        <v>0</v>
      </c>
      <c r="H210" s="55">
        <v>0</v>
      </c>
      <c r="I210" s="55">
        <v>0</v>
      </c>
    </row>
    <row r="211" spans="1:9" x14ac:dyDescent="0.2">
      <c r="A211" s="21" t="s">
        <v>572</v>
      </c>
      <c r="B211" s="301">
        <v>6992</v>
      </c>
      <c r="C211" s="302">
        <v>12415.699431977213</v>
      </c>
      <c r="D211" s="302">
        <v>14196.57991642546</v>
      </c>
      <c r="E211" s="55">
        <f t="shared" si="3"/>
        <v>1780.8804844482474</v>
      </c>
      <c r="F211" s="55">
        <v>0</v>
      </c>
      <c r="G211" s="55">
        <v>0</v>
      </c>
      <c r="H211" s="55">
        <v>0</v>
      </c>
      <c r="I211" s="55">
        <v>0</v>
      </c>
    </row>
    <row r="212" spans="1:9" x14ac:dyDescent="0.2">
      <c r="A212" s="21" t="s">
        <v>573</v>
      </c>
      <c r="B212" s="301">
        <v>29759</v>
      </c>
      <c r="C212" s="302">
        <v>6998.699431977213</v>
      </c>
      <c r="D212" s="302">
        <v>7158.5799164254604</v>
      </c>
      <c r="E212" s="55">
        <f t="shared" si="3"/>
        <v>159.88048444824744</v>
      </c>
      <c r="F212" s="55">
        <v>0</v>
      </c>
      <c r="G212" s="55">
        <v>0</v>
      </c>
      <c r="H212" s="55">
        <v>0</v>
      </c>
      <c r="I212" s="55">
        <v>0</v>
      </c>
    </row>
    <row r="213" spans="1:9" x14ac:dyDescent="0.2">
      <c r="A213" s="21" t="s">
        <v>574</v>
      </c>
      <c r="B213" s="301">
        <v>20861</v>
      </c>
      <c r="C213" s="302">
        <v>9766.699431977213</v>
      </c>
      <c r="D213" s="302">
        <v>10459.57991642546</v>
      </c>
      <c r="E213" s="55">
        <f t="shared" si="3"/>
        <v>692.88048444824744</v>
      </c>
      <c r="F213" s="55">
        <v>0</v>
      </c>
      <c r="G213" s="55">
        <v>0</v>
      </c>
      <c r="H213" s="55">
        <v>0</v>
      </c>
      <c r="I213" s="55">
        <v>0</v>
      </c>
    </row>
    <row r="214" spans="1:9" x14ac:dyDescent="0.2">
      <c r="A214" s="21" t="s">
        <v>575</v>
      </c>
      <c r="B214" s="301">
        <v>5570</v>
      </c>
      <c r="C214" s="302">
        <v>8199.699431977213</v>
      </c>
      <c r="D214" s="302">
        <v>8831.5799164254604</v>
      </c>
      <c r="E214" s="55">
        <f t="shared" si="3"/>
        <v>631.88048444824744</v>
      </c>
      <c r="F214" s="55">
        <v>0</v>
      </c>
      <c r="G214" s="55">
        <v>0</v>
      </c>
      <c r="H214" s="55">
        <v>0</v>
      </c>
      <c r="I214" s="55">
        <v>0</v>
      </c>
    </row>
    <row r="215" spans="1:9" x14ac:dyDescent="0.2">
      <c r="A215" s="21" t="s">
        <v>576</v>
      </c>
      <c r="B215" s="301">
        <v>7296</v>
      </c>
      <c r="C215" s="302">
        <v>7105.699431977213</v>
      </c>
      <c r="D215" s="302">
        <v>9264.5799164254604</v>
      </c>
      <c r="E215" s="55">
        <f t="shared" si="3"/>
        <v>2158.8804844482474</v>
      </c>
      <c r="F215" s="55">
        <v>0</v>
      </c>
      <c r="G215" s="55">
        <v>0</v>
      </c>
      <c r="H215" s="55">
        <v>0</v>
      </c>
      <c r="I215" s="55">
        <v>0</v>
      </c>
    </row>
    <row r="216" spans="1:9" x14ac:dyDescent="0.2">
      <c r="A216" s="21" t="s">
        <v>577</v>
      </c>
      <c r="B216" s="301">
        <v>23116</v>
      </c>
      <c r="C216" s="302">
        <v>8773.699431977213</v>
      </c>
      <c r="D216" s="302">
        <v>9174.5799164254604</v>
      </c>
      <c r="E216" s="55">
        <f t="shared" si="3"/>
        <v>400.88048444824744</v>
      </c>
      <c r="F216" s="55">
        <v>0</v>
      </c>
      <c r="G216" s="55">
        <v>0</v>
      </c>
      <c r="H216" s="55">
        <v>0</v>
      </c>
      <c r="I216" s="55">
        <v>0</v>
      </c>
    </row>
    <row r="217" spans="1:9" x14ac:dyDescent="0.2">
      <c r="A217" s="21" t="s">
        <v>578</v>
      </c>
      <c r="B217" s="301">
        <v>4848</v>
      </c>
      <c r="C217" s="302">
        <v>13036.699431977213</v>
      </c>
      <c r="D217" s="302">
        <v>15014.57991642546</v>
      </c>
      <c r="E217" s="55">
        <f t="shared" si="3"/>
        <v>1977.8804844482474</v>
      </c>
      <c r="F217" s="55">
        <v>0</v>
      </c>
      <c r="G217" s="55">
        <v>0</v>
      </c>
      <c r="H217" s="55">
        <v>0</v>
      </c>
      <c r="I217" s="55">
        <v>0</v>
      </c>
    </row>
    <row r="218" spans="1:9" x14ac:dyDescent="0.2">
      <c r="A218" s="21" t="s">
        <v>579</v>
      </c>
      <c r="B218" s="301">
        <v>10390</v>
      </c>
      <c r="C218" s="302">
        <v>7590.699431977213</v>
      </c>
      <c r="D218" s="302">
        <v>8625.5799164254604</v>
      </c>
      <c r="E218" s="55">
        <f t="shared" si="3"/>
        <v>1034.8804844482474</v>
      </c>
      <c r="F218" s="55">
        <v>0</v>
      </c>
      <c r="G218" s="55">
        <v>0</v>
      </c>
      <c r="H218" s="55">
        <v>0</v>
      </c>
      <c r="I218" s="55">
        <v>0</v>
      </c>
    </row>
    <row r="219" spans="1:9" x14ac:dyDescent="0.2">
      <c r="A219" s="21" t="s">
        <v>568</v>
      </c>
      <c r="B219" s="301">
        <v>140451</v>
      </c>
      <c r="C219" s="302">
        <v>8275.699431977213</v>
      </c>
      <c r="D219" s="302">
        <v>8068.5799164254604</v>
      </c>
      <c r="E219" s="55">
        <f t="shared" si="3"/>
        <v>-207.11951555175256</v>
      </c>
      <c r="F219" s="55">
        <v>209</v>
      </c>
      <c r="G219" s="55">
        <v>0</v>
      </c>
      <c r="H219" s="55">
        <v>0</v>
      </c>
      <c r="I219" s="55">
        <v>0</v>
      </c>
    </row>
    <row r="220" spans="1:9" ht="25.5" x14ac:dyDescent="0.2">
      <c r="A220" s="20" t="s">
        <v>715</v>
      </c>
      <c r="B220" s="301">
        <v>13460</v>
      </c>
      <c r="C220" s="302">
        <v>9806.699431977213</v>
      </c>
      <c r="D220" s="302">
        <v>10332.57991642546</v>
      </c>
      <c r="E220" s="55">
        <f t="shared" si="3"/>
        <v>525.88048444824744</v>
      </c>
      <c r="F220" s="55">
        <v>0</v>
      </c>
      <c r="G220" s="55">
        <v>0</v>
      </c>
      <c r="H220" s="55">
        <v>0</v>
      </c>
      <c r="I220" s="55">
        <v>0</v>
      </c>
    </row>
    <row r="221" spans="1:9" x14ac:dyDescent="0.2">
      <c r="A221" s="21" t="s">
        <v>582</v>
      </c>
      <c r="B221" s="301">
        <v>12819</v>
      </c>
      <c r="C221" s="302">
        <v>8390.699431977213</v>
      </c>
      <c r="D221" s="302">
        <v>7250.5799164254604</v>
      </c>
      <c r="E221" s="55">
        <f t="shared" si="3"/>
        <v>-1140.1195155517526</v>
      </c>
      <c r="F221" s="55">
        <v>1142</v>
      </c>
      <c r="G221" s="55">
        <v>720</v>
      </c>
      <c r="H221" s="55">
        <v>408</v>
      </c>
      <c r="I221" s="55">
        <v>145</v>
      </c>
    </row>
    <row r="222" spans="1:9" x14ac:dyDescent="0.2">
      <c r="A222" s="21" t="s">
        <v>583</v>
      </c>
      <c r="B222" s="301">
        <v>15492</v>
      </c>
      <c r="C222" s="302">
        <v>10121.699431977213</v>
      </c>
      <c r="D222" s="302">
        <v>9612.5799164254604</v>
      </c>
      <c r="E222" s="55">
        <f t="shared" si="3"/>
        <v>-509.11951555175256</v>
      </c>
      <c r="F222" s="55">
        <v>511</v>
      </c>
      <c r="G222" s="55">
        <v>89</v>
      </c>
      <c r="H222" s="55">
        <v>0</v>
      </c>
      <c r="I222" s="55">
        <v>0</v>
      </c>
    </row>
    <row r="223" spans="1:9" x14ac:dyDescent="0.2">
      <c r="A223" s="21" t="s">
        <v>584</v>
      </c>
      <c r="B223" s="301">
        <v>8160</v>
      </c>
      <c r="C223" s="302">
        <v>6875.699431977213</v>
      </c>
      <c r="D223" s="302">
        <v>6866.5799164254604</v>
      </c>
      <c r="E223" s="55">
        <f t="shared" si="3"/>
        <v>-9.1195155517525563</v>
      </c>
      <c r="F223" s="55">
        <v>11</v>
      </c>
      <c r="G223" s="55">
        <v>0</v>
      </c>
      <c r="H223" s="55">
        <v>0</v>
      </c>
      <c r="I223" s="55">
        <v>0</v>
      </c>
    </row>
    <row r="224" spans="1:9" x14ac:dyDescent="0.2">
      <c r="A224" s="21" t="s">
        <v>585</v>
      </c>
      <c r="B224" s="301">
        <v>25161</v>
      </c>
      <c r="C224" s="302">
        <v>9308.699431977213</v>
      </c>
      <c r="D224" s="302">
        <v>8938.5799164254604</v>
      </c>
      <c r="E224" s="55">
        <f t="shared" si="3"/>
        <v>-370.11951555175256</v>
      </c>
      <c r="F224" s="55">
        <v>372</v>
      </c>
      <c r="G224" s="55">
        <v>0</v>
      </c>
      <c r="H224" s="55">
        <v>0</v>
      </c>
      <c r="I224" s="55">
        <v>0</v>
      </c>
    </row>
    <row r="225" spans="1:9" x14ac:dyDescent="0.2">
      <c r="A225" s="21" t="s">
        <v>586</v>
      </c>
      <c r="B225" s="301">
        <v>5595</v>
      </c>
      <c r="C225" s="302">
        <v>8401.699431977213</v>
      </c>
      <c r="D225" s="302">
        <v>9037.5799164254604</v>
      </c>
      <c r="E225" s="55">
        <f t="shared" si="3"/>
        <v>635.88048444824744</v>
      </c>
      <c r="F225" s="55">
        <v>0</v>
      </c>
      <c r="G225" s="55">
        <v>0</v>
      </c>
      <c r="H225" s="55">
        <v>0</v>
      </c>
      <c r="I225" s="55">
        <v>0</v>
      </c>
    </row>
    <row r="226" spans="1:9" x14ac:dyDescent="0.2">
      <c r="A226" s="21" t="s">
        <v>587</v>
      </c>
      <c r="B226" s="301">
        <v>21746</v>
      </c>
      <c r="C226" s="302">
        <v>9952.699431977213</v>
      </c>
      <c r="D226" s="302">
        <v>10582.57991642546</v>
      </c>
      <c r="E226" s="55">
        <f t="shared" si="3"/>
        <v>629.88048444824744</v>
      </c>
      <c r="F226" s="55">
        <v>0</v>
      </c>
      <c r="G226" s="55">
        <v>0</v>
      </c>
      <c r="H226" s="55">
        <v>0</v>
      </c>
      <c r="I226" s="55">
        <v>0</v>
      </c>
    </row>
    <row r="227" spans="1:9" x14ac:dyDescent="0.2">
      <c r="A227" s="21" t="s">
        <v>588</v>
      </c>
      <c r="B227" s="301">
        <v>4408</v>
      </c>
      <c r="C227" s="302">
        <v>8103.699431977213</v>
      </c>
      <c r="D227" s="302">
        <v>10096.57991642546</v>
      </c>
      <c r="E227" s="55">
        <f t="shared" si="3"/>
        <v>1992.8804844482474</v>
      </c>
      <c r="F227" s="55">
        <v>0</v>
      </c>
      <c r="G227" s="55">
        <v>0</v>
      </c>
      <c r="H227" s="55">
        <v>0</v>
      </c>
      <c r="I227" s="55">
        <v>0</v>
      </c>
    </row>
    <row r="228" spans="1:9" x14ac:dyDescent="0.2">
      <c r="A228" s="21" t="s">
        <v>589</v>
      </c>
      <c r="B228" s="301">
        <v>9842</v>
      </c>
      <c r="C228" s="302">
        <v>6213.699431977213</v>
      </c>
      <c r="D228" s="302">
        <v>6422.5799164254604</v>
      </c>
      <c r="E228" s="55">
        <f t="shared" si="3"/>
        <v>208.88048444824744</v>
      </c>
      <c r="F228" s="55">
        <v>0</v>
      </c>
      <c r="G228" s="55">
        <v>0</v>
      </c>
      <c r="H228" s="55">
        <v>0</v>
      </c>
      <c r="I228" s="55">
        <v>0</v>
      </c>
    </row>
    <row r="229" spans="1:9" x14ac:dyDescent="0.2">
      <c r="A229" s="21" t="s">
        <v>590</v>
      </c>
      <c r="B229" s="301">
        <v>141892</v>
      </c>
      <c r="C229" s="302">
        <v>6147.699431977213</v>
      </c>
      <c r="D229" s="302">
        <v>5668.5799164254604</v>
      </c>
      <c r="E229" s="55">
        <f t="shared" si="3"/>
        <v>-479.11951555175256</v>
      </c>
      <c r="F229" s="55">
        <v>481</v>
      </c>
      <c r="G229" s="55">
        <v>59</v>
      </c>
      <c r="H229" s="55">
        <v>0</v>
      </c>
      <c r="I229" s="55">
        <v>0</v>
      </c>
    </row>
    <row r="230" spans="1:9" ht="25.5" x14ac:dyDescent="0.2">
      <c r="A230" s="20" t="s">
        <v>716</v>
      </c>
      <c r="B230" s="301">
        <v>21575</v>
      </c>
      <c r="C230" s="302">
        <v>6026.699431977213</v>
      </c>
      <c r="D230" s="302">
        <v>6249.5799164254604</v>
      </c>
      <c r="E230" s="55">
        <f t="shared" si="3"/>
        <v>222.88048444824744</v>
      </c>
      <c r="F230" s="55">
        <v>0</v>
      </c>
      <c r="G230" s="55">
        <v>0</v>
      </c>
      <c r="H230" s="55">
        <v>0</v>
      </c>
      <c r="I230" s="55">
        <v>0</v>
      </c>
    </row>
    <row r="231" spans="1:9" x14ac:dyDescent="0.2">
      <c r="A231" s="21" t="s">
        <v>593</v>
      </c>
      <c r="B231" s="301">
        <v>49906</v>
      </c>
      <c r="C231" s="302">
        <v>8972.699431977213</v>
      </c>
      <c r="D231" s="302">
        <v>9206.5799164254604</v>
      </c>
      <c r="E231" s="55">
        <f t="shared" si="3"/>
        <v>233.88048444824744</v>
      </c>
      <c r="F231" s="55">
        <v>0</v>
      </c>
      <c r="G231" s="55">
        <v>0</v>
      </c>
      <c r="H231" s="55">
        <v>0</v>
      </c>
      <c r="I231" s="55">
        <v>0</v>
      </c>
    </row>
    <row r="232" spans="1:9" x14ac:dyDescent="0.2">
      <c r="A232" s="21" t="s">
        <v>594</v>
      </c>
      <c r="B232" s="301">
        <v>56772</v>
      </c>
      <c r="C232" s="302">
        <v>5905.699431977213</v>
      </c>
      <c r="D232" s="302">
        <v>6680.5799164254604</v>
      </c>
      <c r="E232" s="55">
        <f t="shared" si="3"/>
        <v>774.88048444824744</v>
      </c>
      <c r="F232" s="55">
        <v>0</v>
      </c>
      <c r="G232" s="55">
        <v>0</v>
      </c>
      <c r="H232" s="55">
        <v>0</v>
      </c>
      <c r="I232" s="55">
        <v>0</v>
      </c>
    </row>
    <row r="233" spans="1:9" x14ac:dyDescent="0.2">
      <c r="A233" s="21" t="s">
        <v>595</v>
      </c>
      <c r="B233" s="301">
        <v>10023</v>
      </c>
      <c r="C233" s="302">
        <v>8536.699431977213</v>
      </c>
      <c r="D233" s="302">
        <v>9815.5799164254604</v>
      </c>
      <c r="E233" s="55">
        <f t="shared" si="3"/>
        <v>1278.8804844482474</v>
      </c>
      <c r="F233" s="55">
        <v>0</v>
      </c>
      <c r="G233" s="55">
        <v>0</v>
      </c>
      <c r="H233" s="55">
        <v>0</v>
      </c>
      <c r="I233" s="55">
        <v>0</v>
      </c>
    </row>
    <row r="234" spans="1:9" x14ac:dyDescent="0.2">
      <c r="A234" s="21" t="s">
        <v>596</v>
      </c>
      <c r="B234" s="301">
        <v>15002</v>
      </c>
      <c r="C234" s="302">
        <v>7928.699431977213</v>
      </c>
      <c r="D234" s="302">
        <v>9240.5799164254604</v>
      </c>
      <c r="E234" s="55">
        <f t="shared" si="3"/>
        <v>1311.8804844482474</v>
      </c>
      <c r="F234" s="55">
        <v>0</v>
      </c>
      <c r="G234" s="55">
        <v>0</v>
      </c>
      <c r="H234" s="55">
        <v>0</v>
      </c>
      <c r="I234" s="55">
        <v>0</v>
      </c>
    </row>
    <row r="235" spans="1:9" x14ac:dyDescent="0.2">
      <c r="A235" s="21" t="s">
        <v>597</v>
      </c>
      <c r="B235" s="301">
        <v>15169</v>
      </c>
      <c r="C235" s="302">
        <v>7680.699431977213</v>
      </c>
      <c r="D235" s="302">
        <v>8063.5799164254604</v>
      </c>
      <c r="E235" s="55">
        <f t="shared" si="3"/>
        <v>382.88048444824744</v>
      </c>
      <c r="F235" s="55">
        <v>0</v>
      </c>
      <c r="G235" s="55">
        <v>0</v>
      </c>
      <c r="H235" s="55">
        <v>0</v>
      </c>
      <c r="I235" s="55">
        <v>0</v>
      </c>
    </row>
    <row r="236" spans="1:9" x14ac:dyDescent="0.2">
      <c r="A236" s="21" t="s">
        <v>598</v>
      </c>
      <c r="B236" s="301">
        <v>25666</v>
      </c>
      <c r="C236" s="302">
        <v>9034.699431977213</v>
      </c>
      <c r="D236" s="302">
        <v>9129.5799164254604</v>
      </c>
      <c r="E236" s="55">
        <f t="shared" si="3"/>
        <v>94.880484448247444</v>
      </c>
      <c r="F236" s="55">
        <v>0</v>
      </c>
      <c r="G236" s="55">
        <v>0</v>
      </c>
      <c r="H236" s="55">
        <v>0</v>
      </c>
      <c r="I236" s="55">
        <v>0</v>
      </c>
    </row>
    <row r="237" spans="1:9" x14ac:dyDescent="0.2">
      <c r="A237" s="21" t="s">
        <v>599</v>
      </c>
      <c r="B237" s="301">
        <v>10040</v>
      </c>
      <c r="C237" s="302">
        <v>13606.699431977213</v>
      </c>
      <c r="D237" s="302">
        <v>13586.57991642546</v>
      </c>
      <c r="E237" s="55">
        <f t="shared" si="3"/>
        <v>-20.119515551752556</v>
      </c>
      <c r="F237" s="55">
        <v>22</v>
      </c>
      <c r="G237" s="55">
        <v>0</v>
      </c>
      <c r="H237" s="55">
        <v>0</v>
      </c>
      <c r="I237" s="55">
        <v>0</v>
      </c>
    </row>
    <row r="238" spans="1:9" x14ac:dyDescent="0.2">
      <c r="A238" s="21" t="s">
        <v>600</v>
      </c>
      <c r="B238" s="301">
        <v>19980</v>
      </c>
      <c r="C238" s="302">
        <v>8591.699431977213</v>
      </c>
      <c r="D238" s="302">
        <v>9215.5799164254604</v>
      </c>
      <c r="E238" s="55">
        <f t="shared" si="3"/>
        <v>623.88048444824744</v>
      </c>
      <c r="F238" s="55">
        <v>0</v>
      </c>
      <c r="G238" s="55">
        <v>0</v>
      </c>
      <c r="H238" s="55">
        <v>0</v>
      </c>
      <c r="I238" s="55">
        <v>0</v>
      </c>
    </row>
    <row r="239" spans="1:9" x14ac:dyDescent="0.2">
      <c r="A239" s="21" t="s">
        <v>601</v>
      </c>
      <c r="B239" s="301">
        <v>6830</v>
      </c>
      <c r="C239" s="302">
        <v>15473.699431977213</v>
      </c>
      <c r="D239" s="302">
        <v>15486.57991642546</v>
      </c>
      <c r="E239" s="55">
        <f t="shared" si="3"/>
        <v>12.880484448247444</v>
      </c>
      <c r="F239" s="55">
        <v>0</v>
      </c>
      <c r="G239" s="55">
        <v>0</v>
      </c>
      <c r="H239" s="55">
        <v>0</v>
      </c>
      <c r="I239" s="55">
        <v>0</v>
      </c>
    </row>
    <row r="240" spans="1:9" x14ac:dyDescent="0.2">
      <c r="A240" s="21" t="s">
        <v>602</v>
      </c>
      <c r="B240" s="301">
        <v>10749</v>
      </c>
      <c r="C240" s="302">
        <v>12584.699431977213</v>
      </c>
      <c r="D240" s="302">
        <v>13439.57991642546</v>
      </c>
      <c r="E240" s="55">
        <f t="shared" si="3"/>
        <v>854.88048444824744</v>
      </c>
      <c r="F240" s="55">
        <v>0</v>
      </c>
      <c r="G240" s="55">
        <v>0</v>
      </c>
      <c r="H240" s="55">
        <v>0</v>
      </c>
      <c r="I240" s="55">
        <v>0</v>
      </c>
    </row>
    <row r="241" spans="1:9" x14ac:dyDescent="0.2">
      <c r="A241" s="21" t="s">
        <v>603</v>
      </c>
      <c r="B241" s="301">
        <v>10691</v>
      </c>
      <c r="C241" s="302">
        <v>5168.699431977213</v>
      </c>
      <c r="D241" s="302">
        <v>5786.5799164254604</v>
      </c>
      <c r="E241" s="55">
        <f t="shared" si="3"/>
        <v>617.88048444824744</v>
      </c>
      <c r="F241" s="55">
        <v>0</v>
      </c>
      <c r="G241" s="55">
        <v>0</v>
      </c>
      <c r="H241" s="55">
        <v>0</v>
      </c>
      <c r="I241" s="55">
        <v>0</v>
      </c>
    </row>
    <row r="242" spans="1:9" x14ac:dyDescent="0.2">
      <c r="A242" s="21" t="s">
        <v>604</v>
      </c>
      <c r="B242" s="301">
        <v>10879</v>
      </c>
      <c r="C242" s="302">
        <v>6217.699431977213</v>
      </c>
      <c r="D242" s="302">
        <v>6801.5799164254604</v>
      </c>
      <c r="E242" s="55">
        <f t="shared" si="3"/>
        <v>583.88048444824744</v>
      </c>
      <c r="F242" s="55">
        <v>0</v>
      </c>
      <c r="G242" s="55">
        <v>0</v>
      </c>
      <c r="H242" s="55">
        <v>0</v>
      </c>
      <c r="I242" s="55">
        <v>0</v>
      </c>
    </row>
    <row r="243" spans="1:9" x14ac:dyDescent="0.2">
      <c r="A243" s="21" t="s">
        <v>605</v>
      </c>
      <c r="B243" s="301">
        <v>6730</v>
      </c>
      <c r="C243" s="302">
        <v>16427.699431977213</v>
      </c>
      <c r="D243" s="302">
        <v>17155.57991642546</v>
      </c>
      <c r="E243" s="55">
        <f t="shared" si="3"/>
        <v>727.88048444824744</v>
      </c>
      <c r="F243" s="55">
        <v>0</v>
      </c>
      <c r="G243" s="55">
        <v>0</v>
      </c>
      <c r="H243" s="55">
        <v>0</v>
      </c>
      <c r="I243" s="55">
        <v>0</v>
      </c>
    </row>
    <row r="244" spans="1:9" x14ac:dyDescent="0.2">
      <c r="A244" s="21" t="s">
        <v>606</v>
      </c>
      <c r="B244" s="301">
        <v>7106</v>
      </c>
      <c r="C244" s="302">
        <v>18281.699431977213</v>
      </c>
      <c r="D244" s="302">
        <v>19151.57991642546</v>
      </c>
      <c r="E244" s="55">
        <f t="shared" si="3"/>
        <v>869.88048444824744</v>
      </c>
      <c r="F244" s="55">
        <v>0</v>
      </c>
      <c r="G244" s="55">
        <v>0</v>
      </c>
      <c r="H244" s="55">
        <v>0</v>
      </c>
      <c r="I244" s="55">
        <v>0</v>
      </c>
    </row>
    <row r="245" spans="1:9" ht="25.5" x14ac:dyDescent="0.2">
      <c r="A245" s="20" t="s">
        <v>717</v>
      </c>
      <c r="B245" s="301">
        <v>26137</v>
      </c>
      <c r="C245" s="302">
        <v>11075.699431977213</v>
      </c>
      <c r="D245" s="302">
        <v>11244.57991642546</v>
      </c>
      <c r="E245" s="55">
        <f t="shared" si="3"/>
        <v>168.88048444824744</v>
      </c>
      <c r="F245" s="55">
        <v>0</v>
      </c>
      <c r="G245" s="55">
        <v>0</v>
      </c>
      <c r="H245" s="55">
        <v>0</v>
      </c>
      <c r="I245" s="55">
        <v>0</v>
      </c>
    </row>
    <row r="246" spans="1:9" x14ac:dyDescent="0.2">
      <c r="A246" s="21" t="s">
        <v>609</v>
      </c>
      <c r="B246" s="301">
        <v>97094</v>
      </c>
      <c r="C246" s="302">
        <v>5490.699431977213</v>
      </c>
      <c r="D246" s="302">
        <v>5300.5799164254604</v>
      </c>
      <c r="E246" s="55">
        <f t="shared" si="3"/>
        <v>-190.11951555175256</v>
      </c>
      <c r="F246" s="55">
        <v>192</v>
      </c>
      <c r="G246" s="55">
        <v>0</v>
      </c>
      <c r="H246" s="55">
        <v>0</v>
      </c>
      <c r="I246" s="55">
        <v>0</v>
      </c>
    </row>
    <row r="247" spans="1:9" x14ac:dyDescent="0.2">
      <c r="A247" s="21" t="s">
        <v>610</v>
      </c>
      <c r="B247" s="301">
        <v>9522</v>
      </c>
      <c r="C247" s="302">
        <v>9198.699431977213</v>
      </c>
      <c r="D247" s="302">
        <v>9820.5799164254604</v>
      </c>
      <c r="E247" s="55">
        <f t="shared" si="3"/>
        <v>621.88048444824744</v>
      </c>
      <c r="F247" s="55">
        <v>0</v>
      </c>
      <c r="G247" s="55">
        <v>0</v>
      </c>
      <c r="H247" s="55">
        <v>0</v>
      </c>
      <c r="I247" s="55">
        <v>0</v>
      </c>
    </row>
    <row r="248" spans="1:9" x14ac:dyDescent="0.2">
      <c r="A248" s="21" t="s">
        <v>611</v>
      </c>
      <c r="B248" s="301">
        <v>36839</v>
      </c>
      <c r="C248" s="302">
        <v>8376.699431977213</v>
      </c>
      <c r="D248" s="302">
        <v>8453.5799164254604</v>
      </c>
      <c r="E248" s="55">
        <f t="shared" si="3"/>
        <v>76.880484448247444</v>
      </c>
      <c r="F248" s="55">
        <v>0</v>
      </c>
      <c r="G248" s="55">
        <v>0</v>
      </c>
      <c r="H248" s="55">
        <v>0</v>
      </c>
      <c r="I248" s="55">
        <v>0</v>
      </c>
    </row>
    <row r="249" spans="1:9" x14ac:dyDescent="0.2">
      <c r="A249" s="21" t="s">
        <v>612</v>
      </c>
      <c r="B249" s="301">
        <v>18863</v>
      </c>
      <c r="C249" s="302">
        <v>14162.699431977213</v>
      </c>
      <c r="D249" s="302">
        <v>14190.57991642546</v>
      </c>
      <c r="E249" s="55">
        <f t="shared" si="3"/>
        <v>27.880484448247444</v>
      </c>
      <c r="F249" s="55">
        <v>0</v>
      </c>
      <c r="G249" s="55">
        <v>0</v>
      </c>
      <c r="H249" s="55">
        <v>0</v>
      </c>
      <c r="I249" s="55">
        <v>0</v>
      </c>
    </row>
    <row r="250" spans="1:9" x14ac:dyDescent="0.2">
      <c r="A250" s="21" t="s">
        <v>613</v>
      </c>
      <c r="B250" s="301">
        <v>9484</v>
      </c>
      <c r="C250" s="302">
        <v>12340.699431977213</v>
      </c>
      <c r="D250" s="302">
        <v>13868.57991642546</v>
      </c>
      <c r="E250" s="55">
        <f t="shared" si="3"/>
        <v>1527.8804844482474</v>
      </c>
      <c r="F250" s="55">
        <v>0</v>
      </c>
      <c r="G250" s="55">
        <v>0</v>
      </c>
      <c r="H250" s="55">
        <v>0</v>
      </c>
      <c r="I250" s="55">
        <v>0</v>
      </c>
    </row>
    <row r="251" spans="1:9" x14ac:dyDescent="0.2">
      <c r="A251" s="21" t="s">
        <v>614</v>
      </c>
      <c r="B251" s="301">
        <v>5802</v>
      </c>
      <c r="C251" s="302">
        <v>11331.699431977213</v>
      </c>
      <c r="D251" s="302">
        <v>12253.57991642546</v>
      </c>
      <c r="E251" s="55">
        <f t="shared" si="3"/>
        <v>921.88048444824744</v>
      </c>
      <c r="F251" s="55">
        <v>0</v>
      </c>
      <c r="G251" s="55">
        <v>0</v>
      </c>
      <c r="H251" s="55">
        <v>0</v>
      </c>
      <c r="I251" s="55">
        <v>0</v>
      </c>
    </row>
    <row r="252" spans="1:9" x14ac:dyDescent="0.2">
      <c r="A252" s="21" t="s">
        <v>615</v>
      </c>
      <c r="B252" s="301">
        <v>11365</v>
      </c>
      <c r="C252" s="302">
        <v>10689.699431977213</v>
      </c>
      <c r="D252" s="302">
        <v>11817.57991642546</v>
      </c>
      <c r="E252" s="55">
        <f t="shared" si="3"/>
        <v>1127.8804844482474</v>
      </c>
      <c r="F252" s="55">
        <v>0</v>
      </c>
      <c r="G252" s="55">
        <v>0</v>
      </c>
      <c r="H252" s="55">
        <v>0</v>
      </c>
      <c r="I252" s="55">
        <v>0</v>
      </c>
    </row>
    <row r="253" spans="1:9" x14ac:dyDescent="0.2">
      <c r="A253" s="21" t="s">
        <v>616</v>
      </c>
      <c r="B253" s="301">
        <v>37234</v>
      </c>
      <c r="C253" s="302">
        <v>6552.699431977213</v>
      </c>
      <c r="D253" s="302">
        <v>6553.5799164254604</v>
      </c>
      <c r="E253" s="55">
        <f t="shared" si="3"/>
        <v>0.88048444824744365</v>
      </c>
      <c r="F253" s="55">
        <v>1</v>
      </c>
      <c r="G253" s="55">
        <v>0</v>
      </c>
      <c r="H253" s="55">
        <v>0</v>
      </c>
      <c r="I253" s="55">
        <v>0</v>
      </c>
    </row>
    <row r="254" spans="1:9" x14ac:dyDescent="0.2">
      <c r="A254" s="21" t="s">
        <v>617</v>
      </c>
      <c r="B254" s="301">
        <v>25397</v>
      </c>
      <c r="C254" s="302">
        <v>9138.699431977213</v>
      </c>
      <c r="D254" s="302">
        <v>9454.5799164254604</v>
      </c>
      <c r="E254" s="55">
        <f t="shared" si="3"/>
        <v>315.88048444824744</v>
      </c>
      <c r="F254" s="55">
        <v>0</v>
      </c>
      <c r="G254" s="55">
        <v>0</v>
      </c>
      <c r="H254" s="55">
        <v>0</v>
      </c>
      <c r="I254" s="55">
        <v>0</v>
      </c>
    </row>
    <row r="255" spans="1:9" ht="25.5" x14ac:dyDescent="0.2">
      <c r="A255" s="20" t="s">
        <v>718</v>
      </c>
      <c r="B255" s="301">
        <v>24477</v>
      </c>
      <c r="C255" s="302">
        <v>8826.699431977213</v>
      </c>
      <c r="D255" s="302">
        <v>8850.5799164254604</v>
      </c>
      <c r="E255" s="55">
        <f t="shared" si="3"/>
        <v>23.880484448247444</v>
      </c>
      <c r="F255" s="55">
        <v>0</v>
      </c>
      <c r="G255" s="55">
        <v>0</v>
      </c>
      <c r="H255" s="55">
        <v>0</v>
      </c>
      <c r="I255" s="55">
        <v>0</v>
      </c>
    </row>
    <row r="256" spans="1:9" x14ac:dyDescent="0.2">
      <c r="A256" s="21" t="s">
        <v>620</v>
      </c>
      <c r="B256" s="301">
        <v>18412</v>
      </c>
      <c r="C256" s="302">
        <v>10825.699431977213</v>
      </c>
      <c r="D256" s="302">
        <v>12310.57991642546</v>
      </c>
      <c r="E256" s="55">
        <f t="shared" si="3"/>
        <v>1484.8804844482474</v>
      </c>
      <c r="F256" s="55">
        <v>0</v>
      </c>
      <c r="G256" s="55">
        <v>0</v>
      </c>
      <c r="H256" s="55">
        <v>0</v>
      </c>
      <c r="I256" s="55">
        <v>0</v>
      </c>
    </row>
    <row r="257" spans="1:9" x14ac:dyDescent="0.2">
      <c r="A257" s="21" t="s">
        <v>621</v>
      </c>
      <c r="B257" s="301">
        <v>19584</v>
      </c>
      <c r="C257" s="302">
        <v>14407.699431977213</v>
      </c>
      <c r="D257" s="302">
        <v>14948.57991642546</v>
      </c>
      <c r="E257" s="55">
        <f t="shared" si="3"/>
        <v>540.88048444824744</v>
      </c>
      <c r="F257" s="55">
        <v>0</v>
      </c>
      <c r="G257" s="55">
        <v>0</v>
      </c>
      <c r="H257" s="55">
        <v>0</v>
      </c>
      <c r="I257" s="55">
        <v>0</v>
      </c>
    </row>
    <row r="258" spans="1:9" x14ac:dyDescent="0.2">
      <c r="A258" s="21" t="s">
        <v>622</v>
      </c>
      <c r="B258" s="301">
        <v>96943</v>
      </c>
      <c r="C258" s="302">
        <v>4718.699431977213</v>
      </c>
      <c r="D258" s="302">
        <v>4984.5799164254604</v>
      </c>
      <c r="E258" s="55">
        <f t="shared" si="3"/>
        <v>265.88048444824744</v>
      </c>
      <c r="F258" s="55">
        <v>0</v>
      </c>
      <c r="G258" s="55">
        <v>0</v>
      </c>
      <c r="H258" s="55">
        <v>0</v>
      </c>
      <c r="I258" s="55">
        <v>0</v>
      </c>
    </row>
    <row r="259" spans="1:9" x14ac:dyDescent="0.2">
      <c r="A259" s="21" t="s">
        <v>623</v>
      </c>
      <c r="B259" s="301">
        <v>18055</v>
      </c>
      <c r="C259" s="302">
        <v>8462.699431977213</v>
      </c>
      <c r="D259" s="302">
        <v>9202.5799164254604</v>
      </c>
      <c r="E259" s="55">
        <f t="shared" si="3"/>
        <v>739.88048444824744</v>
      </c>
      <c r="F259" s="55">
        <v>0</v>
      </c>
      <c r="G259" s="55">
        <v>0</v>
      </c>
      <c r="H259" s="55">
        <v>0</v>
      </c>
      <c r="I259" s="55">
        <v>0</v>
      </c>
    </row>
    <row r="260" spans="1:9" x14ac:dyDescent="0.2">
      <c r="A260" s="21" t="s">
        <v>624</v>
      </c>
      <c r="B260" s="301">
        <v>9561</v>
      </c>
      <c r="C260" s="302">
        <v>14239.699431977213</v>
      </c>
      <c r="D260" s="302">
        <v>14329.57991642546</v>
      </c>
      <c r="E260" s="55">
        <f t="shared" si="3"/>
        <v>89.880484448247444</v>
      </c>
      <c r="F260" s="55">
        <v>0</v>
      </c>
      <c r="G260" s="55">
        <v>0</v>
      </c>
      <c r="H260" s="55">
        <v>0</v>
      </c>
      <c r="I260" s="55">
        <v>0</v>
      </c>
    </row>
    <row r="261" spans="1:9" x14ac:dyDescent="0.2">
      <c r="A261" s="21" t="s">
        <v>625</v>
      </c>
      <c r="B261" s="301">
        <v>54937</v>
      </c>
      <c r="C261" s="302">
        <v>6841.699431977213</v>
      </c>
      <c r="D261" s="302">
        <v>7984.5799164254604</v>
      </c>
      <c r="E261" s="55">
        <f t="shared" si="3"/>
        <v>1142.8804844482474</v>
      </c>
      <c r="F261" s="55">
        <v>0</v>
      </c>
      <c r="G261" s="55">
        <v>0</v>
      </c>
      <c r="H261" s="55">
        <v>0</v>
      </c>
      <c r="I261" s="55">
        <v>0</v>
      </c>
    </row>
    <row r="262" spans="1:9" ht="25.5" x14ac:dyDescent="0.2">
      <c r="A262" s="20" t="s">
        <v>719</v>
      </c>
      <c r="B262" s="301">
        <v>7153</v>
      </c>
      <c r="C262" s="302">
        <v>23135.699431977213</v>
      </c>
      <c r="D262" s="302">
        <v>23309.57991642546</v>
      </c>
      <c r="E262" s="55">
        <f t="shared" si="3"/>
        <v>173.88048444824744</v>
      </c>
      <c r="F262" s="55">
        <v>0</v>
      </c>
      <c r="G262" s="55">
        <v>0</v>
      </c>
      <c r="H262" s="55">
        <v>0</v>
      </c>
      <c r="I262" s="55">
        <v>0</v>
      </c>
    </row>
    <row r="263" spans="1:9" x14ac:dyDescent="0.2">
      <c r="A263" s="21" t="s">
        <v>628</v>
      </c>
      <c r="B263" s="301">
        <v>6591</v>
      </c>
      <c r="C263" s="302">
        <v>23266.699431977213</v>
      </c>
      <c r="D263" s="302">
        <v>22326.57991642546</v>
      </c>
      <c r="E263" s="55">
        <f t="shared" si="3"/>
        <v>-940.11951555175256</v>
      </c>
      <c r="F263" s="55">
        <v>942</v>
      </c>
      <c r="G263" s="55">
        <v>520</v>
      </c>
      <c r="H263" s="55">
        <v>208</v>
      </c>
      <c r="I263" s="55">
        <v>0</v>
      </c>
    </row>
    <row r="264" spans="1:9" x14ac:dyDescent="0.2">
      <c r="A264" s="21" t="s">
        <v>629</v>
      </c>
      <c r="B264" s="301">
        <v>10247</v>
      </c>
      <c r="C264" s="302">
        <v>19157.699431977213</v>
      </c>
      <c r="D264" s="302">
        <v>18369.57991642546</v>
      </c>
      <c r="E264" s="55">
        <f t="shared" si="3"/>
        <v>-788.11951555175256</v>
      </c>
      <c r="F264" s="55">
        <v>790</v>
      </c>
      <c r="G264" s="55">
        <v>368</v>
      </c>
      <c r="H264" s="55">
        <v>56</v>
      </c>
      <c r="I264" s="55">
        <v>0</v>
      </c>
    </row>
    <row r="265" spans="1:9" x14ac:dyDescent="0.2">
      <c r="A265" s="21" t="s">
        <v>630</v>
      </c>
      <c r="B265" s="301">
        <v>14608</v>
      </c>
      <c r="C265" s="302">
        <v>15112.699431977213</v>
      </c>
      <c r="D265" s="302">
        <v>15358.57991642546</v>
      </c>
      <c r="E265" s="55">
        <f t="shared" si="3"/>
        <v>245.88048444824744</v>
      </c>
      <c r="F265" s="55">
        <v>0</v>
      </c>
      <c r="G265" s="55">
        <v>0</v>
      </c>
      <c r="H265" s="55">
        <v>0</v>
      </c>
      <c r="I265" s="55">
        <v>0</v>
      </c>
    </row>
    <row r="266" spans="1:9" x14ac:dyDescent="0.2">
      <c r="A266" s="21" t="s">
        <v>631</v>
      </c>
      <c r="B266" s="301">
        <v>5469</v>
      </c>
      <c r="C266" s="302">
        <v>20740.699431977213</v>
      </c>
      <c r="D266" s="302">
        <v>20673.57991642546</v>
      </c>
      <c r="E266" s="55">
        <f t="shared" ref="E266:E298" si="4">D266-C266</f>
        <v>-67.119515551752556</v>
      </c>
      <c r="F266" s="55">
        <v>69</v>
      </c>
      <c r="G266" s="55">
        <v>0</v>
      </c>
      <c r="H266" s="55">
        <v>0</v>
      </c>
      <c r="I266" s="55">
        <v>0</v>
      </c>
    </row>
    <row r="267" spans="1:9" x14ac:dyDescent="0.2">
      <c r="A267" s="21" t="s">
        <v>632</v>
      </c>
      <c r="B267" s="301">
        <v>12014</v>
      </c>
      <c r="C267" s="302">
        <v>21668.699431977213</v>
      </c>
      <c r="D267" s="302">
        <v>21689.57991642546</v>
      </c>
      <c r="E267" s="55">
        <f t="shared" si="4"/>
        <v>20.880484448247444</v>
      </c>
      <c r="F267" s="55">
        <v>0</v>
      </c>
      <c r="G267" s="55">
        <v>0</v>
      </c>
      <c r="H267" s="55">
        <v>0</v>
      </c>
      <c r="I267" s="55">
        <v>0</v>
      </c>
    </row>
    <row r="268" spans="1:9" x14ac:dyDescent="0.2">
      <c r="A268" s="21" t="s">
        <v>633</v>
      </c>
      <c r="B268" s="301">
        <v>10422</v>
      </c>
      <c r="C268" s="302">
        <v>14653.699431977213</v>
      </c>
      <c r="D268" s="302">
        <v>14237.57991642546</v>
      </c>
      <c r="E268" s="55">
        <f t="shared" si="4"/>
        <v>-416.11951555175256</v>
      </c>
      <c r="F268" s="55">
        <v>418</v>
      </c>
      <c r="G268" s="55">
        <v>0</v>
      </c>
      <c r="H268" s="55">
        <v>0</v>
      </c>
      <c r="I268" s="55">
        <v>0</v>
      </c>
    </row>
    <row r="269" spans="1:9" x14ac:dyDescent="0.2">
      <c r="A269" s="21" t="s">
        <v>634</v>
      </c>
      <c r="B269" s="301">
        <v>59818</v>
      </c>
      <c r="C269" s="302">
        <v>6716.699431977213</v>
      </c>
      <c r="D269" s="302">
        <v>6757.5799164254604</v>
      </c>
      <c r="E269" s="55">
        <f t="shared" si="4"/>
        <v>40.880484448247444</v>
      </c>
      <c r="F269" s="55">
        <v>0</v>
      </c>
      <c r="G269" s="55">
        <v>0</v>
      </c>
      <c r="H269" s="55">
        <v>0</v>
      </c>
      <c r="I269" s="55">
        <v>0</v>
      </c>
    </row>
    <row r="270" spans="1:9" ht="25.5" x14ac:dyDescent="0.2">
      <c r="A270" s="20" t="s">
        <v>720</v>
      </c>
      <c r="B270" s="301">
        <v>2431</v>
      </c>
      <c r="C270" s="302">
        <v>24541.699431977213</v>
      </c>
      <c r="D270" s="302">
        <v>23986.57991642546</v>
      </c>
      <c r="E270" s="55">
        <f t="shared" si="4"/>
        <v>-555.11951555175256</v>
      </c>
      <c r="F270" s="55">
        <v>557</v>
      </c>
      <c r="G270" s="55">
        <v>135</v>
      </c>
      <c r="H270" s="55">
        <v>0</v>
      </c>
      <c r="I270" s="55">
        <v>0</v>
      </c>
    </row>
    <row r="271" spans="1:9" x14ac:dyDescent="0.2">
      <c r="A271" s="21" t="s">
        <v>637</v>
      </c>
      <c r="B271" s="301">
        <v>2760</v>
      </c>
      <c r="C271" s="302">
        <v>24879.699431977213</v>
      </c>
      <c r="D271" s="302">
        <v>25121.57991642546</v>
      </c>
      <c r="E271" s="55">
        <f t="shared" si="4"/>
        <v>241.88048444824744</v>
      </c>
      <c r="F271" s="55">
        <v>0</v>
      </c>
      <c r="G271" s="55">
        <v>0</v>
      </c>
      <c r="H271" s="55">
        <v>0</v>
      </c>
      <c r="I271" s="55">
        <v>0</v>
      </c>
    </row>
    <row r="272" spans="1:9" x14ac:dyDescent="0.2">
      <c r="A272" s="21" t="s">
        <v>638</v>
      </c>
      <c r="B272" s="301">
        <v>12269</v>
      </c>
      <c r="C272" s="302">
        <v>13974.699431977213</v>
      </c>
      <c r="D272" s="302">
        <v>13977.57991642546</v>
      </c>
      <c r="E272" s="55">
        <f t="shared" si="4"/>
        <v>2.8804844482474437</v>
      </c>
      <c r="F272" s="55">
        <v>0</v>
      </c>
      <c r="G272" s="55">
        <v>0</v>
      </c>
      <c r="H272" s="55">
        <v>0</v>
      </c>
      <c r="I272" s="55">
        <v>0</v>
      </c>
    </row>
    <row r="273" spans="1:9" x14ac:dyDescent="0.2">
      <c r="A273" s="21" t="s">
        <v>639</v>
      </c>
      <c r="B273" s="301">
        <v>3167</v>
      </c>
      <c r="C273" s="302">
        <v>14483.699431977213</v>
      </c>
      <c r="D273" s="302">
        <v>15999.57991642546</v>
      </c>
      <c r="E273" s="55">
        <f t="shared" si="4"/>
        <v>1515.8804844482474</v>
      </c>
      <c r="F273" s="55">
        <v>0</v>
      </c>
      <c r="G273" s="55">
        <v>0</v>
      </c>
      <c r="H273" s="55">
        <v>0</v>
      </c>
      <c r="I273" s="55">
        <v>0</v>
      </c>
    </row>
    <row r="274" spans="1:9" x14ac:dyDescent="0.2">
      <c r="A274" s="21" t="s">
        <v>640</v>
      </c>
      <c r="B274" s="301">
        <v>7015</v>
      </c>
      <c r="C274" s="302">
        <v>13315.699431977213</v>
      </c>
      <c r="D274" s="302">
        <v>14954.57991642546</v>
      </c>
      <c r="E274" s="55">
        <f t="shared" si="4"/>
        <v>1638.8804844482474</v>
      </c>
      <c r="F274" s="55">
        <v>0</v>
      </c>
      <c r="G274" s="55">
        <v>0</v>
      </c>
      <c r="H274" s="55">
        <v>0</v>
      </c>
      <c r="I274" s="55">
        <v>0</v>
      </c>
    </row>
    <row r="275" spans="1:9" x14ac:dyDescent="0.2">
      <c r="A275" s="21" t="s">
        <v>641</v>
      </c>
      <c r="B275" s="301">
        <v>4160</v>
      </c>
      <c r="C275" s="302">
        <v>17683.699431977213</v>
      </c>
      <c r="D275" s="302">
        <v>18983.57991642546</v>
      </c>
      <c r="E275" s="55">
        <f t="shared" si="4"/>
        <v>1299.8804844482474</v>
      </c>
      <c r="F275" s="55">
        <v>0</v>
      </c>
      <c r="G275" s="55">
        <v>0</v>
      </c>
      <c r="H275" s="55">
        <v>0</v>
      </c>
      <c r="I275" s="55">
        <v>0</v>
      </c>
    </row>
    <row r="276" spans="1:9" x14ac:dyDescent="0.2">
      <c r="A276" s="21" t="s">
        <v>642</v>
      </c>
      <c r="B276" s="301">
        <v>6735</v>
      </c>
      <c r="C276" s="302">
        <v>13796.699431977213</v>
      </c>
      <c r="D276" s="302">
        <v>15341.57991642546</v>
      </c>
      <c r="E276" s="55">
        <f t="shared" si="4"/>
        <v>1544.8804844482474</v>
      </c>
      <c r="F276" s="55">
        <v>0</v>
      </c>
      <c r="G276" s="55">
        <v>0</v>
      </c>
      <c r="H276" s="55">
        <v>0</v>
      </c>
      <c r="I276" s="55">
        <v>0</v>
      </c>
    </row>
    <row r="277" spans="1:9" x14ac:dyDescent="0.2">
      <c r="A277" s="21" t="s">
        <v>643</v>
      </c>
      <c r="B277" s="301">
        <v>71940</v>
      </c>
      <c r="C277" s="302">
        <v>7850.699431977213</v>
      </c>
      <c r="D277" s="302">
        <v>8290.5799164254604</v>
      </c>
      <c r="E277" s="55">
        <f t="shared" si="4"/>
        <v>439.88048444824744</v>
      </c>
      <c r="F277" s="55">
        <v>0</v>
      </c>
      <c r="G277" s="55">
        <v>0</v>
      </c>
      <c r="H277" s="55">
        <v>0</v>
      </c>
      <c r="I277" s="55">
        <v>0</v>
      </c>
    </row>
    <row r="278" spans="1:9" x14ac:dyDescent="0.2">
      <c r="A278" s="21" t="s">
        <v>644</v>
      </c>
      <c r="B278" s="301">
        <v>2606</v>
      </c>
      <c r="C278" s="302">
        <v>26981.699431977213</v>
      </c>
      <c r="D278" s="302">
        <v>26786.57991642546</v>
      </c>
      <c r="E278" s="55">
        <f t="shared" si="4"/>
        <v>-195.11951555175256</v>
      </c>
      <c r="F278" s="55">
        <v>197</v>
      </c>
      <c r="G278" s="55">
        <v>0</v>
      </c>
      <c r="H278" s="55">
        <v>0</v>
      </c>
      <c r="I278" s="55">
        <v>0</v>
      </c>
    </row>
    <row r="279" spans="1:9" x14ac:dyDescent="0.2">
      <c r="A279" s="21" t="s">
        <v>645</v>
      </c>
      <c r="B279" s="301">
        <v>5961</v>
      </c>
      <c r="C279" s="302">
        <v>19585.699431977213</v>
      </c>
      <c r="D279" s="302">
        <v>20434.57991642546</v>
      </c>
      <c r="E279" s="55">
        <f t="shared" si="4"/>
        <v>848.88048444824744</v>
      </c>
      <c r="F279" s="55">
        <v>0</v>
      </c>
      <c r="G279" s="55">
        <v>0</v>
      </c>
      <c r="H279" s="55">
        <v>0</v>
      </c>
      <c r="I279" s="55">
        <v>0</v>
      </c>
    </row>
    <row r="280" spans="1:9" x14ac:dyDescent="0.2">
      <c r="A280" s="21" t="s">
        <v>646</v>
      </c>
      <c r="B280" s="301">
        <v>118258</v>
      </c>
      <c r="C280" s="302">
        <v>3011.699431977213</v>
      </c>
      <c r="D280" s="302">
        <v>2314.5799164254599</v>
      </c>
      <c r="E280" s="55">
        <f t="shared" si="4"/>
        <v>-697.11951555175301</v>
      </c>
      <c r="F280" s="55">
        <v>699</v>
      </c>
      <c r="G280" s="55">
        <v>277</v>
      </c>
      <c r="H280" s="55">
        <v>0</v>
      </c>
      <c r="I280" s="55">
        <v>0</v>
      </c>
    </row>
    <row r="281" spans="1:9" x14ac:dyDescent="0.2">
      <c r="A281" s="21" t="s">
        <v>647</v>
      </c>
      <c r="B281" s="301">
        <v>6884</v>
      </c>
      <c r="C281" s="302">
        <v>23693.699431977213</v>
      </c>
      <c r="D281" s="302">
        <v>25238.57991642546</v>
      </c>
      <c r="E281" s="55">
        <f t="shared" si="4"/>
        <v>1544.8804844482474</v>
      </c>
      <c r="F281" s="55">
        <v>0</v>
      </c>
      <c r="G281" s="55">
        <v>0</v>
      </c>
      <c r="H281" s="55">
        <v>0</v>
      </c>
      <c r="I281" s="55">
        <v>0</v>
      </c>
    </row>
    <row r="282" spans="1:9" x14ac:dyDescent="0.2">
      <c r="A282" s="21" t="s">
        <v>648</v>
      </c>
      <c r="B282" s="301">
        <v>5333</v>
      </c>
      <c r="C282" s="302">
        <v>16370.699431977213</v>
      </c>
      <c r="D282" s="302">
        <v>17004.57991642546</v>
      </c>
      <c r="E282" s="55">
        <f t="shared" si="4"/>
        <v>633.88048444824744</v>
      </c>
      <c r="F282" s="55">
        <v>0</v>
      </c>
      <c r="G282" s="55">
        <v>0</v>
      </c>
      <c r="H282" s="55">
        <v>0</v>
      </c>
      <c r="I282" s="55">
        <v>0</v>
      </c>
    </row>
    <row r="283" spans="1:9" x14ac:dyDescent="0.2">
      <c r="A283" s="21" t="s">
        <v>649</v>
      </c>
      <c r="B283" s="301">
        <v>8554</v>
      </c>
      <c r="C283" s="302">
        <v>11458.699431977213</v>
      </c>
      <c r="D283" s="302">
        <v>11424.57991642546</v>
      </c>
      <c r="E283" s="55">
        <f t="shared" si="4"/>
        <v>-34.119515551752556</v>
      </c>
      <c r="F283" s="55">
        <v>36</v>
      </c>
      <c r="G283" s="55">
        <v>0</v>
      </c>
      <c r="H283" s="55">
        <v>0</v>
      </c>
      <c r="I283" s="55">
        <v>0</v>
      </c>
    </row>
    <row r="284" spans="1:9" x14ac:dyDescent="0.2">
      <c r="A284" s="21" t="s">
        <v>650</v>
      </c>
      <c r="B284" s="301">
        <v>2877</v>
      </c>
      <c r="C284" s="302">
        <v>25615.699431977213</v>
      </c>
      <c r="D284" s="302">
        <v>25791.57991642546</v>
      </c>
      <c r="E284" s="55">
        <f t="shared" si="4"/>
        <v>175.88048444824744</v>
      </c>
      <c r="F284" s="55">
        <v>0</v>
      </c>
      <c r="G284" s="55">
        <v>0</v>
      </c>
      <c r="H284" s="55">
        <v>0</v>
      </c>
      <c r="I284" s="55">
        <v>0</v>
      </c>
    </row>
    <row r="285" spans="1:9" ht="25.5" x14ac:dyDescent="0.2">
      <c r="A285" s="20" t="s">
        <v>721</v>
      </c>
      <c r="B285" s="301">
        <v>2983</v>
      </c>
      <c r="C285" s="302">
        <v>16093.699431977213</v>
      </c>
      <c r="D285" s="302">
        <v>16399.57991642546</v>
      </c>
      <c r="E285" s="55">
        <f t="shared" si="4"/>
        <v>305.88048444824744</v>
      </c>
      <c r="F285" s="55">
        <v>0</v>
      </c>
      <c r="G285" s="55">
        <v>0</v>
      </c>
      <c r="H285" s="55">
        <v>0</v>
      </c>
      <c r="I285" s="55">
        <v>0</v>
      </c>
    </row>
    <row r="286" spans="1:9" x14ac:dyDescent="0.2">
      <c r="A286" s="21" t="s">
        <v>653</v>
      </c>
      <c r="B286" s="301">
        <v>6463</v>
      </c>
      <c r="C286" s="302">
        <v>15686.699431977213</v>
      </c>
      <c r="D286" s="302">
        <v>16347.57991642546</v>
      </c>
      <c r="E286" s="55">
        <f t="shared" si="4"/>
        <v>660.88048444824744</v>
      </c>
      <c r="F286" s="55">
        <v>0</v>
      </c>
      <c r="G286" s="55">
        <v>0</v>
      </c>
      <c r="H286" s="55">
        <v>0</v>
      </c>
      <c r="I286" s="55">
        <v>0</v>
      </c>
    </row>
    <row r="287" spans="1:9" x14ac:dyDescent="0.2">
      <c r="A287" s="21" t="s">
        <v>654</v>
      </c>
      <c r="B287" s="301">
        <v>27817</v>
      </c>
      <c r="C287" s="302">
        <v>10222.699431977213</v>
      </c>
      <c r="D287" s="302">
        <v>10302.57991642546</v>
      </c>
      <c r="E287" s="55">
        <f t="shared" si="4"/>
        <v>79.880484448247444</v>
      </c>
      <c r="F287" s="55">
        <v>0</v>
      </c>
      <c r="G287" s="55">
        <v>0</v>
      </c>
      <c r="H287" s="55">
        <v>0</v>
      </c>
      <c r="I287" s="55">
        <v>0</v>
      </c>
    </row>
    <row r="288" spans="1:9" x14ac:dyDescent="0.2">
      <c r="A288" s="21" t="s">
        <v>655</v>
      </c>
      <c r="B288" s="301">
        <v>18370</v>
      </c>
      <c r="C288" s="302">
        <v>4462.699431977213</v>
      </c>
      <c r="D288" s="302">
        <v>4384.5799164254604</v>
      </c>
      <c r="E288" s="55">
        <f t="shared" si="4"/>
        <v>-78.119515551752556</v>
      </c>
      <c r="F288" s="55">
        <v>80</v>
      </c>
      <c r="G288" s="55">
        <v>0</v>
      </c>
      <c r="H288" s="55">
        <v>0</v>
      </c>
      <c r="I288" s="55">
        <v>0</v>
      </c>
    </row>
    <row r="289" spans="1:9" x14ac:dyDescent="0.2">
      <c r="A289" s="21" t="s">
        <v>656</v>
      </c>
      <c r="B289" s="301">
        <v>9902</v>
      </c>
      <c r="C289" s="302">
        <v>13815.699431977213</v>
      </c>
      <c r="D289" s="302">
        <v>15737.57991642546</v>
      </c>
      <c r="E289" s="55">
        <f t="shared" si="4"/>
        <v>1921.8804844482474</v>
      </c>
      <c r="F289" s="55">
        <v>0</v>
      </c>
      <c r="G289" s="55">
        <v>0</v>
      </c>
      <c r="H289" s="55">
        <v>0</v>
      </c>
      <c r="I289" s="55">
        <v>0</v>
      </c>
    </row>
    <row r="290" spans="1:9" x14ac:dyDescent="0.2">
      <c r="A290" s="21" t="s">
        <v>657</v>
      </c>
      <c r="B290" s="301">
        <v>5065</v>
      </c>
      <c r="C290" s="302">
        <v>17229.699431977213</v>
      </c>
      <c r="D290" s="302">
        <v>16842.57991642546</v>
      </c>
      <c r="E290" s="55">
        <f t="shared" si="4"/>
        <v>-387.11951555175256</v>
      </c>
      <c r="F290" s="55">
        <v>389</v>
      </c>
      <c r="G290" s="55">
        <v>0</v>
      </c>
      <c r="H290" s="55">
        <v>0</v>
      </c>
      <c r="I290" s="55">
        <v>0</v>
      </c>
    </row>
    <row r="291" spans="1:9" x14ac:dyDescent="0.2">
      <c r="A291" s="21" t="s">
        <v>658</v>
      </c>
      <c r="B291" s="301">
        <v>16438</v>
      </c>
      <c r="C291" s="302">
        <v>10661.699431977213</v>
      </c>
      <c r="D291" s="302">
        <v>11672.57991642546</v>
      </c>
      <c r="E291" s="55">
        <f t="shared" si="4"/>
        <v>1010.8804844482474</v>
      </c>
      <c r="F291" s="55">
        <v>0</v>
      </c>
      <c r="G291" s="55">
        <v>0</v>
      </c>
      <c r="H291" s="55">
        <v>0</v>
      </c>
      <c r="I291" s="55">
        <v>0</v>
      </c>
    </row>
    <row r="292" spans="1:9" x14ac:dyDescent="0.2">
      <c r="A292" s="21" t="s">
        <v>659</v>
      </c>
      <c r="B292" s="301">
        <v>23161</v>
      </c>
      <c r="C292" s="302">
        <v>2933.699431977213</v>
      </c>
      <c r="D292" s="302">
        <v>3197.5799164254599</v>
      </c>
      <c r="E292" s="55">
        <f t="shared" si="4"/>
        <v>263.88048444824699</v>
      </c>
      <c r="F292" s="55">
        <v>0</v>
      </c>
      <c r="G292" s="55">
        <v>0</v>
      </c>
      <c r="H292" s="55">
        <v>0</v>
      </c>
      <c r="I292" s="55">
        <v>0</v>
      </c>
    </row>
    <row r="293" spans="1:9" x14ac:dyDescent="0.2">
      <c r="A293" s="21" t="s">
        <v>660</v>
      </c>
      <c r="B293" s="301">
        <v>75407</v>
      </c>
      <c r="C293" s="302">
        <v>5160.699431977213</v>
      </c>
      <c r="D293" s="302">
        <v>4656.5799164254604</v>
      </c>
      <c r="E293" s="55">
        <f t="shared" si="4"/>
        <v>-504.11951555175256</v>
      </c>
      <c r="F293" s="55">
        <v>506</v>
      </c>
      <c r="G293" s="55">
        <v>84</v>
      </c>
      <c r="H293" s="55">
        <v>0</v>
      </c>
      <c r="I293" s="55">
        <v>0</v>
      </c>
    </row>
    <row r="294" spans="1:9" x14ac:dyDescent="0.2">
      <c r="A294" s="21" t="s">
        <v>661</v>
      </c>
      <c r="B294" s="301">
        <v>6303</v>
      </c>
      <c r="C294" s="302">
        <v>22749.699431977213</v>
      </c>
      <c r="D294" s="302">
        <v>23901.57991642546</v>
      </c>
      <c r="E294" s="55">
        <f t="shared" si="4"/>
        <v>1151.8804844482474</v>
      </c>
      <c r="F294" s="55">
        <v>0</v>
      </c>
      <c r="G294" s="55">
        <v>0</v>
      </c>
      <c r="H294" s="55">
        <v>0</v>
      </c>
      <c r="I294" s="55">
        <v>0</v>
      </c>
    </row>
    <row r="295" spans="1:9" x14ac:dyDescent="0.2">
      <c r="A295" s="21" t="s">
        <v>662</v>
      </c>
      <c r="B295" s="301">
        <v>41220</v>
      </c>
      <c r="C295" s="302">
        <v>5246.699431977213</v>
      </c>
      <c r="D295" s="302">
        <v>5204.5799164254604</v>
      </c>
      <c r="E295" s="55">
        <f t="shared" si="4"/>
        <v>-42.119515551752556</v>
      </c>
      <c r="F295" s="55">
        <v>44</v>
      </c>
      <c r="G295" s="55">
        <v>0</v>
      </c>
      <c r="H295" s="55">
        <v>0</v>
      </c>
      <c r="I295" s="55">
        <v>0</v>
      </c>
    </row>
    <row r="296" spans="1:9" x14ac:dyDescent="0.2">
      <c r="A296" s="21" t="s">
        <v>663</v>
      </c>
      <c r="B296" s="301">
        <v>8178</v>
      </c>
      <c r="C296" s="302">
        <v>14772.699431977213</v>
      </c>
      <c r="D296" s="302">
        <v>14700.57991642546</v>
      </c>
      <c r="E296" s="55">
        <f t="shared" si="4"/>
        <v>-72.119515551752556</v>
      </c>
      <c r="F296" s="55">
        <v>74</v>
      </c>
      <c r="G296" s="55">
        <v>0</v>
      </c>
      <c r="H296" s="55">
        <v>0</v>
      </c>
      <c r="I296" s="55">
        <v>0</v>
      </c>
    </row>
    <row r="297" spans="1:9" x14ac:dyDescent="0.2">
      <c r="A297" s="21" t="s">
        <v>664</v>
      </c>
      <c r="B297" s="301">
        <v>3438</v>
      </c>
      <c r="C297" s="302">
        <v>18250.699431977213</v>
      </c>
      <c r="D297" s="302">
        <v>19480.57991642546</v>
      </c>
      <c r="E297" s="55">
        <f t="shared" si="4"/>
        <v>1229.8804844482474</v>
      </c>
      <c r="F297" s="55">
        <v>0</v>
      </c>
      <c r="G297" s="55">
        <v>0</v>
      </c>
      <c r="H297" s="55">
        <v>0</v>
      </c>
      <c r="I297" s="55">
        <v>0</v>
      </c>
    </row>
    <row r="298" spans="1:9" ht="13.5" thickBot="1" x14ac:dyDescent="0.25">
      <c r="A298" s="22" t="s">
        <v>665</v>
      </c>
      <c r="B298" s="303">
        <v>4720</v>
      </c>
      <c r="C298" s="304">
        <v>23257.699431977213</v>
      </c>
      <c r="D298" s="304">
        <v>24390.57991642546</v>
      </c>
      <c r="E298" s="305">
        <f t="shared" si="4"/>
        <v>1132.8804844482474</v>
      </c>
      <c r="F298" s="305">
        <v>0</v>
      </c>
      <c r="G298" s="305">
        <v>0</v>
      </c>
      <c r="H298" s="305">
        <v>0</v>
      </c>
      <c r="I298" s="305">
        <v>0</v>
      </c>
    </row>
    <row r="299" spans="1:9" ht="3" customHeight="1" x14ac:dyDescent="0.2">
      <c r="A299" s="274"/>
      <c r="B299" s="306"/>
      <c r="C299" s="307"/>
      <c r="D299" s="307"/>
      <c r="E299" s="279"/>
      <c r="F299" s="279"/>
      <c r="G299" s="279"/>
      <c r="H299" s="279"/>
      <c r="I299" s="279"/>
    </row>
    <row r="300" spans="1:9" x14ac:dyDescent="0.2">
      <c r="A300" s="283" t="s">
        <v>733</v>
      </c>
      <c r="B300" s="306"/>
      <c r="C300" s="307"/>
      <c r="D300" s="307"/>
      <c r="E300" s="144"/>
      <c r="F300" s="144"/>
      <c r="G300" s="274"/>
      <c r="H300" s="274"/>
      <c r="I300" s="274"/>
    </row>
    <row r="301" spans="1:9" x14ac:dyDescent="0.2">
      <c r="A301" s="274" t="s">
        <v>734</v>
      </c>
      <c r="B301" s="306"/>
      <c r="C301" s="307"/>
      <c r="D301" s="307"/>
      <c r="E301" s="144"/>
      <c r="F301" s="144"/>
      <c r="G301" s="274"/>
      <c r="H301" s="274"/>
      <c r="I301" s="274"/>
    </row>
    <row r="302" spans="1:9" x14ac:dyDescent="0.2">
      <c r="A302" s="284"/>
      <c r="B302" s="306"/>
      <c r="C302" s="307"/>
      <c r="D302" s="307"/>
      <c r="E302" s="144"/>
      <c r="F302" s="144"/>
      <c r="G302" s="274"/>
      <c r="H302" s="274"/>
      <c r="I302" s="274"/>
    </row>
    <row r="303" spans="1:9" x14ac:dyDescent="0.2">
      <c r="A303" s="284"/>
    </row>
    <row r="305" spans="1:9" x14ac:dyDescent="0.2">
      <c r="A305" s="285"/>
      <c r="B305" s="308"/>
      <c r="C305" s="308"/>
      <c r="D305" s="308"/>
      <c r="E305" s="285"/>
      <c r="F305" s="285"/>
      <c r="G305" s="285"/>
      <c r="H305" s="285"/>
      <c r="I305" s="285"/>
    </row>
    <row r="306" spans="1:9" x14ac:dyDescent="0.2">
      <c r="A306" s="285"/>
      <c r="B306" s="308"/>
      <c r="C306" s="308"/>
      <c r="D306" s="308"/>
      <c r="E306" s="285"/>
      <c r="F306" s="285"/>
      <c r="G306" s="285"/>
      <c r="H306" s="285"/>
      <c r="I306" s="285"/>
    </row>
    <row r="307" spans="1:9" x14ac:dyDescent="0.2">
      <c r="A307" s="285"/>
      <c r="B307" s="308"/>
      <c r="C307" s="309"/>
      <c r="D307" s="309"/>
      <c r="E307" s="310"/>
      <c r="F307" s="285"/>
      <c r="G307" s="285"/>
      <c r="H307" s="285"/>
      <c r="I307" s="285"/>
    </row>
    <row r="308" spans="1:9" x14ac:dyDescent="0.2">
      <c r="A308" s="285"/>
      <c r="B308" s="308"/>
      <c r="C308" s="309"/>
      <c r="D308" s="309"/>
      <c r="E308" s="310"/>
      <c r="F308" s="285"/>
      <c r="G308" s="285"/>
      <c r="H308" s="285"/>
      <c r="I308" s="285"/>
    </row>
    <row r="309" spans="1:9" x14ac:dyDescent="0.2">
      <c r="A309" s="285"/>
      <c r="B309" s="308"/>
      <c r="C309" s="309"/>
      <c r="D309" s="309"/>
      <c r="E309" s="310"/>
      <c r="F309" s="285"/>
      <c r="G309" s="285"/>
      <c r="H309" s="285"/>
      <c r="I309" s="285"/>
    </row>
    <row r="310" spans="1:9" x14ac:dyDescent="0.2">
      <c r="A310" s="285"/>
      <c r="B310" s="309"/>
      <c r="C310" s="309"/>
      <c r="D310" s="309"/>
      <c r="E310" s="310"/>
      <c r="F310" s="310"/>
      <c r="G310" s="310"/>
      <c r="H310" s="310"/>
      <c r="I310" s="310"/>
    </row>
    <row r="311" spans="1:9" x14ac:dyDescent="0.2">
      <c r="A311" s="285"/>
      <c r="B311" s="308"/>
      <c r="C311" s="309"/>
      <c r="D311" s="309"/>
      <c r="E311" s="310"/>
      <c r="F311" s="285"/>
      <c r="G311" s="285"/>
      <c r="H311" s="285"/>
      <c r="I311" s="285"/>
    </row>
    <row r="312" spans="1:9" x14ac:dyDescent="0.2">
      <c r="A312" s="285"/>
      <c r="B312" s="309"/>
      <c r="C312" s="309"/>
      <c r="D312" s="309"/>
      <c r="E312" s="310"/>
      <c r="F312" s="310"/>
      <c r="G312" s="310"/>
      <c r="H312" s="310"/>
      <c r="I312" s="310"/>
    </row>
    <row r="313" spans="1:9" x14ac:dyDescent="0.2">
      <c r="A313" s="285"/>
      <c r="B313" s="308"/>
      <c r="C313" s="309"/>
      <c r="D313" s="309"/>
      <c r="E313" s="310"/>
      <c r="F313" s="285"/>
      <c r="G313" s="285"/>
      <c r="H313" s="285"/>
      <c r="I313" s="285"/>
    </row>
    <row r="314" spans="1:9" x14ac:dyDescent="0.2">
      <c r="A314" s="285"/>
      <c r="B314" s="308"/>
      <c r="C314" s="309"/>
      <c r="D314" s="309"/>
      <c r="E314" s="310"/>
      <c r="F314" s="285"/>
      <c r="G314" s="285"/>
      <c r="H314" s="285"/>
      <c r="I314" s="285"/>
    </row>
    <row r="315" spans="1:9" x14ac:dyDescent="0.2">
      <c r="A315" s="285"/>
      <c r="B315" s="308"/>
      <c r="C315" s="309"/>
      <c r="D315" s="309"/>
      <c r="E315" s="310"/>
      <c r="F315" s="285"/>
      <c r="G315" s="285"/>
      <c r="H315" s="285"/>
      <c r="I315" s="285"/>
    </row>
    <row r="316" spans="1:9" x14ac:dyDescent="0.2">
      <c r="A316" s="285"/>
      <c r="B316" s="308"/>
      <c r="C316" s="309"/>
      <c r="D316" s="309"/>
      <c r="E316" s="310"/>
      <c r="F316" s="285"/>
      <c r="G316" s="285"/>
      <c r="H316" s="285"/>
      <c r="I316" s="285"/>
    </row>
    <row r="318" spans="1:9" x14ac:dyDescent="0.2">
      <c r="A318" s="285"/>
    </row>
    <row r="319" spans="1:9" x14ac:dyDescent="0.2">
      <c r="A319" s="285"/>
      <c r="F319" s="285"/>
      <c r="G319" s="285"/>
      <c r="H319" s="285"/>
      <c r="I319" s="285"/>
    </row>
    <row r="321" spans="6:9" x14ac:dyDescent="0.2">
      <c r="F321" s="311"/>
      <c r="G321" s="312"/>
      <c r="H321" s="313"/>
      <c r="I321" s="313"/>
    </row>
    <row r="322" spans="6:9" x14ac:dyDescent="0.2">
      <c r="F322" s="314"/>
      <c r="G322" s="314"/>
      <c r="H322" s="314"/>
      <c r="I322" s="314"/>
    </row>
  </sheetData>
  <mergeCells count="3">
    <mergeCell ref="C2:D2"/>
    <mergeCell ref="C3:D3"/>
    <mergeCell ref="F3:I3"/>
  </mergeCells>
  <conditionalFormatting sqref="C307:E316 C9:I299">
    <cfRule type="cellIs" dxfId="66" priority="2" operator="lessThan">
      <formula>0</formula>
    </cfRule>
  </conditionalFormatting>
  <conditionalFormatting sqref="F322:I322">
    <cfRule type="cellIs" dxfId="65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rowBreaks count="7" manualBreakCount="7">
    <brk id="51" max="8" man="1"/>
    <brk id="103" max="8" man="1"/>
    <brk id="142" max="8" man="1"/>
    <brk id="191" max="16383" man="1"/>
    <brk id="244" max="8" man="1"/>
    <brk id="269" max="8" man="1"/>
    <brk id="30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1">
    <pageSetUpPr fitToPage="1"/>
  </sheetPr>
  <dimension ref="A1:N322"/>
  <sheetViews>
    <sheetView showGridLines="0" zoomScaleNormal="100" workbookViewId="0">
      <pane ySplit="8" topLeftCell="A9" activePane="bottomLeft" state="frozen"/>
      <selection activeCell="H42" sqref="H42"/>
      <selection pane="bottomLeft"/>
    </sheetView>
  </sheetViews>
  <sheetFormatPr defaultColWidth="0" defaultRowHeight="12.75" x14ac:dyDescent="0.2"/>
  <cols>
    <col min="1" max="1" width="18.7109375" style="21" customWidth="1"/>
    <col min="2" max="2" width="12" style="286" customWidth="1"/>
    <col min="3" max="5" width="10.28515625" style="21" customWidth="1"/>
    <col min="6" max="8" width="10.42578125" style="21" customWidth="1"/>
    <col min="9" max="256" width="0" style="21" hidden="1"/>
    <col min="257" max="257" width="18.7109375" style="21" customWidth="1"/>
    <col min="258" max="258" width="12" style="21" customWidth="1"/>
    <col min="259" max="261" width="10.28515625" style="21" customWidth="1"/>
    <col min="262" max="264" width="10.42578125" style="21" customWidth="1"/>
    <col min="265" max="512" width="0" style="21" hidden="1"/>
    <col min="513" max="513" width="18.7109375" style="21" customWidth="1"/>
    <col min="514" max="514" width="12" style="21" customWidth="1"/>
    <col min="515" max="517" width="10.28515625" style="21" customWidth="1"/>
    <col min="518" max="520" width="10.42578125" style="21" customWidth="1"/>
    <col min="521" max="768" width="0" style="21" hidden="1"/>
    <col min="769" max="769" width="18.7109375" style="21" customWidth="1"/>
    <col min="770" max="770" width="12" style="21" customWidth="1"/>
    <col min="771" max="773" width="10.28515625" style="21" customWidth="1"/>
    <col min="774" max="776" width="10.42578125" style="21" customWidth="1"/>
    <col min="777" max="1024" width="0" style="21" hidden="1"/>
    <col min="1025" max="1025" width="18.7109375" style="21" customWidth="1"/>
    <col min="1026" max="1026" width="12" style="21" customWidth="1"/>
    <col min="1027" max="1029" width="10.28515625" style="21" customWidth="1"/>
    <col min="1030" max="1032" width="10.42578125" style="21" customWidth="1"/>
    <col min="1033" max="1280" width="0" style="21" hidden="1"/>
    <col min="1281" max="1281" width="18.7109375" style="21" customWidth="1"/>
    <col min="1282" max="1282" width="12" style="21" customWidth="1"/>
    <col min="1283" max="1285" width="10.28515625" style="21" customWidth="1"/>
    <col min="1286" max="1288" width="10.42578125" style="21" customWidth="1"/>
    <col min="1289" max="1536" width="0" style="21" hidden="1"/>
    <col min="1537" max="1537" width="18.7109375" style="21" customWidth="1"/>
    <col min="1538" max="1538" width="12" style="21" customWidth="1"/>
    <col min="1539" max="1541" width="10.28515625" style="21" customWidth="1"/>
    <col min="1542" max="1544" width="10.42578125" style="21" customWidth="1"/>
    <col min="1545" max="1792" width="0" style="21" hidden="1"/>
    <col min="1793" max="1793" width="18.7109375" style="21" customWidth="1"/>
    <col min="1794" max="1794" width="12" style="21" customWidth="1"/>
    <col min="1795" max="1797" width="10.28515625" style="21" customWidth="1"/>
    <col min="1798" max="1800" width="10.42578125" style="21" customWidth="1"/>
    <col min="1801" max="2048" width="0" style="21" hidden="1"/>
    <col min="2049" max="2049" width="18.7109375" style="21" customWidth="1"/>
    <col min="2050" max="2050" width="12" style="21" customWidth="1"/>
    <col min="2051" max="2053" width="10.28515625" style="21" customWidth="1"/>
    <col min="2054" max="2056" width="10.42578125" style="21" customWidth="1"/>
    <col min="2057" max="2304" width="0" style="21" hidden="1"/>
    <col min="2305" max="2305" width="18.7109375" style="21" customWidth="1"/>
    <col min="2306" max="2306" width="12" style="21" customWidth="1"/>
    <col min="2307" max="2309" width="10.28515625" style="21" customWidth="1"/>
    <col min="2310" max="2312" width="10.42578125" style="21" customWidth="1"/>
    <col min="2313" max="2560" width="0" style="21" hidden="1"/>
    <col min="2561" max="2561" width="18.7109375" style="21" customWidth="1"/>
    <col min="2562" max="2562" width="12" style="21" customWidth="1"/>
    <col min="2563" max="2565" width="10.28515625" style="21" customWidth="1"/>
    <col min="2566" max="2568" width="10.42578125" style="21" customWidth="1"/>
    <col min="2569" max="2816" width="0" style="21" hidden="1"/>
    <col min="2817" max="2817" width="18.7109375" style="21" customWidth="1"/>
    <col min="2818" max="2818" width="12" style="21" customWidth="1"/>
    <col min="2819" max="2821" width="10.28515625" style="21" customWidth="1"/>
    <col min="2822" max="2824" width="10.42578125" style="21" customWidth="1"/>
    <col min="2825" max="3072" width="0" style="21" hidden="1"/>
    <col min="3073" max="3073" width="18.7109375" style="21" customWidth="1"/>
    <col min="3074" max="3074" width="12" style="21" customWidth="1"/>
    <col min="3075" max="3077" width="10.28515625" style="21" customWidth="1"/>
    <col min="3078" max="3080" width="10.42578125" style="21" customWidth="1"/>
    <col min="3081" max="3328" width="0" style="21" hidden="1"/>
    <col min="3329" max="3329" width="18.7109375" style="21" customWidth="1"/>
    <col min="3330" max="3330" width="12" style="21" customWidth="1"/>
    <col min="3331" max="3333" width="10.28515625" style="21" customWidth="1"/>
    <col min="3334" max="3336" width="10.42578125" style="21" customWidth="1"/>
    <col min="3337" max="3584" width="0" style="21" hidden="1"/>
    <col min="3585" max="3585" width="18.7109375" style="21" customWidth="1"/>
    <col min="3586" max="3586" width="12" style="21" customWidth="1"/>
    <col min="3587" max="3589" width="10.28515625" style="21" customWidth="1"/>
    <col min="3590" max="3592" width="10.42578125" style="21" customWidth="1"/>
    <col min="3593" max="3840" width="0" style="21" hidden="1"/>
    <col min="3841" max="3841" width="18.7109375" style="21" customWidth="1"/>
    <col min="3842" max="3842" width="12" style="21" customWidth="1"/>
    <col min="3843" max="3845" width="10.28515625" style="21" customWidth="1"/>
    <col min="3846" max="3848" width="10.42578125" style="21" customWidth="1"/>
    <col min="3849" max="4096" width="0" style="21" hidden="1"/>
    <col min="4097" max="4097" width="18.7109375" style="21" customWidth="1"/>
    <col min="4098" max="4098" width="12" style="21" customWidth="1"/>
    <col min="4099" max="4101" width="10.28515625" style="21" customWidth="1"/>
    <col min="4102" max="4104" width="10.42578125" style="21" customWidth="1"/>
    <col min="4105" max="4352" width="0" style="21" hidden="1"/>
    <col min="4353" max="4353" width="18.7109375" style="21" customWidth="1"/>
    <col min="4354" max="4354" width="12" style="21" customWidth="1"/>
    <col min="4355" max="4357" width="10.28515625" style="21" customWidth="1"/>
    <col min="4358" max="4360" width="10.42578125" style="21" customWidth="1"/>
    <col min="4361" max="4608" width="0" style="21" hidden="1"/>
    <col min="4609" max="4609" width="18.7109375" style="21" customWidth="1"/>
    <col min="4610" max="4610" width="12" style="21" customWidth="1"/>
    <col min="4611" max="4613" width="10.28515625" style="21" customWidth="1"/>
    <col min="4614" max="4616" width="10.42578125" style="21" customWidth="1"/>
    <col min="4617" max="4864" width="0" style="21" hidden="1"/>
    <col min="4865" max="4865" width="18.7109375" style="21" customWidth="1"/>
    <col min="4866" max="4866" width="12" style="21" customWidth="1"/>
    <col min="4867" max="4869" width="10.28515625" style="21" customWidth="1"/>
    <col min="4870" max="4872" width="10.42578125" style="21" customWidth="1"/>
    <col min="4873" max="5120" width="0" style="21" hidden="1"/>
    <col min="5121" max="5121" width="18.7109375" style="21" customWidth="1"/>
    <col min="5122" max="5122" width="12" style="21" customWidth="1"/>
    <col min="5123" max="5125" width="10.28515625" style="21" customWidth="1"/>
    <col min="5126" max="5128" width="10.42578125" style="21" customWidth="1"/>
    <col min="5129" max="5376" width="0" style="21" hidden="1"/>
    <col min="5377" max="5377" width="18.7109375" style="21" customWidth="1"/>
    <col min="5378" max="5378" width="12" style="21" customWidth="1"/>
    <col min="5379" max="5381" width="10.28515625" style="21" customWidth="1"/>
    <col min="5382" max="5384" width="10.42578125" style="21" customWidth="1"/>
    <col min="5385" max="5632" width="0" style="21" hidden="1"/>
    <col min="5633" max="5633" width="18.7109375" style="21" customWidth="1"/>
    <col min="5634" max="5634" width="12" style="21" customWidth="1"/>
    <col min="5635" max="5637" width="10.28515625" style="21" customWidth="1"/>
    <col min="5638" max="5640" width="10.42578125" style="21" customWidth="1"/>
    <col min="5641" max="5888" width="0" style="21" hidden="1"/>
    <col min="5889" max="5889" width="18.7109375" style="21" customWidth="1"/>
    <col min="5890" max="5890" width="12" style="21" customWidth="1"/>
    <col min="5891" max="5893" width="10.28515625" style="21" customWidth="1"/>
    <col min="5894" max="5896" width="10.42578125" style="21" customWidth="1"/>
    <col min="5897" max="6144" width="0" style="21" hidden="1"/>
    <col min="6145" max="6145" width="18.7109375" style="21" customWidth="1"/>
    <col min="6146" max="6146" width="12" style="21" customWidth="1"/>
    <col min="6147" max="6149" width="10.28515625" style="21" customWidth="1"/>
    <col min="6150" max="6152" width="10.42578125" style="21" customWidth="1"/>
    <col min="6153" max="6400" width="0" style="21" hidden="1"/>
    <col min="6401" max="6401" width="18.7109375" style="21" customWidth="1"/>
    <col min="6402" max="6402" width="12" style="21" customWidth="1"/>
    <col min="6403" max="6405" width="10.28515625" style="21" customWidth="1"/>
    <col min="6406" max="6408" width="10.42578125" style="21" customWidth="1"/>
    <col min="6409" max="6656" width="0" style="21" hidden="1"/>
    <col min="6657" max="6657" width="18.7109375" style="21" customWidth="1"/>
    <col min="6658" max="6658" width="12" style="21" customWidth="1"/>
    <col min="6659" max="6661" width="10.28515625" style="21" customWidth="1"/>
    <col min="6662" max="6664" width="10.42578125" style="21" customWidth="1"/>
    <col min="6665" max="6912" width="0" style="21" hidden="1"/>
    <col min="6913" max="6913" width="18.7109375" style="21" customWidth="1"/>
    <col min="6914" max="6914" width="12" style="21" customWidth="1"/>
    <col min="6915" max="6917" width="10.28515625" style="21" customWidth="1"/>
    <col min="6918" max="6920" width="10.42578125" style="21" customWidth="1"/>
    <col min="6921" max="7168" width="0" style="21" hidden="1"/>
    <col min="7169" max="7169" width="18.7109375" style="21" customWidth="1"/>
    <col min="7170" max="7170" width="12" style="21" customWidth="1"/>
    <col min="7171" max="7173" width="10.28515625" style="21" customWidth="1"/>
    <col min="7174" max="7176" width="10.42578125" style="21" customWidth="1"/>
    <col min="7177" max="7424" width="0" style="21" hidden="1"/>
    <col min="7425" max="7425" width="18.7109375" style="21" customWidth="1"/>
    <col min="7426" max="7426" width="12" style="21" customWidth="1"/>
    <col min="7427" max="7429" width="10.28515625" style="21" customWidth="1"/>
    <col min="7430" max="7432" width="10.42578125" style="21" customWidth="1"/>
    <col min="7433" max="7680" width="0" style="21" hidden="1"/>
    <col min="7681" max="7681" width="18.7109375" style="21" customWidth="1"/>
    <col min="7682" max="7682" width="12" style="21" customWidth="1"/>
    <col min="7683" max="7685" width="10.28515625" style="21" customWidth="1"/>
    <col min="7686" max="7688" width="10.42578125" style="21" customWidth="1"/>
    <col min="7689" max="7936" width="0" style="21" hidden="1"/>
    <col min="7937" max="7937" width="18.7109375" style="21" customWidth="1"/>
    <col min="7938" max="7938" width="12" style="21" customWidth="1"/>
    <col min="7939" max="7941" width="10.28515625" style="21" customWidth="1"/>
    <col min="7942" max="7944" width="10.42578125" style="21" customWidth="1"/>
    <col min="7945" max="8192" width="0" style="21" hidden="1"/>
    <col min="8193" max="8193" width="18.7109375" style="21" customWidth="1"/>
    <col min="8194" max="8194" width="12" style="21" customWidth="1"/>
    <col min="8195" max="8197" width="10.28515625" style="21" customWidth="1"/>
    <col min="8198" max="8200" width="10.42578125" style="21" customWidth="1"/>
    <col min="8201" max="8448" width="0" style="21" hidden="1"/>
    <col min="8449" max="8449" width="18.7109375" style="21" customWidth="1"/>
    <col min="8450" max="8450" width="12" style="21" customWidth="1"/>
    <col min="8451" max="8453" width="10.28515625" style="21" customWidth="1"/>
    <col min="8454" max="8456" width="10.42578125" style="21" customWidth="1"/>
    <col min="8457" max="8704" width="0" style="21" hidden="1"/>
    <col min="8705" max="8705" width="18.7109375" style="21" customWidth="1"/>
    <col min="8706" max="8706" width="12" style="21" customWidth="1"/>
    <col min="8707" max="8709" width="10.28515625" style="21" customWidth="1"/>
    <col min="8710" max="8712" width="10.42578125" style="21" customWidth="1"/>
    <col min="8713" max="8960" width="0" style="21" hidden="1"/>
    <col min="8961" max="8961" width="18.7109375" style="21" customWidth="1"/>
    <col min="8962" max="8962" width="12" style="21" customWidth="1"/>
    <col min="8963" max="8965" width="10.28515625" style="21" customWidth="1"/>
    <col min="8966" max="8968" width="10.42578125" style="21" customWidth="1"/>
    <col min="8969" max="9216" width="0" style="21" hidden="1"/>
    <col min="9217" max="9217" width="18.7109375" style="21" customWidth="1"/>
    <col min="9218" max="9218" width="12" style="21" customWidth="1"/>
    <col min="9219" max="9221" width="10.28515625" style="21" customWidth="1"/>
    <col min="9222" max="9224" width="10.42578125" style="21" customWidth="1"/>
    <col min="9225" max="9472" width="0" style="21" hidden="1"/>
    <col min="9473" max="9473" width="18.7109375" style="21" customWidth="1"/>
    <col min="9474" max="9474" width="12" style="21" customWidth="1"/>
    <col min="9475" max="9477" width="10.28515625" style="21" customWidth="1"/>
    <col min="9478" max="9480" width="10.42578125" style="21" customWidth="1"/>
    <col min="9481" max="9728" width="0" style="21" hidden="1"/>
    <col min="9729" max="9729" width="18.7109375" style="21" customWidth="1"/>
    <col min="9730" max="9730" width="12" style="21" customWidth="1"/>
    <col min="9731" max="9733" width="10.28515625" style="21" customWidth="1"/>
    <col min="9734" max="9736" width="10.42578125" style="21" customWidth="1"/>
    <col min="9737" max="9984" width="0" style="21" hidden="1"/>
    <col min="9985" max="9985" width="18.7109375" style="21" customWidth="1"/>
    <col min="9986" max="9986" width="12" style="21" customWidth="1"/>
    <col min="9987" max="9989" width="10.28515625" style="21" customWidth="1"/>
    <col min="9990" max="9992" width="10.42578125" style="21" customWidth="1"/>
    <col min="9993" max="10240" width="0" style="21" hidden="1"/>
    <col min="10241" max="10241" width="18.7109375" style="21" customWidth="1"/>
    <col min="10242" max="10242" width="12" style="21" customWidth="1"/>
    <col min="10243" max="10245" width="10.28515625" style="21" customWidth="1"/>
    <col min="10246" max="10248" width="10.42578125" style="21" customWidth="1"/>
    <col min="10249" max="10496" width="0" style="21" hidden="1"/>
    <col min="10497" max="10497" width="18.7109375" style="21" customWidth="1"/>
    <col min="10498" max="10498" width="12" style="21" customWidth="1"/>
    <col min="10499" max="10501" width="10.28515625" style="21" customWidth="1"/>
    <col min="10502" max="10504" width="10.42578125" style="21" customWidth="1"/>
    <col min="10505" max="10752" width="0" style="21" hidden="1"/>
    <col min="10753" max="10753" width="18.7109375" style="21" customWidth="1"/>
    <col min="10754" max="10754" width="12" style="21" customWidth="1"/>
    <col min="10755" max="10757" width="10.28515625" style="21" customWidth="1"/>
    <col min="10758" max="10760" width="10.42578125" style="21" customWidth="1"/>
    <col min="10761" max="11008" width="0" style="21" hidden="1"/>
    <col min="11009" max="11009" width="18.7109375" style="21" customWidth="1"/>
    <col min="11010" max="11010" width="12" style="21" customWidth="1"/>
    <col min="11011" max="11013" width="10.28515625" style="21" customWidth="1"/>
    <col min="11014" max="11016" width="10.42578125" style="21" customWidth="1"/>
    <col min="11017" max="11264" width="0" style="21" hidden="1"/>
    <col min="11265" max="11265" width="18.7109375" style="21" customWidth="1"/>
    <col min="11266" max="11266" width="12" style="21" customWidth="1"/>
    <col min="11267" max="11269" width="10.28515625" style="21" customWidth="1"/>
    <col min="11270" max="11272" width="10.42578125" style="21" customWidth="1"/>
    <col min="11273" max="11520" width="0" style="21" hidden="1"/>
    <col min="11521" max="11521" width="18.7109375" style="21" customWidth="1"/>
    <col min="11522" max="11522" width="12" style="21" customWidth="1"/>
    <col min="11523" max="11525" width="10.28515625" style="21" customWidth="1"/>
    <col min="11526" max="11528" width="10.42578125" style="21" customWidth="1"/>
    <col min="11529" max="11776" width="0" style="21" hidden="1"/>
    <col min="11777" max="11777" width="18.7109375" style="21" customWidth="1"/>
    <col min="11778" max="11778" width="12" style="21" customWidth="1"/>
    <col min="11779" max="11781" width="10.28515625" style="21" customWidth="1"/>
    <col min="11782" max="11784" width="10.42578125" style="21" customWidth="1"/>
    <col min="11785" max="12032" width="0" style="21" hidden="1"/>
    <col min="12033" max="12033" width="18.7109375" style="21" customWidth="1"/>
    <col min="12034" max="12034" width="12" style="21" customWidth="1"/>
    <col min="12035" max="12037" width="10.28515625" style="21" customWidth="1"/>
    <col min="12038" max="12040" width="10.42578125" style="21" customWidth="1"/>
    <col min="12041" max="12288" width="0" style="21" hidden="1"/>
    <col min="12289" max="12289" width="18.7109375" style="21" customWidth="1"/>
    <col min="12290" max="12290" width="12" style="21" customWidth="1"/>
    <col min="12291" max="12293" width="10.28515625" style="21" customWidth="1"/>
    <col min="12294" max="12296" width="10.42578125" style="21" customWidth="1"/>
    <col min="12297" max="12544" width="0" style="21" hidden="1"/>
    <col min="12545" max="12545" width="18.7109375" style="21" customWidth="1"/>
    <col min="12546" max="12546" width="12" style="21" customWidth="1"/>
    <col min="12547" max="12549" width="10.28515625" style="21" customWidth="1"/>
    <col min="12550" max="12552" width="10.42578125" style="21" customWidth="1"/>
    <col min="12553" max="12800" width="0" style="21" hidden="1"/>
    <col min="12801" max="12801" width="18.7109375" style="21" customWidth="1"/>
    <col min="12802" max="12802" width="12" style="21" customWidth="1"/>
    <col min="12803" max="12805" width="10.28515625" style="21" customWidth="1"/>
    <col min="12806" max="12808" width="10.42578125" style="21" customWidth="1"/>
    <col min="12809" max="13056" width="0" style="21" hidden="1"/>
    <col min="13057" max="13057" width="18.7109375" style="21" customWidth="1"/>
    <col min="13058" max="13058" width="12" style="21" customWidth="1"/>
    <col min="13059" max="13061" width="10.28515625" style="21" customWidth="1"/>
    <col min="13062" max="13064" width="10.42578125" style="21" customWidth="1"/>
    <col min="13065" max="13312" width="0" style="21" hidden="1"/>
    <col min="13313" max="13313" width="18.7109375" style="21" customWidth="1"/>
    <col min="13314" max="13314" width="12" style="21" customWidth="1"/>
    <col min="13315" max="13317" width="10.28515625" style="21" customWidth="1"/>
    <col min="13318" max="13320" width="10.42578125" style="21" customWidth="1"/>
    <col min="13321" max="13568" width="0" style="21" hidden="1"/>
    <col min="13569" max="13569" width="18.7109375" style="21" customWidth="1"/>
    <col min="13570" max="13570" width="12" style="21" customWidth="1"/>
    <col min="13571" max="13573" width="10.28515625" style="21" customWidth="1"/>
    <col min="13574" max="13576" width="10.42578125" style="21" customWidth="1"/>
    <col min="13577" max="13824" width="0" style="21" hidden="1"/>
    <col min="13825" max="13825" width="18.7109375" style="21" customWidth="1"/>
    <col min="13826" max="13826" width="12" style="21" customWidth="1"/>
    <col min="13827" max="13829" width="10.28515625" style="21" customWidth="1"/>
    <col min="13830" max="13832" width="10.42578125" style="21" customWidth="1"/>
    <col min="13833" max="14080" width="0" style="21" hidden="1"/>
    <col min="14081" max="14081" width="18.7109375" style="21" customWidth="1"/>
    <col min="14082" max="14082" width="12" style="21" customWidth="1"/>
    <col min="14083" max="14085" width="10.28515625" style="21" customWidth="1"/>
    <col min="14086" max="14088" width="10.42578125" style="21" customWidth="1"/>
    <col min="14089" max="14336" width="0" style="21" hidden="1"/>
    <col min="14337" max="14337" width="18.7109375" style="21" customWidth="1"/>
    <col min="14338" max="14338" width="12" style="21" customWidth="1"/>
    <col min="14339" max="14341" width="10.28515625" style="21" customWidth="1"/>
    <col min="14342" max="14344" width="10.42578125" style="21" customWidth="1"/>
    <col min="14345" max="14592" width="0" style="21" hidden="1"/>
    <col min="14593" max="14593" width="18.7109375" style="21" customWidth="1"/>
    <col min="14594" max="14594" width="12" style="21" customWidth="1"/>
    <col min="14595" max="14597" width="10.28515625" style="21" customWidth="1"/>
    <col min="14598" max="14600" width="10.42578125" style="21" customWidth="1"/>
    <col min="14601" max="14848" width="0" style="21" hidden="1"/>
    <col min="14849" max="14849" width="18.7109375" style="21" customWidth="1"/>
    <col min="14850" max="14850" width="12" style="21" customWidth="1"/>
    <col min="14851" max="14853" width="10.28515625" style="21" customWidth="1"/>
    <col min="14854" max="14856" width="10.42578125" style="21" customWidth="1"/>
    <col min="14857" max="15104" width="0" style="21" hidden="1"/>
    <col min="15105" max="15105" width="18.7109375" style="21" customWidth="1"/>
    <col min="15106" max="15106" width="12" style="21" customWidth="1"/>
    <col min="15107" max="15109" width="10.28515625" style="21" customWidth="1"/>
    <col min="15110" max="15112" width="10.42578125" style="21" customWidth="1"/>
    <col min="15113" max="15360" width="0" style="21" hidden="1"/>
    <col min="15361" max="15361" width="18.7109375" style="21" customWidth="1"/>
    <col min="15362" max="15362" width="12" style="21" customWidth="1"/>
    <col min="15363" max="15365" width="10.28515625" style="21" customWidth="1"/>
    <col min="15366" max="15368" width="10.42578125" style="21" customWidth="1"/>
    <col min="15369" max="15616" width="0" style="21" hidden="1"/>
    <col min="15617" max="15617" width="18.7109375" style="21" customWidth="1"/>
    <col min="15618" max="15618" width="12" style="21" customWidth="1"/>
    <col min="15619" max="15621" width="10.28515625" style="21" customWidth="1"/>
    <col min="15622" max="15624" width="10.42578125" style="21" customWidth="1"/>
    <col min="15625" max="15872" width="0" style="21" hidden="1"/>
    <col min="15873" max="15873" width="18.7109375" style="21" customWidth="1"/>
    <col min="15874" max="15874" width="12" style="21" customWidth="1"/>
    <col min="15875" max="15877" width="10.28515625" style="21" customWidth="1"/>
    <col min="15878" max="15880" width="10.42578125" style="21" customWidth="1"/>
    <col min="15881" max="16128" width="0" style="21" hidden="1"/>
    <col min="16129" max="16129" width="18.7109375" style="21" customWidth="1"/>
    <col min="16130" max="16130" width="12" style="21" customWidth="1"/>
    <col min="16131" max="16133" width="10.28515625" style="21" customWidth="1"/>
    <col min="16134" max="16136" width="10.42578125" style="21" customWidth="1"/>
    <col min="16137" max="16384" width="0" style="21" hidden="1"/>
  </cols>
  <sheetData>
    <row r="1" spans="1:14" ht="16.5" thickBot="1" x14ac:dyDescent="0.3">
      <c r="A1" s="12" t="s">
        <v>735</v>
      </c>
      <c r="C1" s="22"/>
      <c r="D1" s="22"/>
      <c r="E1" s="22"/>
      <c r="F1" s="22"/>
      <c r="G1" s="22"/>
      <c r="H1" s="22"/>
    </row>
    <row r="2" spans="1:14" x14ac:dyDescent="0.2">
      <c r="A2" s="13" t="s">
        <v>19</v>
      </c>
      <c r="B2" s="288" t="s">
        <v>41</v>
      </c>
      <c r="C2" s="671" t="s">
        <v>723</v>
      </c>
      <c r="D2" s="671"/>
      <c r="E2" s="14" t="s">
        <v>724</v>
      </c>
      <c r="F2" s="674" t="s">
        <v>736</v>
      </c>
      <c r="G2" s="674"/>
      <c r="H2" s="674"/>
    </row>
    <row r="3" spans="1:14" x14ac:dyDescent="0.2">
      <c r="A3" s="27"/>
      <c r="B3" s="290" t="s">
        <v>725</v>
      </c>
      <c r="C3" s="672" t="s">
        <v>737</v>
      </c>
      <c r="D3" s="672"/>
      <c r="E3" s="291" t="s">
        <v>727</v>
      </c>
      <c r="F3" s="673" t="s">
        <v>738</v>
      </c>
      <c r="G3" s="673"/>
      <c r="H3" s="673"/>
      <c r="K3" s="271"/>
    </row>
    <row r="4" spans="1:14" ht="14.25" x14ac:dyDescent="0.2">
      <c r="A4" s="27" t="s">
        <v>47</v>
      </c>
      <c r="B4" s="290">
        <v>2015</v>
      </c>
      <c r="C4" s="292" t="s">
        <v>729</v>
      </c>
      <c r="D4" s="292" t="s">
        <v>739</v>
      </c>
      <c r="E4" s="15" t="s">
        <v>48</v>
      </c>
      <c r="F4" s="315">
        <v>2016</v>
      </c>
      <c r="G4" s="315">
        <v>2017</v>
      </c>
      <c r="H4" s="315">
        <v>2018</v>
      </c>
    </row>
    <row r="5" spans="1:14" x14ac:dyDescent="0.2">
      <c r="A5" s="27"/>
      <c r="B5" s="295"/>
      <c r="C5" s="117" t="s">
        <v>731</v>
      </c>
      <c r="D5" s="117" t="s">
        <v>740</v>
      </c>
      <c r="E5" s="15"/>
      <c r="K5" s="271"/>
    </row>
    <row r="6" spans="1:14" x14ac:dyDescent="0.2">
      <c r="A6" s="27"/>
      <c r="B6" s="295"/>
      <c r="C6" s="15" t="s">
        <v>48</v>
      </c>
      <c r="D6" s="272" t="s">
        <v>58</v>
      </c>
      <c r="E6" s="296"/>
    </row>
    <row r="7" spans="1:14" x14ac:dyDescent="0.2">
      <c r="A7" s="123"/>
      <c r="B7" s="136"/>
      <c r="C7" s="15"/>
      <c r="D7" s="15" t="s">
        <v>741</v>
      </c>
      <c r="E7" s="297"/>
      <c r="F7" s="280"/>
      <c r="G7" s="280"/>
      <c r="H7" s="280"/>
    </row>
    <row r="8" spans="1:14" x14ac:dyDescent="0.2">
      <c r="A8" s="275" t="s">
        <v>357</v>
      </c>
      <c r="B8" s="299">
        <v>9838418</v>
      </c>
      <c r="C8" s="299"/>
      <c r="D8" s="119" t="s">
        <v>48</v>
      </c>
      <c r="E8" s="300"/>
      <c r="F8" s="277">
        <v>62.08987176596888</v>
      </c>
      <c r="G8" s="277">
        <v>21.133701576818549</v>
      </c>
      <c r="H8" s="277">
        <v>3.3661078437610601</v>
      </c>
    </row>
    <row r="9" spans="1:14" ht="25.5" x14ac:dyDescent="0.2">
      <c r="A9" s="20" t="s">
        <v>699</v>
      </c>
      <c r="B9" s="301">
        <v>89374</v>
      </c>
      <c r="C9" s="55">
        <v>14026.279047038381</v>
      </c>
      <c r="D9" s="55">
        <v>14131.984129082042</v>
      </c>
      <c r="E9" s="55">
        <v>105.7050820436616</v>
      </c>
      <c r="F9" s="55">
        <v>0</v>
      </c>
      <c r="G9" s="55">
        <v>0</v>
      </c>
      <c r="H9" s="55">
        <v>0</v>
      </c>
      <c r="K9" s="279"/>
      <c r="L9" s="280"/>
      <c r="M9" s="271"/>
      <c r="N9" s="270"/>
    </row>
    <row r="10" spans="1:14" x14ac:dyDescent="0.2">
      <c r="A10" s="21" t="s">
        <v>360</v>
      </c>
      <c r="B10" s="301">
        <v>32469</v>
      </c>
      <c r="C10" s="55">
        <v>-14378.720952961619</v>
      </c>
      <c r="D10" s="55">
        <v>-15219.015870917958</v>
      </c>
      <c r="E10" s="55">
        <v>-840.2949179563384</v>
      </c>
      <c r="F10" s="55">
        <v>652</v>
      </c>
      <c r="G10" s="55">
        <v>361</v>
      </c>
      <c r="H10" s="55">
        <v>94</v>
      </c>
      <c r="K10" s="279"/>
      <c r="L10" s="280"/>
      <c r="M10" s="271"/>
      <c r="N10" s="33"/>
    </row>
    <row r="11" spans="1:14" x14ac:dyDescent="0.2">
      <c r="A11" s="21" t="s">
        <v>361</v>
      </c>
      <c r="B11" s="301">
        <v>26915</v>
      </c>
      <c r="C11" s="55">
        <v>288.27904703837993</v>
      </c>
      <c r="D11" s="55">
        <v>-408.01587091795795</v>
      </c>
      <c r="E11" s="55">
        <v>-696.29491795633794</v>
      </c>
      <c r="F11" s="55">
        <v>508</v>
      </c>
      <c r="G11" s="55">
        <v>217</v>
      </c>
      <c r="H11" s="55">
        <v>0</v>
      </c>
      <c r="K11" s="279"/>
      <c r="L11" s="271"/>
      <c r="M11" s="271"/>
      <c r="N11" s="33"/>
    </row>
    <row r="12" spans="1:14" x14ac:dyDescent="0.2">
      <c r="A12" s="21" t="s">
        <v>362</v>
      </c>
      <c r="B12" s="301">
        <v>83492</v>
      </c>
      <c r="C12" s="55">
        <v>7440.2790470383798</v>
      </c>
      <c r="D12" s="55">
        <v>7545.9841290820423</v>
      </c>
      <c r="E12" s="55">
        <v>105.70508204366251</v>
      </c>
      <c r="F12" s="55">
        <v>0</v>
      </c>
      <c r="G12" s="55">
        <v>0</v>
      </c>
      <c r="H12" s="55">
        <v>0</v>
      </c>
      <c r="K12" s="279"/>
      <c r="L12" s="271"/>
      <c r="M12" s="271"/>
      <c r="N12" s="272"/>
    </row>
    <row r="13" spans="1:14" x14ac:dyDescent="0.2">
      <c r="A13" s="21" t="s">
        <v>363</v>
      </c>
      <c r="B13" s="301">
        <v>104999</v>
      </c>
      <c r="C13" s="55">
        <v>7130.2790470383798</v>
      </c>
      <c r="D13" s="55">
        <v>7235.9841290820423</v>
      </c>
      <c r="E13" s="55">
        <v>105.70508204366251</v>
      </c>
      <c r="F13" s="55">
        <v>0</v>
      </c>
      <c r="G13" s="55">
        <v>0</v>
      </c>
      <c r="H13" s="55">
        <v>0</v>
      </c>
      <c r="K13" s="279"/>
      <c r="L13" s="280"/>
      <c r="M13" s="280"/>
      <c r="N13" s="274"/>
    </row>
    <row r="14" spans="1:14" x14ac:dyDescent="0.2">
      <c r="A14" s="21" t="s">
        <v>364</v>
      </c>
      <c r="B14" s="301">
        <v>72244</v>
      </c>
      <c r="C14" s="55">
        <v>6030.2790470383798</v>
      </c>
      <c r="D14" s="55">
        <v>6135.9841290820423</v>
      </c>
      <c r="E14" s="55">
        <v>105.70508204366251</v>
      </c>
      <c r="F14" s="55">
        <v>0</v>
      </c>
      <c r="G14" s="55">
        <v>0</v>
      </c>
      <c r="H14" s="55">
        <v>0</v>
      </c>
      <c r="K14" s="279"/>
    </row>
    <row r="15" spans="1:14" x14ac:dyDescent="0.2">
      <c r="A15" s="21" t="s">
        <v>365</v>
      </c>
      <c r="B15" s="301">
        <v>46245</v>
      </c>
      <c r="C15" s="55">
        <v>-5791.7209529616202</v>
      </c>
      <c r="D15" s="55">
        <v>-6633.0158709179577</v>
      </c>
      <c r="E15" s="55">
        <v>-841.29491795633749</v>
      </c>
      <c r="F15" s="55">
        <v>653</v>
      </c>
      <c r="G15" s="55">
        <v>362</v>
      </c>
      <c r="H15" s="55">
        <v>95</v>
      </c>
      <c r="K15" s="279"/>
    </row>
    <row r="16" spans="1:14" x14ac:dyDescent="0.2">
      <c r="A16" s="21" t="s">
        <v>366</v>
      </c>
      <c r="B16" s="301">
        <v>97808</v>
      </c>
      <c r="C16" s="55">
        <v>-1053.72095296162</v>
      </c>
      <c r="D16" s="55">
        <v>-1895.015870917958</v>
      </c>
      <c r="E16" s="55">
        <v>-841.29491795633794</v>
      </c>
      <c r="F16" s="55">
        <v>653</v>
      </c>
      <c r="G16" s="55">
        <v>362</v>
      </c>
      <c r="H16" s="55">
        <v>95</v>
      </c>
      <c r="K16" s="279"/>
    </row>
    <row r="17" spans="1:11" x14ac:dyDescent="0.2">
      <c r="A17" s="21" t="s">
        <v>367</v>
      </c>
      <c r="B17" s="301">
        <v>58478</v>
      </c>
      <c r="C17" s="55">
        <v>7156.2790470383798</v>
      </c>
      <c r="D17" s="55">
        <v>7261.9841290820423</v>
      </c>
      <c r="E17" s="55">
        <v>105.70508204366251</v>
      </c>
      <c r="F17" s="55">
        <v>0</v>
      </c>
      <c r="G17" s="55">
        <v>0</v>
      </c>
      <c r="H17" s="55">
        <v>0</v>
      </c>
      <c r="K17" s="279"/>
    </row>
    <row r="18" spans="1:11" x14ac:dyDescent="0.2">
      <c r="A18" s="21" t="s">
        <v>368</v>
      </c>
      <c r="B18" s="301">
        <v>10079</v>
      </c>
      <c r="C18" s="55">
        <v>2492.2790470383798</v>
      </c>
      <c r="D18" s="55">
        <v>2597.9841290820418</v>
      </c>
      <c r="E18" s="55">
        <v>105.70508204366206</v>
      </c>
      <c r="F18" s="55">
        <v>0</v>
      </c>
      <c r="G18" s="55">
        <v>0</v>
      </c>
      <c r="H18" s="55">
        <v>0</v>
      </c>
      <c r="K18" s="279"/>
    </row>
    <row r="19" spans="1:11" x14ac:dyDescent="0.2">
      <c r="A19" s="21" t="s">
        <v>369</v>
      </c>
      <c r="B19" s="301">
        <v>27439</v>
      </c>
      <c r="C19" s="55">
        <v>6710.2790470383798</v>
      </c>
      <c r="D19" s="55">
        <v>6815.9841290820423</v>
      </c>
      <c r="E19" s="55">
        <v>105.70508204366251</v>
      </c>
      <c r="F19" s="55">
        <v>0</v>
      </c>
      <c r="G19" s="55">
        <v>0</v>
      </c>
      <c r="H19" s="55">
        <v>0</v>
      </c>
      <c r="K19" s="279"/>
    </row>
    <row r="20" spans="1:11" x14ac:dyDescent="0.2">
      <c r="A20" s="21" t="s">
        <v>370</v>
      </c>
      <c r="B20" s="301">
        <v>16398</v>
      </c>
      <c r="C20" s="55">
        <v>5185.2790470383798</v>
      </c>
      <c r="D20" s="55">
        <v>5290.9841290820423</v>
      </c>
      <c r="E20" s="55">
        <v>105.70508204366251</v>
      </c>
      <c r="F20" s="55">
        <v>0</v>
      </c>
      <c r="G20" s="55">
        <v>0</v>
      </c>
      <c r="H20" s="55">
        <v>0</v>
      </c>
      <c r="K20" s="279"/>
    </row>
    <row r="21" spans="1:11" x14ac:dyDescent="0.2">
      <c r="A21" s="21" t="s">
        <v>371</v>
      </c>
      <c r="B21" s="301">
        <v>44599</v>
      </c>
      <c r="C21" s="55">
        <v>7469.2790470383798</v>
      </c>
      <c r="D21" s="55">
        <v>7574.9841290820423</v>
      </c>
      <c r="E21" s="55">
        <v>105.70508204366251</v>
      </c>
      <c r="F21" s="55">
        <v>0</v>
      </c>
      <c r="G21" s="55">
        <v>0</v>
      </c>
      <c r="H21" s="55">
        <v>0</v>
      </c>
      <c r="K21" s="279"/>
    </row>
    <row r="22" spans="1:11" x14ac:dyDescent="0.2">
      <c r="A22" s="21" t="s">
        <v>372</v>
      </c>
      <c r="B22" s="301">
        <v>70062</v>
      </c>
      <c r="C22" s="55">
        <v>1235.27904703838</v>
      </c>
      <c r="D22" s="55">
        <v>393.98412908204205</v>
      </c>
      <c r="E22" s="55">
        <v>-841.29491795633794</v>
      </c>
      <c r="F22" s="55">
        <v>653</v>
      </c>
      <c r="G22" s="55">
        <v>362</v>
      </c>
      <c r="H22" s="55">
        <v>95</v>
      </c>
      <c r="K22" s="279"/>
    </row>
    <row r="23" spans="1:11" x14ac:dyDescent="0.2">
      <c r="A23" s="21" t="s">
        <v>373</v>
      </c>
      <c r="B23" s="301">
        <v>76063</v>
      </c>
      <c r="C23" s="55">
        <v>-6056.7209529616202</v>
      </c>
      <c r="D23" s="55">
        <v>-6479.0158709179577</v>
      </c>
      <c r="E23" s="55">
        <v>-422.29491795633749</v>
      </c>
      <c r="F23" s="55">
        <v>234</v>
      </c>
      <c r="G23" s="55">
        <v>0</v>
      </c>
      <c r="H23" s="55">
        <v>0</v>
      </c>
      <c r="K23" s="279"/>
    </row>
    <row r="24" spans="1:11" x14ac:dyDescent="0.2">
      <c r="A24" s="21" t="s">
        <v>374</v>
      </c>
      <c r="B24" s="301">
        <v>923158</v>
      </c>
      <c r="C24" s="55">
        <v>-1729.72095296162</v>
      </c>
      <c r="D24" s="55">
        <v>-2291.0158709179582</v>
      </c>
      <c r="E24" s="55">
        <v>-561.29491795633817</v>
      </c>
      <c r="F24" s="55">
        <v>373</v>
      </c>
      <c r="G24" s="55">
        <v>82</v>
      </c>
      <c r="H24" s="55">
        <v>0</v>
      </c>
      <c r="K24" s="279"/>
    </row>
    <row r="25" spans="1:11" x14ac:dyDescent="0.2">
      <c r="A25" s="21" t="s">
        <v>375</v>
      </c>
      <c r="B25" s="301">
        <v>45761</v>
      </c>
      <c r="C25" s="55">
        <v>2743.2790470383798</v>
      </c>
      <c r="D25" s="55">
        <v>2848.9841290820418</v>
      </c>
      <c r="E25" s="55">
        <v>105.70508204366206</v>
      </c>
      <c r="F25" s="55">
        <v>0</v>
      </c>
      <c r="G25" s="55">
        <v>0</v>
      </c>
      <c r="H25" s="55">
        <v>0</v>
      </c>
      <c r="K25" s="279"/>
    </row>
    <row r="26" spans="1:11" x14ac:dyDescent="0.2">
      <c r="A26" s="21" t="s">
        <v>376</v>
      </c>
      <c r="B26" s="301">
        <v>93076</v>
      </c>
      <c r="C26" s="55">
        <v>13653.279047038381</v>
      </c>
      <c r="D26" s="55">
        <v>13758.984129082042</v>
      </c>
      <c r="E26" s="55">
        <v>105.7050820436616</v>
      </c>
      <c r="F26" s="55">
        <v>0</v>
      </c>
      <c r="G26" s="55">
        <v>0</v>
      </c>
      <c r="H26" s="55">
        <v>0</v>
      </c>
      <c r="K26" s="279"/>
    </row>
    <row r="27" spans="1:11" x14ac:dyDescent="0.2">
      <c r="A27" s="21" t="s">
        <v>377</v>
      </c>
      <c r="B27" s="301">
        <v>46019</v>
      </c>
      <c r="C27" s="55">
        <v>2959.2790470383798</v>
      </c>
      <c r="D27" s="55">
        <v>3064.9841290820418</v>
      </c>
      <c r="E27" s="55">
        <v>105.70508204366206</v>
      </c>
      <c r="F27" s="55">
        <v>0</v>
      </c>
      <c r="G27" s="55">
        <v>0</v>
      </c>
      <c r="H27" s="55">
        <v>0</v>
      </c>
      <c r="K27" s="279"/>
    </row>
    <row r="28" spans="1:11" x14ac:dyDescent="0.2">
      <c r="A28" s="21" t="s">
        <v>378</v>
      </c>
      <c r="B28" s="301">
        <v>68015</v>
      </c>
      <c r="C28" s="55">
        <v>-4864.7209529616202</v>
      </c>
      <c r="D28" s="55">
        <v>-5706.0158709179577</v>
      </c>
      <c r="E28" s="55">
        <v>-841.29491795633749</v>
      </c>
      <c r="F28" s="55">
        <v>653</v>
      </c>
      <c r="G28" s="55">
        <v>362</v>
      </c>
      <c r="H28" s="55">
        <v>95</v>
      </c>
      <c r="K28" s="279"/>
    </row>
    <row r="29" spans="1:11" x14ac:dyDescent="0.2">
      <c r="A29" s="21" t="s">
        <v>379</v>
      </c>
      <c r="B29" s="301">
        <v>42422</v>
      </c>
      <c r="C29" s="55">
        <v>3482.2790470383798</v>
      </c>
      <c r="D29" s="55">
        <v>3587.9841290820418</v>
      </c>
      <c r="E29" s="55">
        <v>105.70508204366206</v>
      </c>
      <c r="F29" s="55">
        <v>0</v>
      </c>
      <c r="G29" s="55">
        <v>0</v>
      </c>
      <c r="H29" s="55">
        <v>0</v>
      </c>
    </row>
    <row r="30" spans="1:11" x14ac:dyDescent="0.2">
      <c r="A30" s="21" t="s">
        <v>380</v>
      </c>
      <c r="B30" s="301">
        <v>25691</v>
      </c>
      <c r="C30" s="55">
        <v>7430.2790470383798</v>
      </c>
      <c r="D30" s="55">
        <v>7535.9841290820423</v>
      </c>
      <c r="E30" s="55">
        <v>105.70508204366251</v>
      </c>
      <c r="F30" s="55">
        <v>0</v>
      </c>
      <c r="G30" s="55">
        <v>0</v>
      </c>
      <c r="H30" s="55">
        <v>0</v>
      </c>
    </row>
    <row r="31" spans="1:11" x14ac:dyDescent="0.2">
      <c r="A31" s="21" t="s">
        <v>381</v>
      </c>
      <c r="B31" s="301">
        <v>32364</v>
      </c>
      <c r="C31" s="55">
        <v>2831.2790470383798</v>
      </c>
      <c r="D31" s="55">
        <v>2936.9841290820418</v>
      </c>
      <c r="E31" s="55">
        <v>105.70508204366206</v>
      </c>
      <c r="F31" s="55">
        <v>0</v>
      </c>
      <c r="G31" s="55">
        <v>0</v>
      </c>
      <c r="H31" s="55">
        <v>0</v>
      </c>
    </row>
    <row r="32" spans="1:11" x14ac:dyDescent="0.2">
      <c r="A32" s="21" t="s">
        <v>382</v>
      </c>
      <c r="B32" s="301">
        <v>11402</v>
      </c>
      <c r="C32" s="55">
        <v>376.27904703837993</v>
      </c>
      <c r="D32" s="55">
        <v>-464.01587091795795</v>
      </c>
      <c r="E32" s="55">
        <v>-840.29491795633794</v>
      </c>
      <c r="F32" s="55">
        <v>652</v>
      </c>
      <c r="G32" s="55">
        <v>361</v>
      </c>
      <c r="H32" s="55">
        <v>94</v>
      </c>
    </row>
    <row r="33" spans="1:8" x14ac:dyDescent="0.2">
      <c r="A33" s="21" t="s">
        <v>383</v>
      </c>
      <c r="B33" s="301">
        <v>40997</v>
      </c>
      <c r="C33" s="55">
        <v>2958.2790470383798</v>
      </c>
      <c r="D33" s="55">
        <v>3063.9841290820418</v>
      </c>
      <c r="E33" s="55">
        <v>105.70508204366206</v>
      </c>
      <c r="F33" s="55">
        <v>0</v>
      </c>
      <c r="G33" s="55">
        <v>0</v>
      </c>
      <c r="H33" s="55">
        <v>0</v>
      </c>
    </row>
    <row r="34" spans="1:8" x14ac:dyDescent="0.2">
      <c r="A34" s="21" t="s">
        <v>384</v>
      </c>
      <c r="B34" s="301">
        <v>41944</v>
      </c>
      <c r="C34" s="55">
        <v>885.27904703837999</v>
      </c>
      <c r="D34" s="55">
        <v>937.98412908204205</v>
      </c>
      <c r="E34" s="55">
        <v>52.70508204366206</v>
      </c>
      <c r="F34" s="55">
        <v>0</v>
      </c>
      <c r="G34" s="55">
        <v>0</v>
      </c>
      <c r="H34" s="55">
        <v>0</v>
      </c>
    </row>
    <row r="35" spans="1:8" ht="25.5" x14ac:dyDescent="0.2">
      <c r="A35" s="20" t="s">
        <v>700</v>
      </c>
      <c r="B35" s="301">
        <v>41772</v>
      </c>
      <c r="C35" s="55">
        <v>5800.2790470383798</v>
      </c>
      <c r="D35" s="55">
        <v>5905.9841290820423</v>
      </c>
      <c r="E35" s="55">
        <v>105.70508204366251</v>
      </c>
      <c r="F35" s="55">
        <v>0</v>
      </c>
      <c r="G35" s="55">
        <v>0</v>
      </c>
      <c r="H35" s="55">
        <v>0</v>
      </c>
    </row>
    <row r="36" spans="1:8" x14ac:dyDescent="0.2">
      <c r="A36" s="21" t="s">
        <v>387</v>
      </c>
      <c r="B36" s="301">
        <v>13562</v>
      </c>
      <c r="C36" s="55">
        <v>12225.279047038381</v>
      </c>
      <c r="D36" s="55">
        <v>12330.984129082042</v>
      </c>
      <c r="E36" s="55">
        <v>105.7050820436616</v>
      </c>
      <c r="F36" s="55">
        <v>0</v>
      </c>
      <c r="G36" s="55">
        <v>0</v>
      </c>
      <c r="H36" s="55">
        <v>0</v>
      </c>
    </row>
    <row r="37" spans="1:8" x14ac:dyDescent="0.2">
      <c r="A37" s="21" t="s">
        <v>388</v>
      </c>
      <c r="B37" s="301">
        <v>20251</v>
      </c>
      <c r="C37" s="55">
        <v>1496.27904703838</v>
      </c>
      <c r="D37" s="55">
        <v>1601.984129082042</v>
      </c>
      <c r="E37" s="55">
        <v>105.70508204366206</v>
      </c>
      <c r="F37" s="55">
        <v>0</v>
      </c>
      <c r="G37" s="55">
        <v>0</v>
      </c>
      <c r="H37" s="55">
        <v>0</v>
      </c>
    </row>
    <row r="38" spans="1:8" x14ac:dyDescent="0.2">
      <c r="A38" s="21" t="s">
        <v>389</v>
      </c>
      <c r="B38" s="301">
        <v>16819</v>
      </c>
      <c r="C38" s="55">
        <v>5171.2790470383798</v>
      </c>
      <c r="D38" s="55">
        <v>5276.9841290820423</v>
      </c>
      <c r="E38" s="55">
        <v>105.70508204366251</v>
      </c>
      <c r="F38" s="55">
        <v>0</v>
      </c>
      <c r="G38" s="55">
        <v>0</v>
      </c>
      <c r="H38" s="55">
        <v>0</v>
      </c>
    </row>
    <row r="39" spans="1:8" x14ac:dyDescent="0.2">
      <c r="A39" s="21" t="s">
        <v>390</v>
      </c>
      <c r="B39" s="301">
        <v>20487</v>
      </c>
      <c r="C39" s="55">
        <v>12594.279047038381</v>
      </c>
      <c r="D39" s="55">
        <v>12699.984129082042</v>
      </c>
      <c r="E39" s="55">
        <v>105.7050820436616</v>
      </c>
      <c r="F39" s="55">
        <v>0</v>
      </c>
      <c r="G39" s="55">
        <v>0</v>
      </c>
      <c r="H39" s="55">
        <v>0</v>
      </c>
    </row>
    <row r="40" spans="1:8" x14ac:dyDescent="0.2">
      <c r="A40" s="21" t="s">
        <v>385</v>
      </c>
      <c r="B40" s="301">
        <v>210003</v>
      </c>
      <c r="C40" s="55">
        <v>1884.27904703838</v>
      </c>
      <c r="D40" s="55">
        <v>1989.984129082042</v>
      </c>
      <c r="E40" s="55">
        <v>105.70508204366206</v>
      </c>
      <c r="F40" s="55">
        <v>0</v>
      </c>
      <c r="G40" s="55">
        <v>0</v>
      </c>
      <c r="H40" s="55">
        <v>0</v>
      </c>
    </row>
    <row r="41" spans="1:8" x14ac:dyDescent="0.2">
      <c r="A41" s="21" t="s">
        <v>391</v>
      </c>
      <c r="B41" s="301">
        <v>9239</v>
      </c>
      <c r="C41" s="55">
        <v>9909.2790470383807</v>
      </c>
      <c r="D41" s="55">
        <v>10014.984129082042</v>
      </c>
      <c r="E41" s="55">
        <v>105.7050820436616</v>
      </c>
      <c r="F41" s="55">
        <v>0</v>
      </c>
      <c r="G41" s="55">
        <v>0</v>
      </c>
      <c r="H41" s="55">
        <v>0</v>
      </c>
    </row>
    <row r="42" spans="1:8" x14ac:dyDescent="0.2">
      <c r="A42" s="21" t="s">
        <v>392</v>
      </c>
      <c r="B42" s="301">
        <v>21484</v>
      </c>
      <c r="C42" s="55">
        <v>5738.2790470383798</v>
      </c>
      <c r="D42" s="55">
        <v>5843.9841290820423</v>
      </c>
      <c r="E42" s="55">
        <v>105.70508204366251</v>
      </c>
      <c r="F42" s="55">
        <v>0</v>
      </c>
      <c r="G42" s="55">
        <v>0</v>
      </c>
      <c r="H42" s="55">
        <v>0</v>
      </c>
    </row>
    <row r="43" spans="1:8" ht="25.5" x14ac:dyDescent="0.2">
      <c r="A43" s="20" t="s">
        <v>701</v>
      </c>
      <c r="B43" s="301">
        <v>101882</v>
      </c>
      <c r="C43" s="55">
        <v>12674.279047038381</v>
      </c>
      <c r="D43" s="55">
        <v>12779.984129082042</v>
      </c>
      <c r="E43" s="55">
        <v>105.7050820436616</v>
      </c>
      <c r="F43" s="55">
        <v>0</v>
      </c>
      <c r="G43" s="55">
        <v>0</v>
      </c>
      <c r="H43" s="55">
        <v>0</v>
      </c>
    </row>
    <row r="44" spans="1:8" x14ac:dyDescent="0.2">
      <c r="A44" s="21" t="s">
        <v>395</v>
      </c>
      <c r="B44" s="301">
        <v>16414</v>
      </c>
      <c r="C44" s="55">
        <v>14163.279047038381</v>
      </c>
      <c r="D44" s="55">
        <v>14268.984129082042</v>
      </c>
      <c r="E44" s="55">
        <v>105.7050820436616</v>
      </c>
      <c r="F44" s="55">
        <v>0</v>
      </c>
      <c r="G44" s="55">
        <v>0</v>
      </c>
      <c r="H44" s="55">
        <v>0</v>
      </c>
    </row>
    <row r="45" spans="1:8" x14ac:dyDescent="0.2">
      <c r="A45" s="21" t="s">
        <v>396</v>
      </c>
      <c r="B45" s="301">
        <v>10609</v>
      </c>
      <c r="C45" s="55">
        <v>7681.2790470383798</v>
      </c>
      <c r="D45" s="55">
        <v>7786.9841290820423</v>
      </c>
      <c r="E45" s="55">
        <v>105.70508204366251</v>
      </c>
      <c r="F45" s="55">
        <v>0</v>
      </c>
      <c r="G45" s="55">
        <v>0</v>
      </c>
      <c r="H45" s="55">
        <v>0</v>
      </c>
    </row>
    <row r="46" spans="1:8" x14ac:dyDescent="0.2">
      <c r="A46" s="21" t="s">
        <v>397</v>
      </c>
      <c r="B46" s="301">
        <v>33455</v>
      </c>
      <c r="C46" s="55">
        <v>12808.279047038381</v>
      </c>
      <c r="D46" s="55">
        <v>12913.984129082042</v>
      </c>
      <c r="E46" s="55">
        <v>105.7050820436616</v>
      </c>
      <c r="F46" s="55">
        <v>0</v>
      </c>
      <c r="G46" s="55">
        <v>0</v>
      </c>
      <c r="H46" s="55">
        <v>0</v>
      </c>
    </row>
    <row r="47" spans="1:8" x14ac:dyDescent="0.2">
      <c r="A47" s="21" t="s">
        <v>398</v>
      </c>
      <c r="B47" s="301">
        <v>54119</v>
      </c>
      <c r="C47" s="55">
        <v>7062.2790470383798</v>
      </c>
      <c r="D47" s="55">
        <v>7167.9841290820423</v>
      </c>
      <c r="E47" s="55">
        <v>105.70508204366251</v>
      </c>
      <c r="F47" s="55">
        <v>0</v>
      </c>
      <c r="G47" s="55">
        <v>0</v>
      </c>
      <c r="H47" s="55">
        <v>0</v>
      </c>
    </row>
    <row r="48" spans="1:8" x14ac:dyDescent="0.2">
      <c r="A48" s="21" t="s">
        <v>399</v>
      </c>
      <c r="B48" s="301">
        <v>11673</v>
      </c>
      <c r="C48" s="55">
        <v>4918.2790470383798</v>
      </c>
      <c r="D48" s="55">
        <v>5023.9841290820423</v>
      </c>
      <c r="E48" s="55">
        <v>105.70508204366251</v>
      </c>
      <c r="F48" s="55">
        <v>0</v>
      </c>
      <c r="G48" s="55">
        <v>0</v>
      </c>
      <c r="H48" s="55">
        <v>0</v>
      </c>
    </row>
    <row r="49" spans="1:8" x14ac:dyDescent="0.2">
      <c r="A49" s="21" t="s">
        <v>400</v>
      </c>
      <c r="B49" s="301">
        <v>34078</v>
      </c>
      <c r="C49" s="55">
        <v>5229.2790470383798</v>
      </c>
      <c r="D49" s="55">
        <v>5334.9841290820423</v>
      </c>
      <c r="E49" s="55">
        <v>105.70508204366251</v>
      </c>
      <c r="F49" s="55">
        <v>0</v>
      </c>
      <c r="G49" s="55">
        <v>0</v>
      </c>
      <c r="H49" s="55">
        <v>0</v>
      </c>
    </row>
    <row r="50" spans="1:8" x14ac:dyDescent="0.2">
      <c r="A50" s="21" t="s">
        <v>401</v>
      </c>
      <c r="B50" s="301">
        <v>12035</v>
      </c>
      <c r="C50" s="55">
        <v>1210.27904703838</v>
      </c>
      <c r="D50" s="55">
        <v>1315.984129082042</v>
      </c>
      <c r="E50" s="55">
        <v>105.70508204366206</v>
      </c>
      <c r="F50" s="55">
        <v>0</v>
      </c>
      <c r="G50" s="55">
        <v>0</v>
      </c>
      <c r="H50" s="55">
        <v>0</v>
      </c>
    </row>
    <row r="51" spans="1:8" x14ac:dyDescent="0.2">
      <c r="A51" s="21" t="s">
        <v>402</v>
      </c>
      <c r="B51" s="301">
        <v>8918</v>
      </c>
      <c r="C51" s="55">
        <v>14105.279047038381</v>
      </c>
      <c r="D51" s="55">
        <v>14210.984129082042</v>
      </c>
      <c r="E51" s="55">
        <v>105.7050820436616</v>
      </c>
      <c r="F51" s="55">
        <v>0</v>
      </c>
      <c r="G51" s="55">
        <v>0</v>
      </c>
      <c r="H51" s="55">
        <v>0</v>
      </c>
    </row>
    <row r="52" spans="1:8" ht="25.5" x14ac:dyDescent="0.2">
      <c r="A52" s="20" t="s">
        <v>702</v>
      </c>
      <c r="B52" s="301">
        <v>5316</v>
      </c>
      <c r="C52" s="55">
        <v>10893.279047038381</v>
      </c>
      <c r="D52" s="55">
        <v>10998.984129082042</v>
      </c>
      <c r="E52" s="55">
        <v>105.7050820436616</v>
      </c>
      <c r="F52" s="55">
        <v>0</v>
      </c>
      <c r="G52" s="55">
        <v>0</v>
      </c>
      <c r="H52" s="55">
        <v>0</v>
      </c>
    </row>
    <row r="53" spans="1:8" x14ac:dyDescent="0.2">
      <c r="A53" s="21" t="s">
        <v>405</v>
      </c>
      <c r="B53" s="301">
        <v>21215</v>
      </c>
      <c r="C53" s="55">
        <v>7950.2790470383798</v>
      </c>
      <c r="D53" s="55">
        <v>8055.9841290820423</v>
      </c>
      <c r="E53" s="55">
        <v>105.70508204366251</v>
      </c>
      <c r="F53" s="55">
        <v>0</v>
      </c>
      <c r="G53" s="55">
        <v>0</v>
      </c>
      <c r="H53" s="55">
        <v>0</v>
      </c>
    </row>
    <row r="54" spans="1:8" x14ac:dyDescent="0.2">
      <c r="A54" s="21" t="s">
        <v>406</v>
      </c>
      <c r="B54" s="301">
        <v>9837</v>
      </c>
      <c r="C54" s="55">
        <v>11819.279047038381</v>
      </c>
      <c r="D54" s="55">
        <v>11924.984129082042</v>
      </c>
      <c r="E54" s="55">
        <v>105.7050820436616</v>
      </c>
      <c r="F54" s="55">
        <v>0</v>
      </c>
      <c r="G54" s="55">
        <v>0</v>
      </c>
      <c r="H54" s="55">
        <v>0</v>
      </c>
    </row>
    <row r="55" spans="1:8" x14ac:dyDescent="0.2">
      <c r="A55" s="21" t="s">
        <v>407</v>
      </c>
      <c r="B55" s="301">
        <v>153144</v>
      </c>
      <c r="C55" s="55">
        <v>4756.2790470383798</v>
      </c>
      <c r="D55" s="55">
        <v>4861.9841290820423</v>
      </c>
      <c r="E55" s="55">
        <v>105.70508204366251</v>
      </c>
      <c r="F55" s="55">
        <v>0</v>
      </c>
      <c r="G55" s="55">
        <v>0</v>
      </c>
      <c r="H55" s="55">
        <v>0</v>
      </c>
    </row>
    <row r="56" spans="1:8" x14ac:dyDescent="0.2">
      <c r="A56" s="21" t="s">
        <v>408</v>
      </c>
      <c r="B56" s="301">
        <v>26543</v>
      </c>
      <c r="C56" s="55">
        <v>8402.2790470383807</v>
      </c>
      <c r="D56" s="55">
        <v>8507.9841290820423</v>
      </c>
      <c r="E56" s="55">
        <v>105.7050820436616</v>
      </c>
      <c r="F56" s="55">
        <v>0</v>
      </c>
      <c r="G56" s="55">
        <v>0</v>
      </c>
      <c r="H56" s="55">
        <v>0</v>
      </c>
    </row>
    <row r="57" spans="1:8" x14ac:dyDescent="0.2">
      <c r="A57" s="21" t="s">
        <v>409</v>
      </c>
      <c r="B57" s="301">
        <v>42870</v>
      </c>
      <c r="C57" s="55">
        <v>9649.2790470383807</v>
      </c>
      <c r="D57" s="55">
        <v>9754.9841290820423</v>
      </c>
      <c r="E57" s="55">
        <v>105.7050820436616</v>
      </c>
      <c r="F57" s="55">
        <v>0</v>
      </c>
      <c r="G57" s="55">
        <v>0</v>
      </c>
      <c r="H57" s="55">
        <v>0</v>
      </c>
    </row>
    <row r="58" spans="1:8" x14ac:dyDescent="0.2">
      <c r="A58" s="21" t="s">
        <v>410</v>
      </c>
      <c r="B58" s="301">
        <v>136863</v>
      </c>
      <c r="C58" s="55">
        <v>9462.2790470383807</v>
      </c>
      <c r="D58" s="55">
        <v>9567.9841290820423</v>
      </c>
      <c r="E58" s="55">
        <v>105.7050820436616</v>
      </c>
      <c r="F58" s="55">
        <v>0</v>
      </c>
      <c r="G58" s="55">
        <v>0</v>
      </c>
      <c r="H58" s="55">
        <v>0</v>
      </c>
    </row>
    <row r="59" spans="1:8" x14ac:dyDescent="0.2">
      <c r="A59" s="21" t="s">
        <v>411</v>
      </c>
      <c r="B59" s="301">
        <v>14262</v>
      </c>
      <c r="C59" s="55">
        <v>6795.2790470383798</v>
      </c>
      <c r="D59" s="55">
        <v>6900.9841290820423</v>
      </c>
      <c r="E59" s="55">
        <v>105.70508204366251</v>
      </c>
      <c r="F59" s="55">
        <v>0</v>
      </c>
      <c r="G59" s="55">
        <v>0</v>
      </c>
      <c r="H59" s="55">
        <v>0</v>
      </c>
    </row>
    <row r="60" spans="1:8" x14ac:dyDescent="0.2">
      <c r="A60" s="21" t="s">
        <v>412</v>
      </c>
      <c r="B60" s="301">
        <v>7396</v>
      </c>
      <c r="C60" s="55">
        <v>8256.2790470383807</v>
      </c>
      <c r="D60" s="55">
        <v>8361.9841290820423</v>
      </c>
      <c r="E60" s="55">
        <v>105.7050820436616</v>
      </c>
      <c r="F60" s="55">
        <v>0</v>
      </c>
      <c r="G60" s="55">
        <v>0</v>
      </c>
      <c r="H60" s="55">
        <v>0</v>
      </c>
    </row>
    <row r="61" spans="1:8" x14ac:dyDescent="0.2">
      <c r="A61" s="21" t="s">
        <v>413</v>
      </c>
      <c r="B61" s="301">
        <v>7744</v>
      </c>
      <c r="C61" s="55">
        <v>10679.279047038381</v>
      </c>
      <c r="D61" s="55">
        <v>10784.984129082042</v>
      </c>
      <c r="E61" s="55">
        <v>105.7050820436616</v>
      </c>
      <c r="F61" s="55">
        <v>0</v>
      </c>
      <c r="G61" s="55">
        <v>0</v>
      </c>
      <c r="H61" s="55">
        <v>0</v>
      </c>
    </row>
    <row r="62" spans="1:8" x14ac:dyDescent="0.2">
      <c r="A62" s="21" t="s">
        <v>414</v>
      </c>
      <c r="B62" s="301">
        <v>3651</v>
      </c>
      <c r="C62" s="55">
        <v>13601.279047038381</v>
      </c>
      <c r="D62" s="55">
        <v>13706.984129082042</v>
      </c>
      <c r="E62" s="55">
        <v>105.7050820436616</v>
      </c>
      <c r="F62" s="55">
        <v>0</v>
      </c>
      <c r="G62" s="55">
        <v>0</v>
      </c>
      <c r="H62" s="55">
        <v>0</v>
      </c>
    </row>
    <row r="63" spans="1:8" x14ac:dyDescent="0.2">
      <c r="A63" s="21" t="s">
        <v>415</v>
      </c>
      <c r="B63" s="301">
        <v>11520</v>
      </c>
      <c r="C63" s="55">
        <v>10036.279047038381</v>
      </c>
      <c r="D63" s="55">
        <v>10141.984129082042</v>
      </c>
      <c r="E63" s="55">
        <v>105.7050820436616</v>
      </c>
      <c r="F63" s="55">
        <v>0</v>
      </c>
      <c r="G63" s="55">
        <v>0</v>
      </c>
      <c r="H63" s="55">
        <v>0</v>
      </c>
    </row>
    <row r="64" spans="1:8" x14ac:dyDescent="0.2">
      <c r="A64" s="21" t="s">
        <v>416</v>
      </c>
      <c r="B64" s="301">
        <v>5233</v>
      </c>
      <c r="C64" s="55">
        <v>14212.279047038381</v>
      </c>
      <c r="D64" s="55">
        <v>14317.984129082042</v>
      </c>
      <c r="E64" s="55">
        <v>105.7050820436616</v>
      </c>
      <c r="F64" s="55">
        <v>0</v>
      </c>
      <c r="G64" s="55">
        <v>0</v>
      </c>
      <c r="H64" s="55">
        <v>0</v>
      </c>
    </row>
    <row r="65" spans="1:8" ht="25.5" x14ac:dyDescent="0.2">
      <c r="A65" s="20" t="s">
        <v>703</v>
      </c>
      <c r="B65" s="301">
        <v>6525</v>
      </c>
      <c r="C65" s="55">
        <v>8853.2790470383807</v>
      </c>
      <c r="D65" s="55">
        <v>8958.9841290820423</v>
      </c>
      <c r="E65" s="55">
        <v>105.7050820436616</v>
      </c>
      <c r="F65" s="55">
        <v>0</v>
      </c>
      <c r="G65" s="55">
        <v>0</v>
      </c>
      <c r="H65" s="55">
        <v>0</v>
      </c>
    </row>
    <row r="66" spans="1:8" x14ac:dyDescent="0.2">
      <c r="A66" s="21" t="s">
        <v>419</v>
      </c>
      <c r="B66" s="301">
        <v>16776</v>
      </c>
      <c r="C66" s="55">
        <v>8289.2790470383807</v>
      </c>
      <c r="D66" s="55">
        <v>8394.9841290820423</v>
      </c>
      <c r="E66" s="55">
        <v>105.7050820436616</v>
      </c>
      <c r="F66" s="55">
        <v>0</v>
      </c>
      <c r="G66" s="55">
        <v>0</v>
      </c>
      <c r="H66" s="55">
        <v>0</v>
      </c>
    </row>
    <row r="67" spans="1:8" x14ac:dyDescent="0.2">
      <c r="A67" s="21" t="s">
        <v>420</v>
      </c>
      <c r="B67" s="301">
        <v>29182</v>
      </c>
      <c r="C67" s="55">
        <v>8663.2790470383807</v>
      </c>
      <c r="D67" s="55">
        <v>8768.9841290820423</v>
      </c>
      <c r="E67" s="55">
        <v>105.7050820436616</v>
      </c>
      <c r="F67" s="55">
        <v>0</v>
      </c>
      <c r="G67" s="55">
        <v>0</v>
      </c>
      <c r="H67" s="55">
        <v>0</v>
      </c>
    </row>
    <row r="68" spans="1:8" x14ac:dyDescent="0.2">
      <c r="A68" s="21" t="s">
        <v>421</v>
      </c>
      <c r="B68" s="301">
        <v>9509</v>
      </c>
      <c r="C68" s="55">
        <v>7993.2790470383798</v>
      </c>
      <c r="D68" s="55">
        <v>8098.9841290820423</v>
      </c>
      <c r="E68" s="55">
        <v>105.70508204366251</v>
      </c>
      <c r="F68" s="55">
        <v>0</v>
      </c>
      <c r="G68" s="55">
        <v>0</v>
      </c>
      <c r="H68" s="55">
        <v>0</v>
      </c>
    </row>
    <row r="69" spans="1:8" x14ac:dyDescent="0.2">
      <c r="A69" s="21" t="s">
        <v>422</v>
      </c>
      <c r="B69" s="301">
        <v>11231</v>
      </c>
      <c r="C69" s="55">
        <v>7946.2790470383798</v>
      </c>
      <c r="D69" s="55">
        <v>8051.9841290820423</v>
      </c>
      <c r="E69" s="55">
        <v>105.70508204366251</v>
      </c>
      <c r="F69" s="55">
        <v>0</v>
      </c>
      <c r="G69" s="55">
        <v>0</v>
      </c>
      <c r="H69" s="55">
        <v>0</v>
      </c>
    </row>
    <row r="70" spans="1:8" x14ac:dyDescent="0.2">
      <c r="A70" s="21" t="s">
        <v>423</v>
      </c>
      <c r="B70" s="301">
        <v>133266</v>
      </c>
      <c r="C70" s="55">
        <v>6023.2790470383798</v>
      </c>
      <c r="D70" s="55">
        <v>6128.9841290820423</v>
      </c>
      <c r="E70" s="55">
        <v>105.70508204366251</v>
      </c>
      <c r="F70" s="55">
        <v>0</v>
      </c>
      <c r="G70" s="55">
        <v>0</v>
      </c>
      <c r="H70" s="55">
        <v>0</v>
      </c>
    </row>
    <row r="71" spans="1:8" x14ac:dyDescent="0.2">
      <c r="A71" s="21" t="s">
        <v>424</v>
      </c>
      <c r="B71" s="301">
        <v>7145</v>
      </c>
      <c r="C71" s="55">
        <v>9924.2790470383807</v>
      </c>
      <c r="D71" s="55">
        <v>10029.984129082042</v>
      </c>
      <c r="E71" s="55">
        <v>105.7050820436616</v>
      </c>
      <c r="F71" s="55">
        <v>0</v>
      </c>
      <c r="G71" s="55">
        <v>0</v>
      </c>
      <c r="H71" s="55">
        <v>0</v>
      </c>
    </row>
    <row r="72" spans="1:8" x14ac:dyDescent="0.2">
      <c r="A72" s="21" t="s">
        <v>425</v>
      </c>
      <c r="B72" s="301">
        <v>30407</v>
      </c>
      <c r="C72" s="55">
        <v>11746.279047038381</v>
      </c>
      <c r="D72" s="55">
        <v>11851.984129082042</v>
      </c>
      <c r="E72" s="55">
        <v>105.7050820436616</v>
      </c>
      <c r="F72" s="55">
        <v>0</v>
      </c>
      <c r="G72" s="55">
        <v>0</v>
      </c>
      <c r="H72" s="55">
        <v>0</v>
      </c>
    </row>
    <row r="73" spans="1:8" x14ac:dyDescent="0.2">
      <c r="A73" s="21" t="s">
        <v>426</v>
      </c>
      <c r="B73" s="301">
        <v>11216</v>
      </c>
      <c r="C73" s="55">
        <v>14339.279047038381</v>
      </c>
      <c r="D73" s="55">
        <v>14444.984129082042</v>
      </c>
      <c r="E73" s="55">
        <v>105.7050820436616</v>
      </c>
      <c r="F73" s="55">
        <v>0</v>
      </c>
      <c r="G73" s="55">
        <v>0</v>
      </c>
      <c r="H73" s="55">
        <v>0</v>
      </c>
    </row>
    <row r="74" spans="1:8" x14ac:dyDescent="0.2">
      <c r="A74" s="21" t="s">
        <v>427</v>
      </c>
      <c r="B74" s="301">
        <v>18495</v>
      </c>
      <c r="C74" s="55">
        <v>12717.279047038381</v>
      </c>
      <c r="D74" s="55">
        <v>12822.984129082042</v>
      </c>
      <c r="E74" s="55">
        <v>105.7050820436616</v>
      </c>
      <c r="F74" s="55">
        <v>0</v>
      </c>
      <c r="G74" s="55">
        <v>0</v>
      </c>
      <c r="H74" s="55">
        <v>0</v>
      </c>
    </row>
    <row r="75" spans="1:8" x14ac:dyDescent="0.2">
      <c r="A75" s="21" t="s">
        <v>428</v>
      </c>
      <c r="B75" s="301">
        <v>13368</v>
      </c>
      <c r="C75" s="55">
        <v>8857.2790470383807</v>
      </c>
      <c r="D75" s="55">
        <v>8962.9841290820423</v>
      </c>
      <c r="E75" s="55">
        <v>105.7050820436616</v>
      </c>
      <c r="F75" s="55">
        <v>0</v>
      </c>
      <c r="G75" s="55">
        <v>0</v>
      </c>
      <c r="H75" s="55">
        <v>0</v>
      </c>
    </row>
    <row r="76" spans="1:8" x14ac:dyDescent="0.2">
      <c r="A76" s="21" t="s">
        <v>429</v>
      </c>
      <c r="B76" s="301">
        <v>26827</v>
      </c>
      <c r="C76" s="55">
        <v>10143.279047038381</v>
      </c>
      <c r="D76" s="55">
        <v>10248.984129082042</v>
      </c>
      <c r="E76" s="55">
        <v>105.7050820436616</v>
      </c>
      <c r="F76" s="55">
        <v>0</v>
      </c>
      <c r="G76" s="55">
        <v>0</v>
      </c>
      <c r="H76" s="55">
        <v>0</v>
      </c>
    </row>
    <row r="77" spans="1:8" x14ac:dyDescent="0.2">
      <c r="A77" s="21" t="s">
        <v>430</v>
      </c>
      <c r="B77" s="301">
        <v>33478</v>
      </c>
      <c r="C77" s="55">
        <v>6334.2790470383798</v>
      </c>
      <c r="D77" s="55">
        <v>6439.9841290820423</v>
      </c>
      <c r="E77" s="55">
        <v>105.70508204366251</v>
      </c>
      <c r="F77" s="55">
        <v>0</v>
      </c>
      <c r="G77" s="55">
        <v>0</v>
      </c>
      <c r="H77" s="55">
        <v>0</v>
      </c>
    </row>
    <row r="78" spans="1:8" ht="25.5" x14ac:dyDescent="0.2">
      <c r="A78" s="20" t="s">
        <v>704</v>
      </c>
      <c r="B78" s="301">
        <v>19593</v>
      </c>
      <c r="C78" s="55">
        <v>12137.279047038381</v>
      </c>
      <c r="D78" s="55">
        <v>12242.984129082042</v>
      </c>
      <c r="E78" s="55">
        <v>105.7050820436616</v>
      </c>
      <c r="F78" s="55">
        <v>0</v>
      </c>
      <c r="G78" s="55">
        <v>0</v>
      </c>
      <c r="H78" s="55">
        <v>0</v>
      </c>
    </row>
    <row r="79" spans="1:8" x14ac:dyDescent="0.2">
      <c r="A79" s="21" t="s">
        <v>433</v>
      </c>
      <c r="B79" s="301">
        <v>8420</v>
      </c>
      <c r="C79" s="55">
        <v>15350.279047038381</v>
      </c>
      <c r="D79" s="55">
        <v>15455.984129082042</v>
      </c>
      <c r="E79" s="55">
        <v>105.7050820436616</v>
      </c>
      <c r="F79" s="55">
        <v>0</v>
      </c>
      <c r="G79" s="55">
        <v>0</v>
      </c>
      <c r="H79" s="55">
        <v>0</v>
      </c>
    </row>
    <row r="80" spans="1:8" x14ac:dyDescent="0.2">
      <c r="A80" s="21" t="s">
        <v>434</v>
      </c>
      <c r="B80" s="301">
        <v>27601</v>
      </c>
      <c r="C80" s="55">
        <v>7814.2790470383798</v>
      </c>
      <c r="D80" s="55">
        <v>7919.9841290820423</v>
      </c>
      <c r="E80" s="55">
        <v>105.70508204366251</v>
      </c>
      <c r="F80" s="55">
        <v>0</v>
      </c>
      <c r="G80" s="55">
        <v>0</v>
      </c>
      <c r="H80" s="55">
        <v>0</v>
      </c>
    </row>
    <row r="81" spans="1:8" x14ac:dyDescent="0.2">
      <c r="A81" s="21" t="s">
        <v>435</v>
      </c>
      <c r="B81" s="301">
        <v>9775</v>
      </c>
      <c r="C81" s="55">
        <v>12165.279047038381</v>
      </c>
      <c r="D81" s="55">
        <v>12270.984129082042</v>
      </c>
      <c r="E81" s="55">
        <v>105.7050820436616</v>
      </c>
      <c r="F81" s="55">
        <v>0</v>
      </c>
      <c r="G81" s="55">
        <v>0</v>
      </c>
      <c r="H81" s="55">
        <v>0</v>
      </c>
    </row>
    <row r="82" spans="1:8" x14ac:dyDescent="0.2">
      <c r="A82" s="21" t="s">
        <v>436</v>
      </c>
      <c r="B82" s="301">
        <v>12278</v>
      </c>
      <c r="C82" s="55">
        <v>14217.279047038381</v>
      </c>
      <c r="D82" s="55">
        <v>14322.984129082042</v>
      </c>
      <c r="E82" s="55">
        <v>105.7050820436616</v>
      </c>
      <c r="F82" s="55">
        <v>0</v>
      </c>
      <c r="G82" s="55">
        <v>0</v>
      </c>
      <c r="H82" s="55">
        <v>0</v>
      </c>
    </row>
    <row r="83" spans="1:8" x14ac:dyDescent="0.2">
      <c r="A83" s="21" t="s">
        <v>437</v>
      </c>
      <c r="B83" s="301">
        <v>9307</v>
      </c>
      <c r="C83" s="55">
        <v>14077.279047038381</v>
      </c>
      <c r="D83" s="55">
        <v>14182.984129082042</v>
      </c>
      <c r="E83" s="55">
        <v>105.7050820436616</v>
      </c>
      <c r="F83" s="55">
        <v>0</v>
      </c>
      <c r="G83" s="55">
        <v>0</v>
      </c>
      <c r="H83" s="55">
        <v>0</v>
      </c>
    </row>
    <row r="84" spans="1:8" x14ac:dyDescent="0.2">
      <c r="A84" s="21" t="s">
        <v>438</v>
      </c>
      <c r="B84" s="301">
        <v>87979</v>
      </c>
      <c r="C84" s="55">
        <v>6866.2790470383798</v>
      </c>
      <c r="D84" s="55">
        <v>6971.9841290820423</v>
      </c>
      <c r="E84" s="55">
        <v>105.70508204366251</v>
      </c>
      <c r="F84" s="55">
        <v>0</v>
      </c>
      <c r="G84" s="55">
        <v>0</v>
      </c>
      <c r="H84" s="55">
        <v>0</v>
      </c>
    </row>
    <row r="85" spans="1:8" x14ac:dyDescent="0.2">
      <c r="A85" s="21" t="s">
        <v>439</v>
      </c>
      <c r="B85" s="301">
        <v>16109</v>
      </c>
      <c r="C85" s="55">
        <v>5843.2790470383798</v>
      </c>
      <c r="D85" s="55">
        <v>5948.9841290820423</v>
      </c>
      <c r="E85" s="55">
        <v>105.70508204366251</v>
      </c>
      <c r="F85" s="55">
        <v>0</v>
      </c>
      <c r="G85" s="55">
        <v>0</v>
      </c>
      <c r="H85" s="55">
        <v>0</v>
      </c>
    </row>
    <row r="86" spans="1:8" ht="25.5" x14ac:dyDescent="0.2">
      <c r="A86" s="20" t="s">
        <v>705</v>
      </c>
      <c r="B86" s="301">
        <v>10658</v>
      </c>
      <c r="C86" s="55">
        <v>11748.279047038381</v>
      </c>
      <c r="D86" s="55">
        <v>11853.984129082042</v>
      </c>
      <c r="E86" s="55">
        <v>105.7050820436616</v>
      </c>
      <c r="F86" s="55">
        <v>0</v>
      </c>
      <c r="G86" s="55">
        <v>0</v>
      </c>
      <c r="H86" s="55">
        <v>0</v>
      </c>
    </row>
    <row r="87" spans="1:8" x14ac:dyDescent="0.2">
      <c r="A87" s="21" t="s">
        <v>442</v>
      </c>
      <c r="B87" s="301">
        <v>9062</v>
      </c>
      <c r="C87" s="55">
        <v>9187.2790470383807</v>
      </c>
      <c r="D87" s="55">
        <v>9292.9841290820423</v>
      </c>
      <c r="E87" s="55">
        <v>105.7050820436616</v>
      </c>
      <c r="F87" s="55">
        <v>0</v>
      </c>
      <c r="G87" s="55">
        <v>0</v>
      </c>
      <c r="H87" s="55">
        <v>0</v>
      </c>
    </row>
    <row r="88" spans="1:8" x14ac:dyDescent="0.2">
      <c r="A88" s="21" t="s">
        <v>443</v>
      </c>
      <c r="B88" s="301">
        <v>13855</v>
      </c>
      <c r="C88" s="55">
        <v>13353.279047038381</v>
      </c>
      <c r="D88" s="55">
        <v>13458.984129082042</v>
      </c>
      <c r="E88" s="55">
        <v>105.7050820436616</v>
      </c>
      <c r="F88" s="55">
        <v>0</v>
      </c>
      <c r="G88" s="55">
        <v>0</v>
      </c>
      <c r="H88" s="55">
        <v>0</v>
      </c>
    </row>
    <row r="89" spans="1:8" x14ac:dyDescent="0.2">
      <c r="A89" s="21" t="s">
        <v>444</v>
      </c>
      <c r="B89" s="301">
        <v>5803</v>
      </c>
      <c r="C89" s="55">
        <v>20421.279047038381</v>
      </c>
      <c r="D89" s="55">
        <v>20526.98412908204</v>
      </c>
      <c r="E89" s="55">
        <v>105.70508204365979</v>
      </c>
      <c r="F89" s="55">
        <v>0</v>
      </c>
      <c r="G89" s="55">
        <v>0</v>
      </c>
      <c r="H89" s="55">
        <v>0</v>
      </c>
    </row>
    <row r="90" spans="1:8" x14ac:dyDescent="0.2">
      <c r="A90" s="21" t="s">
        <v>440</v>
      </c>
      <c r="B90" s="301">
        <v>65548</v>
      </c>
      <c r="C90" s="55">
        <v>5248.2790470383798</v>
      </c>
      <c r="D90" s="55">
        <v>5353.9841290820423</v>
      </c>
      <c r="E90" s="55">
        <v>105.70508204366251</v>
      </c>
      <c r="F90" s="55">
        <v>0</v>
      </c>
      <c r="G90" s="55">
        <v>0</v>
      </c>
      <c r="H90" s="55">
        <v>0</v>
      </c>
    </row>
    <row r="91" spans="1:8" x14ac:dyDescent="0.2">
      <c r="A91" s="21" t="s">
        <v>706</v>
      </c>
      <c r="B91" s="301">
        <v>13107</v>
      </c>
      <c r="C91" s="55">
        <v>8167.2790470383798</v>
      </c>
      <c r="D91" s="55">
        <v>8272.9841290820423</v>
      </c>
      <c r="E91" s="55">
        <v>105.70508204366251</v>
      </c>
      <c r="F91" s="55">
        <v>0</v>
      </c>
      <c r="G91" s="55">
        <v>0</v>
      </c>
      <c r="H91" s="55">
        <v>0</v>
      </c>
    </row>
    <row r="92" spans="1:8" x14ac:dyDescent="0.2">
      <c r="A92" s="21" t="s">
        <v>446</v>
      </c>
      <c r="B92" s="301">
        <v>14606</v>
      </c>
      <c r="C92" s="55">
        <v>7548.2790470383798</v>
      </c>
      <c r="D92" s="55">
        <v>7653.9841290820423</v>
      </c>
      <c r="E92" s="55">
        <v>105.70508204366251</v>
      </c>
      <c r="F92" s="55">
        <v>0</v>
      </c>
      <c r="G92" s="55">
        <v>0</v>
      </c>
      <c r="H92" s="55">
        <v>0</v>
      </c>
    </row>
    <row r="93" spans="1:8" x14ac:dyDescent="0.2">
      <c r="A93" s="21" t="s">
        <v>447</v>
      </c>
      <c r="B93" s="301">
        <v>19752</v>
      </c>
      <c r="C93" s="55">
        <v>11063.279047038381</v>
      </c>
      <c r="D93" s="55">
        <v>11168.984129082042</v>
      </c>
      <c r="E93" s="55">
        <v>105.7050820436616</v>
      </c>
      <c r="F93" s="55">
        <v>0</v>
      </c>
      <c r="G93" s="55">
        <v>0</v>
      </c>
      <c r="H93" s="55">
        <v>0</v>
      </c>
    </row>
    <row r="94" spans="1:8" x14ac:dyDescent="0.2">
      <c r="A94" s="21" t="s">
        <v>448</v>
      </c>
      <c r="B94" s="301">
        <v>26460</v>
      </c>
      <c r="C94" s="55">
        <v>3229.2790470383798</v>
      </c>
      <c r="D94" s="55">
        <v>3334.9841290820418</v>
      </c>
      <c r="E94" s="55">
        <v>105.70508204366206</v>
      </c>
      <c r="F94" s="55">
        <v>0</v>
      </c>
      <c r="G94" s="55">
        <v>0</v>
      </c>
      <c r="H94" s="55">
        <v>0</v>
      </c>
    </row>
    <row r="95" spans="1:8" x14ac:dyDescent="0.2">
      <c r="A95" s="21" t="s">
        <v>449</v>
      </c>
      <c r="B95" s="301">
        <v>6965</v>
      </c>
      <c r="C95" s="55">
        <v>14391.279047038381</v>
      </c>
      <c r="D95" s="55">
        <v>14496.984129082042</v>
      </c>
      <c r="E95" s="55">
        <v>105.7050820436616</v>
      </c>
      <c r="F95" s="55">
        <v>0</v>
      </c>
      <c r="G95" s="55">
        <v>0</v>
      </c>
      <c r="H95" s="55">
        <v>0</v>
      </c>
    </row>
    <row r="96" spans="1:8" x14ac:dyDescent="0.2">
      <c r="A96" s="21" t="s">
        <v>450</v>
      </c>
      <c r="B96" s="301">
        <v>15368</v>
      </c>
      <c r="C96" s="55">
        <v>9566.2790470383807</v>
      </c>
      <c r="D96" s="55">
        <v>9671.9841290820423</v>
      </c>
      <c r="E96" s="55">
        <v>105.7050820436616</v>
      </c>
      <c r="F96" s="55">
        <v>0</v>
      </c>
      <c r="G96" s="55">
        <v>0</v>
      </c>
      <c r="H96" s="55">
        <v>0</v>
      </c>
    </row>
    <row r="97" spans="1:8" x14ac:dyDescent="0.2">
      <c r="A97" s="21" t="s">
        <v>451</v>
      </c>
      <c r="B97" s="301">
        <v>36008</v>
      </c>
      <c r="C97" s="55">
        <v>9589.2790470383807</v>
      </c>
      <c r="D97" s="55">
        <v>9694.9841290820423</v>
      </c>
      <c r="E97" s="55">
        <v>105.7050820436616</v>
      </c>
      <c r="F97" s="55">
        <v>0</v>
      </c>
      <c r="G97" s="55">
        <v>0</v>
      </c>
      <c r="H97" s="55">
        <v>0</v>
      </c>
    </row>
    <row r="98" spans="1:8" ht="25.5" x14ac:dyDescent="0.2">
      <c r="A98" s="20" t="s">
        <v>707</v>
      </c>
      <c r="B98" s="301">
        <v>57394</v>
      </c>
      <c r="C98" s="55">
        <v>9944.2790470383807</v>
      </c>
      <c r="D98" s="55">
        <v>10049.984129082042</v>
      </c>
      <c r="E98" s="55">
        <v>105.7050820436616</v>
      </c>
      <c r="F98" s="55">
        <v>0</v>
      </c>
      <c r="G98" s="55">
        <v>0</v>
      </c>
      <c r="H98" s="55">
        <v>0</v>
      </c>
    </row>
    <row r="99" spans="1:8" ht="25.5" x14ac:dyDescent="0.2">
      <c r="A99" s="20" t="s">
        <v>708</v>
      </c>
      <c r="B99" s="301">
        <v>31838</v>
      </c>
      <c r="C99" s="55">
        <v>6848.2790470383798</v>
      </c>
      <c r="D99" s="55">
        <v>6953.9841290820423</v>
      </c>
      <c r="E99" s="55">
        <v>105.70508204366251</v>
      </c>
      <c r="F99" s="55">
        <v>0</v>
      </c>
      <c r="G99" s="55">
        <v>0</v>
      </c>
      <c r="H99" s="55">
        <v>0</v>
      </c>
    </row>
    <row r="100" spans="1:8" x14ac:dyDescent="0.2">
      <c r="A100" s="21" t="s">
        <v>456</v>
      </c>
      <c r="B100" s="301">
        <v>65241</v>
      </c>
      <c r="C100" s="55">
        <v>7545.2790470383798</v>
      </c>
      <c r="D100" s="55">
        <v>7650.9841290820423</v>
      </c>
      <c r="E100" s="55">
        <v>105.70508204366251</v>
      </c>
      <c r="F100" s="55">
        <v>0</v>
      </c>
      <c r="G100" s="55">
        <v>0</v>
      </c>
      <c r="H100" s="55">
        <v>0</v>
      </c>
    </row>
    <row r="101" spans="1:8" x14ac:dyDescent="0.2">
      <c r="A101" s="21" t="s">
        <v>457</v>
      </c>
      <c r="B101" s="301">
        <v>13138</v>
      </c>
      <c r="C101" s="55">
        <v>7572.2790470383798</v>
      </c>
      <c r="D101" s="55">
        <v>7677.9841290820423</v>
      </c>
      <c r="E101" s="55">
        <v>105.70508204366251</v>
      </c>
      <c r="F101" s="55">
        <v>0</v>
      </c>
      <c r="G101" s="55">
        <v>0</v>
      </c>
      <c r="H101" s="55">
        <v>0</v>
      </c>
    </row>
    <row r="102" spans="1:8" x14ac:dyDescent="0.2">
      <c r="A102" s="21" t="s">
        <v>458</v>
      </c>
      <c r="B102" s="301">
        <v>28620</v>
      </c>
      <c r="C102" s="55">
        <v>9185.2790470383807</v>
      </c>
      <c r="D102" s="55">
        <v>9290.9841290820423</v>
      </c>
      <c r="E102" s="55">
        <v>105.7050820436616</v>
      </c>
      <c r="F102" s="55">
        <v>0</v>
      </c>
      <c r="G102" s="55">
        <v>0</v>
      </c>
      <c r="H102" s="55">
        <v>0</v>
      </c>
    </row>
    <row r="103" spans="1:8" x14ac:dyDescent="0.2">
      <c r="A103" s="21" t="s">
        <v>459</v>
      </c>
      <c r="B103" s="301">
        <v>17123</v>
      </c>
      <c r="C103" s="55">
        <v>8216.2790470383807</v>
      </c>
      <c r="D103" s="55">
        <v>8321.9841290820423</v>
      </c>
      <c r="E103" s="55">
        <v>105.7050820436616</v>
      </c>
      <c r="F103" s="55">
        <v>0</v>
      </c>
      <c r="G103" s="55">
        <v>0</v>
      </c>
      <c r="H103" s="55">
        <v>0</v>
      </c>
    </row>
    <row r="104" spans="1:8" ht="25.5" x14ac:dyDescent="0.2">
      <c r="A104" s="20" t="s">
        <v>709</v>
      </c>
      <c r="B104" s="301">
        <v>14957</v>
      </c>
      <c r="C104" s="55">
        <v>13510.279047038381</v>
      </c>
      <c r="D104" s="55">
        <v>13615.984129082042</v>
      </c>
      <c r="E104" s="55">
        <v>105.7050820436616</v>
      </c>
      <c r="F104" s="55">
        <v>0</v>
      </c>
      <c r="G104" s="55">
        <v>0</v>
      </c>
      <c r="H104" s="55">
        <v>0</v>
      </c>
    </row>
    <row r="105" spans="1:8" x14ac:dyDescent="0.2">
      <c r="A105" s="21" t="s">
        <v>462</v>
      </c>
      <c r="B105" s="301">
        <v>12503</v>
      </c>
      <c r="C105" s="55">
        <v>10234.279047038381</v>
      </c>
      <c r="D105" s="55">
        <v>10339.984129082042</v>
      </c>
      <c r="E105" s="55">
        <v>105.7050820436616</v>
      </c>
      <c r="F105" s="55">
        <v>0</v>
      </c>
      <c r="G105" s="55">
        <v>0</v>
      </c>
      <c r="H105" s="55">
        <v>0</v>
      </c>
    </row>
    <row r="106" spans="1:8" x14ac:dyDescent="0.2">
      <c r="A106" s="21" t="s">
        <v>463</v>
      </c>
      <c r="B106" s="301">
        <v>17423</v>
      </c>
      <c r="C106" s="55">
        <v>13817.279047038381</v>
      </c>
      <c r="D106" s="55">
        <v>13922.984129082042</v>
      </c>
      <c r="E106" s="55">
        <v>105.7050820436616</v>
      </c>
      <c r="F106" s="55">
        <v>0</v>
      </c>
      <c r="G106" s="55">
        <v>0</v>
      </c>
      <c r="H106" s="55">
        <v>0</v>
      </c>
    </row>
    <row r="107" spans="1:8" x14ac:dyDescent="0.2">
      <c r="A107" s="21" t="s">
        <v>464</v>
      </c>
      <c r="B107" s="301">
        <v>14401</v>
      </c>
      <c r="C107" s="55">
        <v>4426.2790470383798</v>
      </c>
      <c r="D107" s="55">
        <v>4531.9841290820423</v>
      </c>
      <c r="E107" s="55">
        <v>105.70508204366251</v>
      </c>
      <c r="F107" s="55">
        <v>0</v>
      </c>
      <c r="G107" s="55">
        <v>0</v>
      </c>
      <c r="H107" s="55">
        <v>0</v>
      </c>
    </row>
    <row r="108" spans="1:8" x14ac:dyDescent="0.2">
      <c r="A108" s="21" t="s">
        <v>465</v>
      </c>
      <c r="B108" s="301">
        <v>32352</v>
      </c>
      <c r="C108" s="55">
        <v>10346.279047038381</v>
      </c>
      <c r="D108" s="55">
        <v>10451.984129082042</v>
      </c>
      <c r="E108" s="55">
        <v>105.7050820436616</v>
      </c>
      <c r="F108" s="55">
        <v>0</v>
      </c>
      <c r="G108" s="55">
        <v>0</v>
      </c>
      <c r="H108" s="55">
        <v>0</v>
      </c>
    </row>
    <row r="109" spans="1:8" x14ac:dyDescent="0.2">
      <c r="A109" s="21" t="s">
        <v>466</v>
      </c>
      <c r="B109" s="301">
        <v>137556</v>
      </c>
      <c r="C109" s="55">
        <v>7794.2790470383798</v>
      </c>
      <c r="D109" s="55">
        <v>7899.9841290820423</v>
      </c>
      <c r="E109" s="55">
        <v>105.70508204366251</v>
      </c>
      <c r="F109" s="55">
        <v>0</v>
      </c>
      <c r="G109" s="55">
        <v>0</v>
      </c>
      <c r="H109" s="55">
        <v>0</v>
      </c>
    </row>
    <row r="110" spans="1:8" x14ac:dyDescent="0.2">
      <c r="A110" s="21" t="s">
        <v>467</v>
      </c>
      <c r="B110" s="301">
        <v>50960</v>
      </c>
      <c r="C110" s="55">
        <v>11057.279047038381</v>
      </c>
      <c r="D110" s="55">
        <v>11162.984129082042</v>
      </c>
      <c r="E110" s="55">
        <v>105.7050820436616</v>
      </c>
      <c r="F110" s="55">
        <v>0</v>
      </c>
      <c r="G110" s="55">
        <v>0</v>
      </c>
      <c r="H110" s="55">
        <v>0</v>
      </c>
    </row>
    <row r="111" spans="1:8" x14ac:dyDescent="0.2">
      <c r="A111" s="21" t="s">
        <v>710</v>
      </c>
      <c r="B111" s="301">
        <v>25574</v>
      </c>
      <c r="C111" s="55">
        <v>4557.2790470383798</v>
      </c>
      <c r="D111" s="55">
        <v>4662.9841290820423</v>
      </c>
      <c r="E111" s="55">
        <v>105.70508204366251</v>
      </c>
      <c r="F111" s="55">
        <v>0</v>
      </c>
      <c r="G111" s="55">
        <v>0</v>
      </c>
      <c r="H111" s="55">
        <v>0</v>
      </c>
    </row>
    <row r="112" spans="1:8" x14ac:dyDescent="0.2">
      <c r="A112" s="21" t="s">
        <v>469</v>
      </c>
      <c r="B112" s="301">
        <v>14973</v>
      </c>
      <c r="C112" s="55">
        <v>11045.279047038381</v>
      </c>
      <c r="D112" s="55">
        <v>11150.984129082042</v>
      </c>
      <c r="E112" s="55">
        <v>105.7050820436616</v>
      </c>
      <c r="F112" s="55">
        <v>0</v>
      </c>
      <c r="G112" s="55">
        <v>0</v>
      </c>
      <c r="H112" s="55">
        <v>0</v>
      </c>
    </row>
    <row r="113" spans="1:8" x14ac:dyDescent="0.2">
      <c r="A113" s="21" t="s">
        <v>470</v>
      </c>
      <c r="B113" s="301">
        <v>15974</v>
      </c>
      <c r="C113" s="55">
        <v>8719.2790470383807</v>
      </c>
      <c r="D113" s="55">
        <v>8824.9841290820423</v>
      </c>
      <c r="E113" s="55">
        <v>105.7050820436616</v>
      </c>
      <c r="F113" s="55">
        <v>0</v>
      </c>
      <c r="G113" s="55">
        <v>0</v>
      </c>
      <c r="H113" s="55">
        <v>0</v>
      </c>
    </row>
    <row r="114" spans="1:8" x14ac:dyDescent="0.2">
      <c r="A114" s="21" t="s">
        <v>471</v>
      </c>
      <c r="B114" s="301">
        <v>16902</v>
      </c>
      <c r="C114" s="55">
        <v>11614.279047038381</v>
      </c>
      <c r="D114" s="55">
        <v>11719.984129082042</v>
      </c>
      <c r="E114" s="55">
        <v>105.7050820436616</v>
      </c>
      <c r="F114" s="55">
        <v>0</v>
      </c>
      <c r="G114" s="55">
        <v>0</v>
      </c>
      <c r="H114" s="55">
        <v>0</v>
      </c>
    </row>
    <row r="115" spans="1:8" x14ac:dyDescent="0.2">
      <c r="A115" s="21" t="s">
        <v>472</v>
      </c>
      <c r="B115" s="301">
        <v>82372</v>
      </c>
      <c r="C115" s="55">
        <v>10547.279047038381</v>
      </c>
      <c r="D115" s="55">
        <v>10652.984129082042</v>
      </c>
      <c r="E115" s="55">
        <v>105.7050820436616</v>
      </c>
      <c r="F115" s="55">
        <v>0</v>
      </c>
      <c r="G115" s="55">
        <v>0</v>
      </c>
      <c r="H115" s="55">
        <v>0</v>
      </c>
    </row>
    <row r="116" spans="1:8" x14ac:dyDescent="0.2">
      <c r="A116" s="21" t="s">
        <v>473</v>
      </c>
      <c r="B116" s="301">
        <v>30077</v>
      </c>
      <c r="C116" s="55">
        <v>3830.2790470383798</v>
      </c>
      <c r="D116" s="55">
        <v>3935.9841290820418</v>
      </c>
      <c r="E116" s="55">
        <v>105.70508204366206</v>
      </c>
      <c r="F116" s="55">
        <v>0</v>
      </c>
      <c r="G116" s="55">
        <v>0</v>
      </c>
      <c r="H116" s="55">
        <v>0</v>
      </c>
    </row>
    <row r="117" spans="1:8" x14ac:dyDescent="0.2">
      <c r="A117" s="21" t="s">
        <v>474</v>
      </c>
      <c r="B117" s="301">
        <v>43867</v>
      </c>
      <c r="C117" s="55">
        <v>13841.279047038381</v>
      </c>
      <c r="D117" s="55">
        <v>13946.984129082042</v>
      </c>
      <c r="E117" s="55">
        <v>105.7050820436616</v>
      </c>
      <c r="F117" s="55">
        <v>0</v>
      </c>
      <c r="G117" s="55">
        <v>0</v>
      </c>
      <c r="H117" s="55">
        <v>0</v>
      </c>
    </row>
    <row r="118" spans="1:8" x14ac:dyDescent="0.2">
      <c r="A118" s="21" t="s">
        <v>475</v>
      </c>
      <c r="B118" s="301">
        <v>23308</v>
      </c>
      <c r="C118" s="55">
        <v>-688.72095296162001</v>
      </c>
      <c r="D118" s="55">
        <v>-1529.015870917958</v>
      </c>
      <c r="E118" s="55">
        <v>-840.29491795633794</v>
      </c>
      <c r="F118" s="55">
        <v>652</v>
      </c>
      <c r="G118" s="55">
        <v>361</v>
      </c>
      <c r="H118" s="55">
        <v>94</v>
      </c>
    </row>
    <row r="119" spans="1:8" x14ac:dyDescent="0.2">
      <c r="A119" s="21" t="s">
        <v>476</v>
      </c>
      <c r="B119" s="301">
        <v>116682</v>
      </c>
      <c r="C119" s="55">
        <v>1479.27904703838</v>
      </c>
      <c r="D119" s="55">
        <v>1584.984129082042</v>
      </c>
      <c r="E119" s="55">
        <v>105.70508204366206</v>
      </c>
      <c r="F119" s="55">
        <v>0</v>
      </c>
      <c r="G119" s="55">
        <v>0</v>
      </c>
      <c r="H119" s="55">
        <v>0</v>
      </c>
    </row>
    <row r="120" spans="1:8" x14ac:dyDescent="0.2">
      <c r="A120" s="21" t="s">
        <v>477</v>
      </c>
      <c r="B120" s="301">
        <v>321970</v>
      </c>
      <c r="C120" s="55">
        <v>13913.279047038381</v>
      </c>
      <c r="D120" s="55">
        <v>14018.984129082042</v>
      </c>
      <c r="E120" s="55">
        <v>105.7050820436616</v>
      </c>
      <c r="F120" s="55">
        <v>0</v>
      </c>
      <c r="G120" s="55">
        <v>0</v>
      </c>
      <c r="H120" s="55">
        <v>0</v>
      </c>
    </row>
    <row r="121" spans="1:8" x14ac:dyDescent="0.2">
      <c r="A121" s="21" t="s">
        <v>478</v>
      </c>
      <c r="B121" s="301">
        <v>12915</v>
      </c>
      <c r="C121" s="55">
        <v>13065.279047038381</v>
      </c>
      <c r="D121" s="55">
        <v>13170.984129082042</v>
      </c>
      <c r="E121" s="55">
        <v>105.7050820436616</v>
      </c>
      <c r="F121" s="55">
        <v>0</v>
      </c>
      <c r="G121" s="55">
        <v>0</v>
      </c>
      <c r="H121" s="55">
        <v>0</v>
      </c>
    </row>
    <row r="122" spans="1:8" x14ac:dyDescent="0.2">
      <c r="A122" s="21" t="s">
        <v>479</v>
      </c>
      <c r="B122" s="301">
        <v>7191</v>
      </c>
      <c r="C122" s="55">
        <v>15045.279047038381</v>
      </c>
      <c r="D122" s="55">
        <v>15150.984129082042</v>
      </c>
      <c r="E122" s="55">
        <v>105.7050820436616</v>
      </c>
      <c r="F122" s="55">
        <v>0</v>
      </c>
      <c r="G122" s="55">
        <v>0</v>
      </c>
      <c r="H122" s="55">
        <v>0</v>
      </c>
    </row>
    <row r="123" spans="1:8" x14ac:dyDescent="0.2">
      <c r="A123" s="21" t="s">
        <v>480</v>
      </c>
      <c r="B123" s="301">
        <v>19079</v>
      </c>
      <c r="C123" s="55">
        <v>8880.2790470383807</v>
      </c>
      <c r="D123" s="55">
        <v>8985.9841290820423</v>
      </c>
      <c r="E123" s="55">
        <v>105.7050820436616</v>
      </c>
      <c r="F123" s="55">
        <v>0</v>
      </c>
      <c r="G123" s="55">
        <v>0</v>
      </c>
      <c r="H123" s="55">
        <v>0</v>
      </c>
    </row>
    <row r="124" spans="1:8" x14ac:dyDescent="0.2">
      <c r="A124" s="21" t="s">
        <v>481</v>
      </c>
      <c r="B124" s="301">
        <v>18467</v>
      </c>
      <c r="C124" s="55">
        <v>8329.2790470383807</v>
      </c>
      <c r="D124" s="55">
        <v>8434.9841290820423</v>
      </c>
      <c r="E124" s="55">
        <v>105.7050820436616</v>
      </c>
      <c r="F124" s="55">
        <v>0</v>
      </c>
      <c r="G124" s="55">
        <v>0</v>
      </c>
      <c r="H124" s="55">
        <v>0</v>
      </c>
    </row>
    <row r="125" spans="1:8" x14ac:dyDescent="0.2">
      <c r="A125" s="21" t="s">
        <v>482</v>
      </c>
      <c r="B125" s="301">
        <v>15165</v>
      </c>
      <c r="C125" s="55">
        <v>10073.279047038381</v>
      </c>
      <c r="D125" s="55">
        <v>10178.984129082042</v>
      </c>
      <c r="E125" s="55">
        <v>105.7050820436616</v>
      </c>
      <c r="F125" s="55">
        <v>0</v>
      </c>
      <c r="G125" s="55">
        <v>0</v>
      </c>
      <c r="H125" s="55">
        <v>0</v>
      </c>
    </row>
    <row r="126" spans="1:8" x14ac:dyDescent="0.2">
      <c r="A126" s="21" t="s">
        <v>483</v>
      </c>
      <c r="B126" s="301">
        <v>23117</v>
      </c>
      <c r="C126" s="55">
        <v>4276.2790470383798</v>
      </c>
      <c r="D126" s="55">
        <v>4381.9841290820423</v>
      </c>
      <c r="E126" s="55">
        <v>105.70508204366251</v>
      </c>
      <c r="F126" s="55">
        <v>0</v>
      </c>
      <c r="G126" s="55">
        <v>0</v>
      </c>
      <c r="H126" s="55">
        <v>0</v>
      </c>
    </row>
    <row r="127" spans="1:8" x14ac:dyDescent="0.2">
      <c r="A127" s="21" t="s">
        <v>484</v>
      </c>
      <c r="B127" s="301">
        <v>13619</v>
      </c>
      <c r="C127" s="55">
        <v>10901.279047038381</v>
      </c>
      <c r="D127" s="55">
        <v>11006.984129082042</v>
      </c>
      <c r="E127" s="55">
        <v>105.7050820436616</v>
      </c>
      <c r="F127" s="55">
        <v>0</v>
      </c>
      <c r="G127" s="55">
        <v>0</v>
      </c>
      <c r="H127" s="55">
        <v>0</v>
      </c>
    </row>
    <row r="128" spans="1:8" x14ac:dyDescent="0.2">
      <c r="A128" s="21" t="s">
        <v>485</v>
      </c>
      <c r="B128" s="301">
        <v>20426</v>
      </c>
      <c r="C128" s="55">
        <v>6053.2790470383798</v>
      </c>
      <c r="D128" s="55">
        <v>6158.9841290820423</v>
      </c>
      <c r="E128" s="55">
        <v>105.70508204366251</v>
      </c>
      <c r="F128" s="55">
        <v>0</v>
      </c>
      <c r="G128" s="55">
        <v>0</v>
      </c>
      <c r="H128" s="55">
        <v>0</v>
      </c>
    </row>
    <row r="129" spans="1:8" x14ac:dyDescent="0.2">
      <c r="A129" s="21" t="s">
        <v>486</v>
      </c>
      <c r="B129" s="301">
        <v>13145</v>
      </c>
      <c r="C129" s="55">
        <v>12281.279047038381</v>
      </c>
      <c r="D129" s="55">
        <v>12386.984129082042</v>
      </c>
      <c r="E129" s="55">
        <v>105.7050820436616</v>
      </c>
      <c r="F129" s="55">
        <v>0</v>
      </c>
      <c r="G129" s="55">
        <v>0</v>
      </c>
      <c r="H129" s="55">
        <v>0</v>
      </c>
    </row>
    <row r="130" spans="1:8" x14ac:dyDescent="0.2">
      <c r="A130" s="21" t="s">
        <v>487</v>
      </c>
      <c r="B130" s="301">
        <v>43323</v>
      </c>
      <c r="C130" s="55">
        <v>8745.2790470383807</v>
      </c>
      <c r="D130" s="55">
        <v>8850.9841290820423</v>
      </c>
      <c r="E130" s="55">
        <v>105.7050820436616</v>
      </c>
      <c r="F130" s="55">
        <v>0</v>
      </c>
      <c r="G130" s="55">
        <v>0</v>
      </c>
      <c r="H130" s="55">
        <v>0</v>
      </c>
    </row>
    <row r="131" spans="1:8" x14ac:dyDescent="0.2">
      <c r="A131" s="21" t="s">
        <v>488</v>
      </c>
      <c r="B131" s="301">
        <v>34606</v>
      </c>
      <c r="C131" s="55">
        <v>-1266.72095296162</v>
      </c>
      <c r="D131" s="55">
        <v>-1658.015870917958</v>
      </c>
      <c r="E131" s="55">
        <v>-391.29491795633794</v>
      </c>
      <c r="F131" s="55">
        <v>203</v>
      </c>
      <c r="G131" s="55">
        <v>0</v>
      </c>
      <c r="H131" s="55">
        <v>0</v>
      </c>
    </row>
    <row r="132" spans="1:8" x14ac:dyDescent="0.2">
      <c r="A132" s="21" t="s">
        <v>489</v>
      </c>
      <c r="B132" s="301">
        <v>28961</v>
      </c>
      <c r="C132" s="55">
        <v>4574.2790470383798</v>
      </c>
      <c r="D132" s="55">
        <v>4679.9841290820423</v>
      </c>
      <c r="E132" s="55">
        <v>105.70508204366251</v>
      </c>
      <c r="F132" s="55">
        <v>0</v>
      </c>
      <c r="G132" s="55">
        <v>0</v>
      </c>
      <c r="H132" s="55">
        <v>0</v>
      </c>
    </row>
    <row r="133" spans="1:8" x14ac:dyDescent="0.2">
      <c r="A133" s="21" t="s">
        <v>490</v>
      </c>
      <c r="B133" s="301">
        <v>15167</v>
      </c>
      <c r="C133" s="55">
        <v>14293.279047038381</v>
      </c>
      <c r="D133" s="55">
        <v>14398.984129082042</v>
      </c>
      <c r="E133" s="55">
        <v>105.7050820436616</v>
      </c>
      <c r="F133" s="55">
        <v>0</v>
      </c>
      <c r="G133" s="55">
        <v>0</v>
      </c>
      <c r="H133" s="55">
        <v>0</v>
      </c>
    </row>
    <row r="134" spans="1:8" x14ac:dyDescent="0.2">
      <c r="A134" s="21" t="s">
        <v>491</v>
      </c>
      <c r="B134" s="301">
        <v>40655</v>
      </c>
      <c r="C134" s="55">
        <v>5275.2790470383798</v>
      </c>
      <c r="D134" s="55">
        <v>5380.9841290820423</v>
      </c>
      <c r="E134" s="55">
        <v>105.70508204366251</v>
      </c>
      <c r="F134" s="55">
        <v>0</v>
      </c>
      <c r="G134" s="55">
        <v>0</v>
      </c>
      <c r="H134" s="55">
        <v>0</v>
      </c>
    </row>
    <row r="135" spans="1:8" x14ac:dyDescent="0.2">
      <c r="A135" s="21" t="s">
        <v>492</v>
      </c>
      <c r="B135" s="301">
        <v>9833</v>
      </c>
      <c r="C135" s="55">
        <v>13552.279047038381</v>
      </c>
      <c r="D135" s="55">
        <v>13657.984129082042</v>
      </c>
      <c r="E135" s="55">
        <v>105.7050820436616</v>
      </c>
      <c r="F135" s="55">
        <v>0</v>
      </c>
      <c r="G135" s="55">
        <v>0</v>
      </c>
      <c r="H135" s="55">
        <v>0</v>
      </c>
    </row>
    <row r="136" spans="1:8" x14ac:dyDescent="0.2">
      <c r="A136" s="21" t="s">
        <v>493</v>
      </c>
      <c r="B136" s="301">
        <v>14051</v>
      </c>
      <c r="C136" s="55">
        <v>13270.279047038381</v>
      </c>
      <c r="D136" s="55">
        <v>13375.984129082042</v>
      </c>
      <c r="E136" s="55">
        <v>105.7050820436616</v>
      </c>
      <c r="F136" s="55">
        <v>0</v>
      </c>
      <c r="G136" s="55">
        <v>0</v>
      </c>
      <c r="H136" s="55">
        <v>0</v>
      </c>
    </row>
    <row r="137" spans="1:8" ht="25.5" x14ac:dyDescent="0.2">
      <c r="A137" s="20" t="s">
        <v>711</v>
      </c>
      <c r="B137" s="301">
        <v>42849</v>
      </c>
      <c r="C137" s="55">
        <v>9420.2790470383807</v>
      </c>
      <c r="D137" s="55">
        <v>9525.9841290820423</v>
      </c>
      <c r="E137" s="55">
        <v>105.7050820436616</v>
      </c>
      <c r="F137" s="55">
        <v>0</v>
      </c>
      <c r="G137" s="55">
        <v>0</v>
      </c>
      <c r="H137" s="55">
        <v>0</v>
      </c>
    </row>
    <row r="138" spans="1:8" x14ac:dyDescent="0.2">
      <c r="A138" s="21" t="s">
        <v>496</v>
      </c>
      <c r="B138" s="301">
        <v>96641</v>
      </c>
      <c r="C138" s="55">
        <v>5938.2790470383798</v>
      </c>
      <c r="D138" s="55">
        <v>6043.9841290820423</v>
      </c>
      <c r="E138" s="55">
        <v>105.70508204366251</v>
      </c>
      <c r="F138" s="55">
        <v>0</v>
      </c>
      <c r="G138" s="55">
        <v>0</v>
      </c>
      <c r="H138" s="55">
        <v>0</v>
      </c>
    </row>
    <row r="139" spans="1:8" x14ac:dyDescent="0.2">
      <c r="A139" s="21" t="s">
        <v>497</v>
      </c>
      <c r="B139" s="301">
        <v>10501</v>
      </c>
      <c r="C139" s="55">
        <v>14100.279047038381</v>
      </c>
      <c r="D139" s="55">
        <v>14205.984129082042</v>
      </c>
      <c r="E139" s="55">
        <v>105.7050820436616</v>
      </c>
      <c r="F139" s="55">
        <v>0</v>
      </c>
      <c r="G139" s="55">
        <v>0</v>
      </c>
      <c r="H139" s="55">
        <v>0</v>
      </c>
    </row>
    <row r="140" spans="1:8" x14ac:dyDescent="0.2">
      <c r="A140" s="21" t="s">
        <v>498</v>
      </c>
      <c r="B140" s="301">
        <v>79015</v>
      </c>
      <c r="C140" s="55">
        <v>635.27904703837999</v>
      </c>
      <c r="D140" s="55">
        <v>669.98412908204205</v>
      </c>
      <c r="E140" s="55">
        <v>34.70508204366206</v>
      </c>
      <c r="F140" s="55">
        <v>0</v>
      </c>
      <c r="G140" s="55">
        <v>0</v>
      </c>
      <c r="H140" s="55">
        <v>0</v>
      </c>
    </row>
    <row r="141" spans="1:8" x14ac:dyDescent="0.2">
      <c r="A141" s="21" t="s">
        <v>499</v>
      </c>
      <c r="B141" s="301">
        <v>24154</v>
      </c>
      <c r="C141" s="55">
        <v>9107.2790470383807</v>
      </c>
      <c r="D141" s="55">
        <v>9212.9841290820423</v>
      </c>
      <c r="E141" s="55">
        <v>105.7050820436616</v>
      </c>
      <c r="F141" s="55">
        <v>0</v>
      </c>
      <c r="G141" s="55">
        <v>0</v>
      </c>
      <c r="H141" s="55">
        <v>0</v>
      </c>
    </row>
    <row r="142" spans="1:8" x14ac:dyDescent="0.2">
      <c r="A142" s="21" t="s">
        <v>500</v>
      </c>
      <c r="B142" s="301">
        <v>60848</v>
      </c>
      <c r="C142" s="55">
        <v>5356.2790470383798</v>
      </c>
      <c r="D142" s="55">
        <v>5461.9841290820423</v>
      </c>
      <c r="E142" s="55">
        <v>105.70508204366251</v>
      </c>
      <c r="F142" s="55">
        <v>0</v>
      </c>
      <c r="G142" s="55">
        <v>0</v>
      </c>
      <c r="H142" s="55">
        <v>0</v>
      </c>
    </row>
    <row r="143" spans="1:8" ht="25.5" x14ac:dyDescent="0.2">
      <c r="A143" s="281" t="s">
        <v>712</v>
      </c>
      <c r="B143" s="301">
        <v>28722</v>
      </c>
      <c r="C143" s="55">
        <v>6690.2790470383798</v>
      </c>
      <c r="D143" s="55">
        <v>6795.9841290820423</v>
      </c>
      <c r="E143" s="55">
        <v>105.70508204366251</v>
      </c>
      <c r="F143" s="55">
        <v>0</v>
      </c>
      <c r="G143" s="55">
        <v>0</v>
      </c>
      <c r="H143" s="55">
        <v>0</v>
      </c>
    </row>
    <row r="144" spans="1:8" x14ac:dyDescent="0.2">
      <c r="A144" s="21" t="s">
        <v>503</v>
      </c>
      <c r="B144" s="301">
        <v>39557</v>
      </c>
      <c r="C144" s="55">
        <v>6226.2790470383798</v>
      </c>
      <c r="D144" s="55">
        <v>6331.9841290820423</v>
      </c>
      <c r="E144" s="55">
        <v>105.70508204366251</v>
      </c>
      <c r="F144" s="55">
        <v>0</v>
      </c>
      <c r="G144" s="55">
        <v>0</v>
      </c>
      <c r="H144" s="55">
        <v>0</v>
      </c>
    </row>
    <row r="145" spans="1:8" x14ac:dyDescent="0.2">
      <c r="A145" s="21" t="s">
        <v>504</v>
      </c>
      <c r="B145" s="301">
        <v>9605</v>
      </c>
      <c r="C145" s="55">
        <v>14645.279047038381</v>
      </c>
      <c r="D145" s="55">
        <v>14750.984129082042</v>
      </c>
      <c r="E145" s="55">
        <v>105.7050820436616</v>
      </c>
      <c r="F145" s="55">
        <v>0</v>
      </c>
      <c r="G145" s="55">
        <v>0</v>
      </c>
      <c r="H145" s="55">
        <v>0</v>
      </c>
    </row>
    <row r="146" spans="1:8" x14ac:dyDescent="0.2">
      <c r="A146" s="21" t="s">
        <v>505</v>
      </c>
      <c r="B146" s="301">
        <v>8751</v>
      </c>
      <c r="C146" s="55">
        <v>4722.2790470383798</v>
      </c>
      <c r="D146" s="55">
        <v>4827.9841290820423</v>
      </c>
      <c r="E146" s="55">
        <v>105.70508204366251</v>
      </c>
      <c r="F146" s="55">
        <v>0</v>
      </c>
      <c r="G146" s="55">
        <v>0</v>
      </c>
      <c r="H146" s="55">
        <v>0</v>
      </c>
    </row>
    <row r="147" spans="1:8" x14ac:dyDescent="0.2">
      <c r="A147" s="21" t="s">
        <v>506</v>
      </c>
      <c r="B147" s="301">
        <v>108234</v>
      </c>
      <c r="C147" s="55">
        <v>8027.2790470383798</v>
      </c>
      <c r="D147" s="55">
        <v>8132.9841290820423</v>
      </c>
      <c r="E147" s="55">
        <v>105.70508204366251</v>
      </c>
      <c r="F147" s="55">
        <v>0</v>
      </c>
      <c r="G147" s="55">
        <v>0</v>
      </c>
      <c r="H147" s="55">
        <v>0</v>
      </c>
    </row>
    <row r="148" spans="1:8" x14ac:dyDescent="0.2">
      <c r="A148" s="21" t="s">
        <v>507</v>
      </c>
      <c r="B148" s="301">
        <v>4782</v>
      </c>
      <c r="C148" s="55">
        <v>16445.279047038381</v>
      </c>
      <c r="D148" s="55">
        <v>16550.98412908204</v>
      </c>
      <c r="E148" s="55">
        <v>105.70508204365979</v>
      </c>
      <c r="F148" s="55">
        <v>0</v>
      </c>
      <c r="G148" s="55">
        <v>0</v>
      </c>
      <c r="H148" s="55">
        <v>0</v>
      </c>
    </row>
    <row r="149" spans="1:8" x14ac:dyDescent="0.2">
      <c r="A149" s="21" t="s">
        <v>508</v>
      </c>
      <c r="B149" s="301">
        <v>5591</v>
      </c>
      <c r="C149" s="55">
        <v>11171.279047038381</v>
      </c>
      <c r="D149" s="55">
        <v>11276.984129082042</v>
      </c>
      <c r="E149" s="55">
        <v>105.7050820436616</v>
      </c>
      <c r="F149" s="55">
        <v>0</v>
      </c>
      <c r="G149" s="55">
        <v>0</v>
      </c>
      <c r="H149" s="55">
        <v>0</v>
      </c>
    </row>
    <row r="150" spans="1:8" x14ac:dyDescent="0.2">
      <c r="A150" s="21" t="s">
        <v>509</v>
      </c>
      <c r="B150" s="301">
        <v>32461</v>
      </c>
      <c r="C150" s="55">
        <v>12883.279047038381</v>
      </c>
      <c r="D150" s="55">
        <v>12988.984129082042</v>
      </c>
      <c r="E150" s="55">
        <v>105.7050820436616</v>
      </c>
      <c r="F150" s="55">
        <v>0</v>
      </c>
      <c r="G150" s="55">
        <v>0</v>
      </c>
      <c r="H150" s="55">
        <v>0</v>
      </c>
    </row>
    <row r="151" spans="1:8" x14ac:dyDescent="0.2">
      <c r="A151" s="21" t="s">
        <v>510</v>
      </c>
      <c r="B151" s="301">
        <v>6494</v>
      </c>
      <c r="C151" s="55">
        <v>13678.279047038381</v>
      </c>
      <c r="D151" s="55">
        <v>13783.984129082042</v>
      </c>
      <c r="E151" s="55">
        <v>105.7050820436616</v>
      </c>
      <c r="F151" s="55">
        <v>0</v>
      </c>
      <c r="G151" s="55">
        <v>0</v>
      </c>
      <c r="H151" s="55">
        <v>0</v>
      </c>
    </row>
    <row r="152" spans="1:8" x14ac:dyDescent="0.2">
      <c r="A152" s="21" t="s">
        <v>511</v>
      </c>
      <c r="B152" s="301">
        <v>5642</v>
      </c>
      <c r="C152" s="55">
        <v>10750.279047038381</v>
      </c>
      <c r="D152" s="55">
        <v>10855.984129082042</v>
      </c>
      <c r="E152" s="55">
        <v>105.7050820436616</v>
      </c>
      <c r="F152" s="55">
        <v>0</v>
      </c>
      <c r="G152" s="55">
        <v>0</v>
      </c>
      <c r="H152" s="55">
        <v>0</v>
      </c>
    </row>
    <row r="153" spans="1:8" x14ac:dyDescent="0.2">
      <c r="A153" s="21" t="s">
        <v>512</v>
      </c>
      <c r="B153" s="301">
        <v>5238</v>
      </c>
      <c r="C153" s="55">
        <v>13808.279047038381</v>
      </c>
      <c r="D153" s="55">
        <v>13913.984129082042</v>
      </c>
      <c r="E153" s="55">
        <v>105.7050820436616</v>
      </c>
      <c r="F153" s="55">
        <v>0</v>
      </c>
      <c r="G153" s="55">
        <v>0</v>
      </c>
      <c r="H153" s="55">
        <v>0</v>
      </c>
    </row>
    <row r="154" spans="1:8" x14ac:dyDescent="0.2">
      <c r="A154" s="21" t="s">
        <v>513</v>
      </c>
      <c r="B154" s="301">
        <v>547558</v>
      </c>
      <c r="C154" s="55">
        <v>4724.2790470383798</v>
      </c>
      <c r="D154" s="55">
        <v>4829.9841290820423</v>
      </c>
      <c r="E154" s="55">
        <v>105.70508204366251</v>
      </c>
      <c r="F154" s="55">
        <v>0</v>
      </c>
      <c r="G154" s="55">
        <v>0</v>
      </c>
      <c r="H154" s="55">
        <v>0</v>
      </c>
    </row>
    <row r="155" spans="1:8" x14ac:dyDescent="0.2">
      <c r="A155" s="21" t="s">
        <v>514</v>
      </c>
      <c r="B155" s="301">
        <v>13132</v>
      </c>
      <c r="C155" s="55">
        <v>8278.2790470383807</v>
      </c>
      <c r="D155" s="55">
        <v>8383.9841290820423</v>
      </c>
      <c r="E155" s="55">
        <v>105.7050820436616</v>
      </c>
      <c r="F155" s="55">
        <v>0</v>
      </c>
      <c r="G155" s="55">
        <v>0</v>
      </c>
      <c r="H155" s="55">
        <v>0</v>
      </c>
    </row>
    <row r="156" spans="1:8" x14ac:dyDescent="0.2">
      <c r="A156" s="21" t="s">
        <v>515</v>
      </c>
      <c r="B156" s="301">
        <v>9362</v>
      </c>
      <c r="C156" s="55">
        <v>10522.279047038381</v>
      </c>
      <c r="D156" s="55">
        <v>10627.984129082042</v>
      </c>
      <c r="E156" s="55">
        <v>105.7050820436616</v>
      </c>
      <c r="F156" s="55">
        <v>0</v>
      </c>
      <c r="G156" s="55">
        <v>0</v>
      </c>
      <c r="H156" s="55">
        <v>0</v>
      </c>
    </row>
    <row r="157" spans="1:8" x14ac:dyDescent="0.2">
      <c r="A157" s="21" t="s">
        <v>516</v>
      </c>
      <c r="B157" s="301">
        <v>8969</v>
      </c>
      <c r="C157" s="55">
        <v>10108.279047038381</v>
      </c>
      <c r="D157" s="55">
        <v>10213.984129082042</v>
      </c>
      <c r="E157" s="55">
        <v>105.7050820436616</v>
      </c>
      <c r="F157" s="55">
        <v>0</v>
      </c>
      <c r="G157" s="55">
        <v>0</v>
      </c>
      <c r="H157" s="55">
        <v>0</v>
      </c>
    </row>
    <row r="158" spans="1:8" x14ac:dyDescent="0.2">
      <c r="A158" s="21" t="s">
        <v>517</v>
      </c>
      <c r="B158" s="301">
        <v>36519</v>
      </c>
      <c r="C158" s="55">
        <v>2685.2790470383798</v>
      </c>
      <c r="D158" s="55">
        <v>2790.9841290820418</v>
      </c>
      <c r="E158" s="55">
        <v>105.70508204366206</v>
      </c>
      <c r="F158" s="55">
        <v>0</v>
      </c>
      <c r="G158" s="55">
        <v>0</v>
      </c>
      <c r="H158" s="55">
        <v>0</v>
      </c>
    </row>
    <row r="159" spans="1:8" x14ac:dyDescent="0.2">
      <c r="A159" s="21" t="s">
        <v>518</v>
      </c>
      <c r="B159" s="301">
        <v>6760</v>
      </c>
      <c r="C159" s="55">
        <v>6895.2790470383798</v>
      </c>
      <c r="D159" s="55">
        <v>7000.9841290820423</v>
      </c>
      <c r="E159" s="55">
        <v>105.70508204366251</v>
      </c>
      <c r="F159" s="55">
        <v>0</v>
      </c>
      <c r="G159" s="55">
        <v>0</v>
      </c>
      <c r="H159" s="55">
        <v>0</v>
      </c>
    </row>
    <row r="160" spans="1:8" x14ac:dyDescent="0.2">
      <c r="A160" s="21" t="s">
        <v>519</v>
      </c>
      <c r="B160" s="301">
        <v>42639</v>
      </c>
      <c r="C160" s="55">
        <v>2433.2790470383798</v>
      </c>
      <c r="D160" s="55">
        <v>2538.9841290820418</v>
      </c>
      <c r="E160" s="55">
        <v>105.70508204366206</v>
      </c>
      <c r="F160" s="55">
        <v>0</v>
      </c>
      <c r="G160" s="55">
        <v>0</v>
      </c>
      <c r="H160" s="55">
        <v>0</v>
      </c>
    </row>
    <row r="161" spans="1:8" x14ac:dyDescent="0.2">
      <c r="A161" s="21" t="s">
        <v>520</v>
      </c>
      <c r="B161" s="301">
        <v>40107</v>
      </c>
      <c r="C161" s="55">
        <v>3271.2790470383798</v>
      </c>
      <c r="D161" s="55">
        <v>3376.9841290820418</v>
      </c>
      <c r="E161" s="55">
        <v>105.70508204366206</v>
      </c>
      <c r="F161" s="55">
        <v>0</v>
      </c>
      <c r="G161" s="55">
        <v>0</v>
      </c>
      <c r="H161" s="55">
        <v>0</v>
      </c>
    </row>
    <row r="162" spans="1:8" x14ac:dyDescent="0.2">
      <c r="A162" s="21" t="s">
        <v>521</v>
      </c>
      <c r="B162" s="301">
        <v>38923</v>
      </c>
      <c r="C162" s="55">
        <v>5987.2790470383798</v>
      </c>
      <c r="D162" s="55">
        <v>6092.9841290820423</v>
      </c>
      <c r="E162" s="55">
        <v>105.70508204366251</v>
      </c>
      <c r="F162" s="55">
        <v>0</v>
      </c>
      <c r="G162" s="55">
        <v>0</v>
      </c>
      <c r="H162" s="55">
        <v>0</v>
      </c>
    </row>
    <row r="163" spans="1:8" x14ac:dyDescent="0.2">
      <c r="A163" s="21" t="s">
        <v>522</v>
      </c>
      <c r="B163" s="301">
        <v>13111</v>
      </c>
      <c r="C163" s="55">
        <v>8970.2790470383807</v>
      </c>
      <c r="D163" s="55">
        <v>9075.9841290820423</v>
      </c>
      <c r="E163" s="55">
        <v>105.7050820436616</v>
      </c>
      <c r="F163" s="55">
        <v>0</v>
      </c>
      <c r="G163" s="55">
        <v>0</v>
      </c>
      <c r="H163" s="55">
        <v>0</v>
      </c>
    </row>
    <row r="164" spans="1:8" x14ac:dyDescent="0.2">
      <c r="A164" s="21" t="s">
        <v>523</v>
      </c>
      <c r="B164" s="301">
        <v>14438</v>
      </c>
      <c r="C164" s="55">
        <v>6354.2790470383798</v>
      </c>
      <c r="D164" s="55">
        <v>6459.9841290820423</v>
      </c>
      <c r="E164" s="55">
        <v>105.70508204366251</v>
      </c>
      <c r="F164" s="55">
        <v>0</v>
      </c>
      <c r="G164" s="55">
        <v>0</v>
      </c>
      <c r="H164" s="55">
        <v>0</v>
      </c>
    </row>
    <row r="165" spans="1:8" x14ac:dyDescent="0.2">
      <c r="A165" s="21" t="s">
        <v>524</v>
      </c>
      <c r="B165" s="301">
        <v>24027</v>
      </c>
      <c r="C165" s="55">
        <v>8139.2790470383798</v>
      </c>
      <c r="D165" s="55">
        <v>8244.9841290820423</v>
      </c>
      <c r="E165" s="55">
        <v>105.70508204366251</v>
      </c>
      <c r="F165" s="55">
        <v>0</v>
      </c>
      <c r="G165" s="55">
        <v>0</v>
      </c>
      <c r="H165" s="55">
        <v>0</v>
      </c>
    </row>
    <row r="166" spans="1:8" x14ac:dyDescent="0.2">
      <c r="A166" s="21" t="s">
        <v>525</v>
      </c>
      <c r="B166" s="301">
        <v>33872</v>
      </c>
      <c r="C166" s="55">
        <v>10282.279047038381</v>
      </c>
      <c r="D166" s="55">
        <v>10387.984129082042</v>
      </c>
      <c r="E166" s="55">
        <v>105.7050820436616</v>
      </c>
      <c r="F166" s="55">
        <v>0</v>
      </c>
      <c r="G166" s="55">
        <v>0</v>
      </c>
      <c r="H166" s="55">
        <v>0</v>
      </c>
    </row>
    <row r="167" spans="1:8" x14ac:dyDescent="0.2">
      <c r="A167" s="21" t="s">
        <v>526</v>
      </c>
      <c r="B167" s="301">
        <v>9147</v>
      </c>
      <c r="C167" s="55">
        <v>16132.279047038381</v>
      </c>
      <c r="D167" s="55">
        <v>16237.984129082042</v>
      </c>
      <c r="E167" s="55">
        <v>105.7050820436616</v>
      </c>
      <c r="F167" s="55">
        <v>0</v>
      </c>
      <c r="G167" s="55">
        <v>0</v>
      </c>
      <c r="H167" s="55">
        <v>0</v>
      </c>
    </row>
    <row r="168" spans="1:8" x14ac:dyDescent="0.2">
      <c r="A168" s="21" t="s">
        <v>527</v>
      </c>
      <c r="B168" s="301">
        <v>10204</v>
      </c>
      <c r="C168" s="55">
        <v>12175.279047038381</v>
      </c>
      <c r="D168" s="55">
        <v>12280.984129082042</v>
      </c>
      <c r="E168" s="55">
        <v>105.7050820436616</v>
      </c>
      <c r="F168" s="55">
        <v>0</v>
      </c>
      <c r="G168" s="55">
        <v>0</v>
      </c>
      <c r="H168" s="55">
        <v>0</v>
      </c>
    </row>
    <row r="169" spans="1:8" x14ac:dyDescent="0.2">
      <c r="A169" s="21" t="s">
        <v>528</v>
      </c>
      <c r="B169" s="301">
        <v>63263</v>
      </c>
      <c r="C169" s="55">
        <v>1654.27904703838</v>
      </c>
      <c r="D169" s="55">
        <v>1759.984129082042</v>
      </c>
      <c r="E169" s="55">
        <v>105.70508204366206</v>
      </c>
      <c r="F169" s="55">
        <v>0</v>
      </c>
      <c r="G169" s="55">
        <v>0</v>
      </c>
      <c r="H169" s="55">
        <v>0</v>
      </c>
    </row>
    <row r="170" spans="1:8" x14ac:dyDescent="0.2">
      <c r="A170" s="21" t="s">
        <v>529</v>
      </c>
      <c r="B170" s="301">
        <v>15011</v>
      </c>
      <c r="C170" s="55">
        <v>4719.2790470383798</v>
      </c>
      <c r="D170" s="55">
        <v>4824.9841290820423</v>
      </c>
      <c r="E170" s="55">
        <v>105.70508204366251</v>
      </c>
      <c r="F170" s="55">
        <v>0</v>
      </c>
      <c r="G170" s="55">
        <v>0</v>
      </c>
      <c r="H170" s="55">
        <v>0</v>
      </c>
    </row>
    <row r="171" spans="1:8" x14ac:dyDescent="0.2">
      <c r="A171" s="21" t="s">
        <v>530</v>
      </c>
      <c r="B171" s="301">
        <v>36919</v>
      </c>
      <c r="C171" s="55">
        <v>3635.2790470383798</v>
      </c>
      <c r="D171" s="55">
        <v>3740.9841290820418</v>
      </c>
      <c r="E171" s="55">
        <v>105.70508204366206</v>
      </c>
      <c r="F171" s="55">
        <v>0</v>
      </c>
      <c r="G171" s="55">
        <v>0</v>
      </c>
      <c r="H171" s="55">
        <v>0</v>
      </c>
    </row>
    <row r="172" spans="1:8" x14ac:dyDescent="0.2">
      <c r="A172" s="21" t="s">
        <v>531</v>
      </c>
      <c r="B172" s="301">
        <v>18709</v>
      </c>
      <c r="C172" s="55">
        <v>9063.2790470383807</v>
      </c>
      <c r="D172" s="55">
        <v>9168.9841290820423</v>
      </c>
      <c r="E172" s="55">
        <v>105.7050820436616</v>
      </c>
      <c r="F172" s="55">
        <v>0</v>
      </c>
      <c r="G172" s="55">
        <v>0</v>
      </c>
      <c r="H172" s="55">
        <v>0</v>
      </c>
    </row>
    <row r="173" spans="1:8" x14ac:dyDescent="0.2">
      <c r="A173" s="21" t="s">
        <v>532</v>
      </c>
      <c r="B173" s="301">
        <v>53539</v>
      </c>
      <c r="C173" s="55">
        <v>3002.2790470383798</v>
      </c>
      <c r="D173" s="55">
        <v>3107.9841290820418</v>
      </c>
      <c r="E173" s="55">
        <v>105.70508204366206</v>
      </c>
      <c r="F173" s="55">
        <v>0</v>
      </c>
      <c r="G173" s="55">
        <v>0</v>
      </c>
      <c r="H173" s="55">
        <v>0</v>
      </c>
    </row>
    <row r="174" spans="1:8" x14ac:dyDescent="0.2">
      <c r="A174" s="21" t="s">
        <v>533</v>
      </c>
      <c r="B174" s="301">
        <v>8976</v>
      </c>
      <c r="C174" s="55">
        <v>4400.2790470383798</v>
      </c>
      <c r="D174" s="55">
        <v>4505.9841290820423</v>
      </c>
      <c r="E174" s="55">
        <v>105.70508204366251</v>
      </c>
      <c r="F174" s="55">
        <v>0</v>
      </c>
      <c r="G174" s="55">
        <v>0</v>
      </c>
      <c r="H174" s="55">
        <v>0</v>
      </c>
    </row>
    <row r="175" spans="1:8" x14ac:dyDescent="0.2">
      <c r="A175" s="21" t="s">
        <v>534</v>
      </c>
      <c r="B175" s="301">
        <v>25458</v>
      </c>
      <c r="C175" s="55">
        <v>3013.2790470383798</v>
      </c>
      <c r="D175" s="55">
        <v>3118.9841290820418</v>
      </c>
      <c r="E175" s="55">
        <v>105.70508204366206</v>
      </c>
      <c r="F175" s="55">
        <v>0</v>
      </c>
      <c r="G175" s="55">
        <v>0</v>
      </c>
      <c r="H175" s="55">
        <v>0</v>
      </c>
    </row>
    <row r="176" spans="1:8" x14ac:dyDescent="0.2">
      <c r="A176" s="21" t="s">
        <v>535</v>
      </c>
      <c r="B176" s="301">
        <v>12837</v>
      </c>
      <c r="C176" s="55">
        <v>10328.279047038381</v>
      </c>
      <c r="D176" s="55">
        <v>10433.984129082042</v>
      </c>
      <c r="E176" s="55">
        <v>105.7050820436616</v>
      </c>
      <c r="F176" s="55">
        <v>0</v>
      </c>
      <c r="G176" s="55">
        <v>0</v>
      </c>
      <c r="H176" s="55">
        <v>0</v>
      </c>
    </row>
    <row r="177" spans="1:8" x14ac:dyDescent="0.2">
      <c r="A177" s="21" t="s">
        <v>536</v>
      </c>
      <c r="B177" s="301">
        <v>10472</v>
      </c>
      <c r="C177" s="55">
        <v>12480.279047038381</v>
      </c>
      <c r="D177" s="55">
        <v>12585.984129082042</v>
      </c>
      <c r="E177" s="55">
        <v>105.7050820436616</v>
      </c>
      <c r="F177" s="55">
        <v>0</v>
      </c>
      <c r="G177" s="55">
        <v>0</v>
      </c>
      <c r="H177" s="55">
        <v>0</v>
      </c>
    </row>
    <row r="178" spans="1:8" x14ac:dyDescent="0.2">
      <c r="A178" s="21" t="s">
        <v>537</v>
      </c>
      <c r="B178" s="301">
        <v>12454</v>
      </c>
      <c r="C178" s="55">
        <v>9059.2790470383807</v>
      </c>
      <c r="D178" s="55">
        <v>9164.9841290820423</v>
      </c>
      <c r="E178" s="55">
        <v>105.7050820436616</v>
      </c>
      <c r="F178" s="55">
        <v>0</v>
      </c>
      <c r="G178" s="55">
        <v>0</v>
      </c>
      <c r="H178" s="55">
        <v>0</v>
      </c>
    </row>
    <row r="179" spans="1:8" x14ac:dyDescent="0.2">
      <c r="A179" s="21" t="s">
        <v>538</v>
      </c>
      <c r="B179" s="301">
        <v>10955</v>
      </c>
      <c r="C179" s="55">
        <v>10932.279047038381</v>
      </c>
      <c r="D179" s="55">
        <v>11037.984129082042</v>
      </c>
      <c r="E179" s="55">
        <v>105.7050820436616</v>
      </c>
      <c r="F179" s="55">
        <v>0</v>
      </c>
      <c r="G179" s="55">
        <v>0</v>
      </c>
      <c r="H179" s="55">
        <v>0</v>
      </c>
    </row>
    <row r="180" spans="1:8" x14ac:dyDescent="0.2">
      <c r="A180" s="21" t="s">
        <v>539</v>
      </c>
      <c r="B180" s="301">
        <v>12678</v>
      </c>
      <c r="C180" s="55">
        <v>9716.2790470383807</v>
      </c>
      <c r="D180" s="55">
        <v>9821.9841290820423</v>
      </c>
      <c r="E180" s="55">
        <v>105.7050820436616</v>
      </c>
      <c r="F180" s="55">
        <v>0</v>
      </c>
      <c r="G180" s="55">
        <v>0</v>
      </c>
      <c r="H180" s="55">
        <v>0</v>
      </c>
    </row>
    <row r="181" spans="1:8" x14ac:dyDescent="0.2">
      <c r="A181" s="21" t="s">
        <v>540</v>
      </c>
      <c r="B181" s="301">
        <v>15303</v>
      </c>
      <c r="C181" s="55">
        <v>-287.72095296162007</v>
      </c>
      <c r="D181" s="55">
        <v>-182.01587091795798</v>
      </c>
      <c r="E181" s="55">
        <v>105.70508204366209</v>
      </c>
      <c r="F181" s="55">
        <v>0</v>
      </c>
      <c r="G181" s="55">
        <v>0</v>
      </c>
      <c r="H181" s="55">
        <v>0</v>
      </c>
    </row>
    <row r="182" spans="1:8" x14ac:dyDescent="0.2">
      <c r="A182" s="21" t="s">
        <v>541</v>
      </c>
      <c r="B182" s="301">
        <v>11620</v>
      </c>
      <c r="C182" s="55">
        <v>10483.279047038381</v>
      </c>
      <c r="D182" s="55">
        <v>10588.984129082042</v>
      </c>
      <c r="E182" s="55">
        <v>105.7050820436616</v>
      </c>
      <c r="F182" s="55">
        <v>0</v>
      </c>
      <c r="G182" s="55">
        <v>0</v>
      </c>
      <c r="H182" s="55">
        <v>0</v>
      </c>
    </row>
    <row r="183" spans="1:8" x14ac:dyDescent="0.2">
      <c r="A183" s="21" t="s">
        <v>542</v>
      </c>
      <c r="B183" s="301">
        <v>57082</v>
      </c>
      <c r="C183" s="55">
        <v>10869.279047038381</v>
      </c>
      <c r="D183" s="55">
        <v>10974.984129082042</v>
      </c>
      <c r="E183" s="55">
        <v>105.7050820436616</v>
      </c>
      <c r="F183" s="55">
        <v>0</v>
      </c>
      <c r="G183" s="55">
        <v>0</v>
      </c>
      <c r="H183" s="55">
        <v>0</v>
      </c>
    </row>
    <row r="184" spans="1:8" x14ac:dyDescent="0.2">
      <c r="A184" s="21" t="s">
        <v>543</v>
      </c>
      <c r="B184" s="301">
        <v>9249</v>
      </c>
      <c r="C184" s="55">
        <v>12176.279047038381</v>
      </c>
      <c r="D184" s="55">
        <v>12281.984129082042</v>
      </c>
      <c r="E184" s="55">
        <v>105.7050820436616</v>
      </c>
      <c r="F184" s="55">
        <v>0</v>
      </c>
      <c r="G184" s="55">
        <v>0</v>
      </c>
      <c r="H184" s="55">
        <v>0</v>
      </c>
    </row>
    <row r="185" spans="1:8" x14ac:dyDescent="0.2">
      <c r="A185" s="21" t="s">
        <v>544</v>
      </c>
      <c r="B185" s="301">
        <v>54071</v>
      </c>
      <c r="C185" s="55">
        <v>8597.2790470383807</v>
      </c>
      <c r="D185" s="55">
        <v>8702.9841290820423</v>
      </c>
      <c r="E185" s="55">
        <v>105.7050820436616</v>
      </c>
      <c r="F185" s="55">
        <v>0</v>
      </c>
      <c r="G185" s="55">
        <v>0</v>
      </c>
      <c r="H185" s="55">
        <v>0</v>
      </c>
    </row>
    <row r="186" spans="1:8" x14ac:dyDescent="0.2">
      <c r="A186" s="21" t="s">
        <v>545</v>
      </c>
      <c r="B186" s="301">
        <v>23419</v>
      </c>
      <c r="C186" s="55">
        <v>9238.2790470383807</v>
      </c>
      <c r="D186" s="55">
        <v>9343.9841290820423</v>
      </c>
      <c r="E186" s="55">
        <v>105.7050820436616</v>
      </c>
      <c r="F186" s="55">
        <v>0</v>
      </c>
      <c r="G186" s="55">
        <v>0</v>
      </c>
      <c r="H186" s="55">
        <v>0</v>
      </c>
    </row>
    <row r="187" spans="1:8" x14ac:dyDescent="0.2">
      <c r="A187" s="21" t="s">
        <v>546</v>
      </c>
      <c r="B187" s="301">
        <v>15633</v>
      </c>
      <c r="C187" s="55">
        <v>10422.279047038381</v>
      </c>
      <c r="D187" s="55">
        <v>10527.984129082042</v>
      </c>
      <c r="E187" s="55">
        <v>105.7050820436616</v>
      </c>
      <c r="F187" s="55">
        <v>0</v>
      </c>
      <c r="G187" s="55">
        <v>0</v>
      </c>
      <c r="H187" s="55">
        <v>0</v>
      </c>
    </row>
    <row r="188" spans="1:8" x14ac:dyDescent="0.2">
      <c r="A188" s="21" t="s">
        <v>547</v>
      </c>
      <c r="B188" s="301">
        <v>11158</v>
      </c>
      <c r="C188" s="55">
        <v>9197.2790470383807</v>
      </c>
      <c r="D188" s="55">
        <v>9302.9841290820423</v>
      </c>
      <c r="E188" s="55">
        <v>105.7050820436616</v>
      </c>
      <c r="F188" s="55">
        <v>0</v>
      </c>
      <c r="G188" s="55">
        <v>0</v>
      </c>
      <c r="H188" s="55">
        <v>0</v>
      </c>
    </row>
    <row r="189" spans="1:8" x14ac:dyDescent="0.2">
      <c r="A189" s="21" t="s">
        <v>548</v>
      </c>
      <c r="B189" s="301">
        <v>38258</v>
      </c>
      <c r="C189" s="55">
        <v>9976.2790470383807</v>
      </c>
      <c r="D189" s="55">
        <v>10081.984129082042</v>
      </c>
      <c r="E189" s="55">
        <v>105.7050820436616</v>
      </c>
      <c r="F189" s="55">
        <v>0</v>
      </c>
      <c r="G189" s="55">
        <v>0</v>
      </c>
      <c r="H189" s="55">
        <v>0</v>
      </c>
    </row>
    <row r="190" spans="1:8" x14ac:dyDescent="0.2">
      <c r="A190" s="21" t="s">
        <v>549</v>
      </c>
      <c r="B190" s="301">
        <v>12563</v>
      </c>
      <c r="C190" s="55">
        <v>13568.279047038381</v>
      </c>
      <c r="D190" s="55">
        <v>13673.984129082042</v>
      </c>
      <c r="E190" s="55">
        <v>105.7050820436616</v>
      </c>
      <c r="F190" s="55">
        <v>0</v>
      </c>
      <c r="G190" s="55">
        <v>0</v>
      </c>
      <c r="H190" s="55">
        <v>0</v>
      </c>
    </row>
    <row r="191" spans="1:8" x14ac:dyDescent="0.2">
      <c r="A191" s="21" t="s">
        <v>550</v>
      </c>
      <c r="B191" s="301">
        <v>12681</v>
      </c>
      <c r="C191" s="55">
        <v>3786.2790470383798</v>
      </c>
      <c r="D191" s="55">
        <v>3891.9841290820418</v>
      </c>
      <c r="E191" s="55">
        <v>105.70508204366206</v>
      </c>
      <c r="F191" s="55">
        <v>0</v>
      </c>
      <c r="G191" s="55">
        <v>0</v>
      </c>
      <c r="H191" s="55">
        <v>0</v>
      </c>
    </row>
    <row r="192" spans="1:8" ht="25.5" x14ac:dyDescent="0.2">
      <c r="A192" s="20" t="s">
        <v>713</v>
      </c>
      <c r="B192" s="301">
        <v>25814</v>
      </c>
      <c r="C192" s="55">
        <v>11649.279047038381</v>
      </c>
      <c r="D192" s="55">
        <v>11754.984129082042</v>
      </c>
      <c r="E192" s="55">
        <v>105.7050820436616</v>
      </c>
      <c r="F192" s="55">
        <v>0</v>
      </c>
      <c r="G192" s="55">
        <v>0</v>
      </c>
      <c r="H192" s="55">
        <v>0</v>
      </c>
    </row>
    <row r="193" spans="1:8" x14ac:dyDescent="0.2">
      <c r="A193" s="21" t="s">
        <v>553</v>
      </c>
      <c r="B193" s="301">
        <v>8517</v>
      </c>
      <c r="C193" s="55">
        <v>17072.279047038381</v>
      </c>
      <c r="D193" s="55">
        <v>17177.98412908204</v>
      </c>
      <c r="E193" s="55">
        <v>105.70508204365979</v>
      </c>
      <c r="F193" s="55">
        <v>0</v>
      </c>
      <c r="G193" s="55">
        <v>0</v>
      </c>
      <c r="H193" s="55">
        <v>0</v>
      </c>
    </row>
    <row r="194" spans="1:8" x14ac:dyDescent="0.2">
      <c r="A194" s="21" t="s">
        <v>554</v>
      </c>
      <c r="B194" s="301">
        <v>10584</v>
      </c>
      <c r="C194" s="55">
        <v>17606.279047038381</v>
      </c>
      <c r="D194" s="55">
        <v>17711.98412908204</v>
      </c>
      <c r="E194" s="55">
        <v>105.70508204365979</v>
      </c>
      <c r="F194" s="55">
        <v>0</v>
      </c>
      <c r="G194" s="55">
        <v>0</v>
      </c>
      <c r="H194" s="55">
        <v>0</v>
      </c>
    </row>
    <row r="195" spans="1:8" x14ac:dyDescent="0.2">
      <c r="A195" s="21" t="s">
        <v>555</v>
      </c>
      <c r="B195" s="301">
        <v>11378</v>
      </c>
      <c r="C195" s="55">
        <v>11332.279047038381</v>
      </c>
      <c r="D195" s="55">
        <v>11437.984129082042</v>
      </c>
      <c r="E195" s="55">
        <v>105.7050820436616</v>
      </c>
      <c r="F195" s="55">
        <v>0</v>
      </c>
      <c r="G195" s="55">
        <v>0</v>
      </c>
      <c r="H195" s="55">
        <v>0</v>
      </c>
    </row>
    <row r="196" spans="1:8" x14ac:dyDescent="0.2">
      <c r="A196" s="21" t="s">
        <v>556</v>
      </c>
      <c r="B196" s="301">
        <v>8951</v>
      </c>
      <c r="C196" s="55">
        <v>10330.279047038381</v>
      </c>
      <c r="D196" s="55">
        <v>10435.984129082042</v>
      </c>
      <c r="E196" s="55">
        <v>105.7050820436616</v>
      </c>
      <c r="F196" s="55">
        <v>0</v>
      </c>
      <c r="G196" s="55">
        <v>0</v>
      </c>
      <c r="H196" s="55">
        <v>0</v>
      </c>
    </row>
    <row r="197" spans="1:8" x14ac:dyDescent="0.2">
      <c r="A197" s="21" t="s">
        <v>557</v>
      </c>
      <c r="B197" s="301">
        <v>11817</v>
      </c>
      <c r="C197" s="55">
        <v>13479.279047038381</v>
      </c>
      <c r="D197" s="55">
        <v>13584.984129082042</v>
      </c>
      <c r="E197" s="55">
        <v>105.7050820436616</v>
      </c>
      <c r="F197" s="55">
        <v>0</v>
      </c>
      <c r="G197" s="55">
        <v>0</v>
      </c>
      <c r="H197" s="55">
        <v>0</v>
      </c>
    </row>
    <row r="198" spans="1:8" x14ac:dyDescent="0.2">
      <c r="A198" s="21" t="s">
        <v>558</v>
      </c>
      <c r="B198" s="301">
        <v>15344</v>
      </c>
      <c r="C198" s="55">
        <v>2440.2790470383798</v>
      </c>
      <c r="D198" s="55">
        <v>2545.9841290820418</v>
      </c>
      <c r="E198" s="55">
        <v>105.70508204366206</v>
      </c>
      <c r="F198" s="55">
        <v>0</v>
      </c>
      <c r="G198" s="55">
        <v>0</v>
      </c>
      <c r="H198" s="55">
        <v>0</v>
      </c>
    </row>
    <row r="199" spans="1:8" x14ac:dyDescent="0.2">
      <c r="A199" s="21" t="s">
        <v>559</v>
      </c>
      <c r="B199" s="301">
        <v>89204</v>
      </c>
      <c r="C199" s="55">
        <v>5101.2790470383798</v>
      </c>
      <c r="D199" s="55">
        <v>5206.9841290820423</v>
      </c>
      <c r="E199" s="55">
        <v>105.70508204366251</v>
      </c>
      <c r="F199" s="55">
        <v>0</v>
      </c>
      <c r="G199" s="55">
        <v>0</v>
      </c>
      <c r="H199" s="55">
        <v>0</v>
      </c>
    </row>
    <row r="200" spans="1:8" x14ac:dyDescent="0.2">
      <c r="A200" s="21" t="s">
        <v>560</v>
      </c>
      <c r="B200" s="301">
        <v>11808</v>
      </c>
      <c r="C200" s="55">
        <v>11070.279047038381</v>
      </c>
      <c r="D200" s="55">
        <v>11175.984129082042</v>
      </c>
      <c r="E200" s="55">
        <v>105.7050820436616</v>
      </c>
      <c r="F200" s="55">
        <v>0</v>
      </c>
      <c r="G200" s="55">
        <v>0</v>
      </c>
      <c r="H200" s="55">
        <v>0</v>
      </c>
    </row>
    <row r="201" spans="1:8" x14ac:dyDescent="0.2">
      <c r="A201" s="21" t="s">
        <v>561</v>
      </c>
      <c r="B201" s="301">
        <v>24232</v>
      </c>
      <c r="C201" s="55">
        <v>11162.279047038381</v>
      </c>
      <c r="D201" s="55">
        <v>11267.984129082042</v>
      </c>
      <c r="E201" s="55">
        <v>105.7050820436616</v>
      </c>
      <c r="F201" s="55">
        <v>0</v>
      </c>
      <c r="G201" s="55">
        <v>0</v>
      </c>
      <c r="H201" s="55">
        <v>0</v>
      </c>
    </row>
    <row r="202" spans="1:8" x14ac:dyDescent="0.2">
      <c r="A202" s="21" t="s">
        <v>562</v>
      </c>
      <c r="B202" s="301">
        <v>3659</v>
      </c>
      <c r="C202" s="55">
        <v>16913.279047038381</v>
      </c>
      <c r="D202" s="55">
        <v>17018.98412908204</v>
      </c>
      <c r="E202" s="55">
        <v>105.70508204365979</v>
      </c>
      <c r="F202" s="55">
        <v>0</v>
      </c>
      <c r="G202" s="55">
        <v>0</v>
      </c>
      <c r="H202" s="55">
        <v>0</v>
      </c>
    </row>
    <row r="203" spans="1:8" x14ac:dyDescent="0.2">
      <c r="A203" s="21" t="s">
        <v>563</v>
      </c>
      <c r="B203" s="301">
        <v>4031</v>
      </c>
      <c r="C203" s="55">
        <v>13029.279047038381</v>
      </c>
      <c r="D203" s="55">
        <v>13134.984129082042</v>
      </c>
      <c r="E203" s="55">
        <v>105.7050820436616</v>
      </c>
      <c r="F203" s="55">
        <v>0</v>
      </c>
      <c r="G203" s="55">
        <v>0</v>
      </c>
      <c r="H203" s="55">
        <v>0</v>
      </c>
    </row>
    <row r="204" spans="1:8" x14ac:dyDescent="0.2">
      <c r="A204" s="21" t="s">
        <v>564</v>
      </c>
      <c r="B204" s="301">
        <v>13221</v>
      </c>
      <c r="C204" s="55">
        <v>12522.279047038381</v>
      </c>
      <c r="D204" s="55">
        <v>12627.984129082042</v>
      </c>
      <c r="E204" s="55">
        <v>105.7050820436616</v>
      </c>
      <c r="F204" s="55">
        <v>0</v>
      </c>
      <c r="G204" s="55">
        <v>0</v>
      </c>
      <c r="H204" s="55">
        <v>0</v>
      </c>
    </row>
    <row r="205" spans="1:8" x14ac:dyDescent="0.2">
      <c r="A205" s="21" t="s">
        <v>565</v>
      </c>
      <c r="B205" s="301">
        <v>15343</v>
      </c>
      <c r="C205" s="55">
        <v>13073.279047038381</v>
      </c>
      <c r="D205" s="55">
        <v>13178.984129082042</v>
      </c>
      <c r="E205" s="55">
        <v>105.7050820436616</v>
      </c>
      <c r="F205" s="55">
        <v>0</v>
      </c>
      <c r="G205" s="55">
        <v>0</v>
      </c>
      <c r="H205" s="55">
        <v>0</v>
      </c>
    </row>
    <row r="206" spans="1:8" x14ac:dyDescent="0.2">
      <c r="A206" s="21" t="s">
        <v>566</v>
      </c>
      <c r="B206" s="301">
        <v>11915</v>
      </c>
      <c r="C206" s="55">
        <v>16338.279047038381</v>
      </c>
      <c r="D206" s="55">
        <v>16443.98412908204</v>
      </c>
      <c r="E206" s="55">
        <v>105.70508204365979</v>
      </c>
      <c r="F206" s="55">
        <v>0</v>
      </c>
      <c r="G206" s="55">
        <v>0</v>
      </c>
      <c r="H206" s="55">
        <v>0</v>
      </c>
    </row>
    <row r="207" spans="1:8" x14ac:dyDescent="0.2">
      <c r="A207" s="21" t="s">
        <v>567</v>
      </c>
      <c r="B207" s="301">
        <v>9850</v>
      </c>
      <c r="C207" s="55">
        <v>17782.279047038381</v>
      </c>
      <c r="D207" s="55">
        <v>17887.98412908204</v>
      </c>
      <c r="E207" s="55">
        <v>105.70508204365979</v>
      </c>
      <c r="F207" s="55">
        <v>0</v>
      </c>
      <c r="G207" s="55">
        <v>0</v>
      </c>
      <c r="H207" s="55">
        <v>0</v>
      </c>
    </row>
    <row r="208" spans="1:8" ht="25.5" x14ac:dyDescent="0.2">
      <c r="A208" s="20" t="s">
        <v>714</v>
      </c>
      <c r="B208" s="301">
        <v>11142</v>
      </c>
      <c r="C208" s="55">
        <v>6994.2790470383798</v>
      </c>
      <c r="D208" s="55">
        <v>7099.9841290820423</v>
      </c>
      <c r="E208" s="55">
        <v>105.70508204366251</v>
      </c>
      <c r="F208" s="55">
        <v>0</v>
      </c>
      <c r="G208" s="55">
        <v>0</v>
      </c>
      <c r="H208" s="55">
        <v>0</v>
      </c>
    </row>
    <row r="209" spans="1:8" x14ac:dyDescent="0.2">
      <c r="A209" s="21" t="s">
        <v>570</v>
      </c>
      <c r="B209" s="301">
        <v>9574</v>
      </c>
      <c r="C209" s="55">
        <v>9644.2790470383807</v>
      </c>
      <c r="D209" s="55">
        <v>9749.9841290820423</v>
      </c>
      <c r="E209" s="55">
        <v>105.7050820436616</v>
      </c>
      <c r="F209" s="55">
        <v>0</v>
      </c>
      <c r="G209" s="55">
        <v>0</v>
      </c>
      <c r="H209" s="55">
        <v>0</v>
      </c>
    </row>
    <row r="210" spans="1:8" x14ac:dyDescent="0.2">
      <c r="A210" s="21" t="s">
        <v>571</v>
      </c>
      <c r="B210" s="301">
        <v>15489</v>
      </c>
      <c r="C210" s="55">
        <v>9340.2790470383807</v>
      </c>
      <c r="D210" s="55">
        <v>9445.9841290820423</v>
      </c>
      <c r="E210" s="55">
        <v>105.7050820436616</v>
      </c>
      <c r="F210" s="55">
        <v>0</v>
      </c>
      <c r="G210" s="55">
        <v>0</v>
      </c>
      <c r="H210" s="55">
        <v>0</v>
      </c>
    </row>
    <row r="211" spans="1:8" x14ac:dyDescent="0.2">
      <c r="A211" s="21" t="s">
        <v>572</v>
      </c>
      <c r="B211" s="301">
        <v>7061</v>
      </c>
      <c r="C211" s="55">
        <v>14595.279047038381</v>
      </c>
      <c r="D211" s="55">
        <v>14700.984129082042</v>
      </c>
      <c r="E211" s="55">
        <v>105.7050820436616</v>
      </c>
      <c r="F211" s="55">
        <v>0</v>
      </c>
      <c r="G211" s="55">
        <v>0</v>
      </c>
      <c r="H211" s="55">
        <v>0</v>
      </c>
    </row>
    <row r="212" spans="1:8" x14ac:dyDescent="0.2">
      <c r="A212" s="21" t="s">
        <v>573</v>
      </c>
      <c r="B212" s="301">
        <v>30235</v>
      </c>
      <c r="C212" s="55">
        <v>7500.2790470383798</v>
      </c>
      <c r="D212" s="55">
        <v>7605.9841290820423</v>
      </c>
      <c r="E212" s="55">
        <v>105.70508204366251</v>
      </c>
      <c r="F212" s="55">
        <v>0</v>
      </c>
      <c r="G212" s="55">
        <v>0</v>
      </c>
      <c r="H212" s="55">
        <v>0</v>
      </c>
    </row>
    <row r="213" spans="1:8" x14ac:dyDescent="0.2">
      <c r="A213" s="21" t="s">
        <v>574</v>
      </c>
      <c r="B213" s="301">
        <v>21095</v>
      </c>
      <c r="C213" s="55">
        <v>10057.279047038381</v>
      </c>
      <c r="D213" s="55">
        <v>10162.984129082042</v>
      </c>
      <c r="E213" s="55">
        <v>105.7050820436616</v>
      </c>
      <c r="F213" s="55">
        <v>0</v>
      </c>
      <c r="G213" s="55">
        <v>0</v>
      </c>
      <c r="H213" s="55">
        <v>0</v>
      </c>
    </row>
    <row r="214" spans="1:8" x14ac:dyDescent="0.2">
      <c r="A214" s="21" t="s">
        <v>575</v>
      </c>
      <c r="B214" s="301">
        <v>5676</v>
      </c>
      <c r="C214" s="55">
        <v>9929.2790470383807</v>
      </c>
      <c r="D214" s="55">
        <v>10034.984129082042</v>
      </c>
      <c r="E214" s="55">
        <v>105.7050820436616</v>
      </c>
      <c r="F214" s="55">
        <v>0</v>
      </c>
      <c r="G214" s="55">
        <v>0</v>
      </c>
      <c r="H214" s="55">
        <v>0</v>
      </c>
    </row>
    <row r="215" spans="1:8" x14ac:dyDescent="0.2">
      <c r="A215" s="21" t="s">
        <v>576</v>
      </c>
      <c r="B215" s="301">
        <v>7506</v>
      </c>
      <c r="C215" s="55">
        <v>9371.2790470383807</v>
      </c>
      <c r="D215" s="55">
        <v>9476.9841290820423</v>
      </c>
      <c r="E215" s="55">
        <v>105.7050820436616</v>
      </c>
      <c r="F215" s="55">
        <v>0</v>
      </c>
      <c r="G215" s="55">
        <v>0</v>
      </c>
      <c r="H215" s="55">
        <v>0</v>
      </c>
    </row>
    <row r="216" spans="1:8" x14ac:dyDescent="0.2">
      <c r="A216" s="21" t="s">
        <v>577</v>
      </c>
      <c r="B216" s="301">
        <v>23518</v>
      </c>
      <c r="C216" s="55">
        <v>9579.2790470383807</v>
      </c>
      <c r="D216" s="55">
        <v>9684.9841290820423</v>
      </c>
      <c r="E216" s="55">
        <v>105.7050820436616</v>
      </c>
      <c r="F216" s="55">
        <v>0</v>
      </c>
      <c r="G216" s="55">
        <v>0</v>
      </c>
      <c r="H216" s="55">
        <v>0</v>
      </c>
    </row>
    <row r="217" spans="1:8" x14ac:dyDescent="0.2">
      <c r="A217" s="21" t="s">
        <v>578</v>
      </c>
      <c r="B217" s="301">
        <v>4933</v>
      </c>
      <c r="C217" s="55">
        <v>14314.279047038381</v>
      </c>
      <c r="D217" s="55">
        <v>14419.984129082042</v>
      </c>
      <c r="E217" s="55">
        <v>105.7050820436616</v>
      </c>
      <c r="F217" s="55">
        <v>0</v>
      </c>
      <c r="G217" s="55">
        <v>0</v>
      </c>
      <c r="H217" s="55">
        <v>0</v>
      </c>
    </row>
    <row r="218" spans="1:8" x14ac:dyDescent="0.2">
      <c r="A218" s="21" t="s">
        <v>579</v>
      </c>
      <c r="B218" s="301">
        <v>10449</v>
      </c>
      <c r="C218" s="55">
        <v>8381.2790470383807</v>
      </c>
      <c r="D218" s="55">
        <v>8486.9841290820423</v>
      </c>
      <c r="E218" s="55">
        <v>105.7050820436616</v>
      </c>
      <c r="F218" s="55">
        <v>0</v>
      </c>
      <c r="G218" s="55">
        <v>0</v>
      </c>
      <c r="H218" s="55">
        <v>0</v>
      </c>
    </row>
    <row r="219" spans="1:8" x14ac:dyDescent="0.2">
      <c r="A219" s="21" t="s">
        <v>568</v>
      </c>
      <c r="B219" s="301">
        <v>144212</v>
      </c>
      <c r="C219" s="55">
        <v>8060.2790470383798</v>
      </c>
      <c r="D219" s="55">
        <v>8165.9841290820423</v>
      </c>
      <c r="E219" s="55">
        <v>105.70508204366251</v>
      </c>
      <c r="F219" s="55">
        <v>0</v>
      </c>
      <c r="G219" s="55">
        <v>0</v>
      </c>
      <c r="H219" s="55">
        <v>0</v>
      </c>
    </row>
    <row r="220" spans="1:8" ht="25.5" x14ac:dyDescent="0.2">
      <c r="A220" s="20" t="s">
        <v>715</v>
      </c>
      <c r="B220" s="301">
        <v>13819</v>
      </c>
      <c r="C220" s="55">
        <v>10764.279047038381</v>
      </c>
      <c r="D220" s="55">
        <v>10869.984129082042</v>
      </c>
      <c r="E220" s="55">
        <v>105.7050820436616</v>
      </c>
      <c r="F220" s="55">
        <v>0</v>
      </c>
      <c r="G220" s="55">
        <v>0</v>
      </c>
      <c r="H220" s="55">
        <v>0</v>
      </c>
    </row>
    <row r="221" spans="1:8" x14ac:dyDescent="0.2">
      <c r="A221" s="21" t="s">
        <v>582</v>
      </c>
      <c r="B221" s="301">
        <v>13255</v>
      </c>
      <c r="C221" s="55">
        <v>11041.279047038381</v>
      </c>
      <c r="D221" s="55">
        <v>11146.984129082042</v>
      </c>
      <c r="E221" s="55">
        <v>105.7050820436616</v>
      </c>
      <c r="F221" s="55">
        <v>0</v>
      </c>
      <c r="G221" s="55">
        <v>0</v>
      </c>
      <c r="H221" s="55">
        <v>0</v>
      </c>
    </row>
    <row r="222" spans="1:8" x14ac:dyDescent="0.2">
      <c r="A222" s="21" t="s">
        <v>583</v>
      </c>
      <c r="B222" s="301">
        <v>15665</v>
      </c>
      <c r="C222" s="55">
        <v>10267.279047038381</v>
      </c>
      <c r="D222" s="55">
        <v>10372.984129082042</v>
      </c>
      <c r="E222" s="55">
        <v>105.7050820436616</v>
      </c>
      <c r="F222" s="55">
        <v>0</v>
      </c>
      <c r="G222" s="55">
        <v>0</v>
      </c>
      <c r="H222" s="55">
        <v>0</v>
      </c>
    </row>
    <row r="223" spans="1:8" x14ac:dyDescent="0.2">
      <c r="A223" s="21" t="s">
        <v>584</v>
      </c>
      <c r="B223" s="301">
        <v>8340</v>
      </c>
      <c r="C223" s="55">
        <v>8432.2790470383807</v>
      </c>
      <c r="D223" s="55">
        <v>8537.9841290820423</v>
      </c>
      <c r="E223" s="55">
        <v>105.7050820436616</v>
      </c>
      <c r="F223" s="55">
        <v>0</v>
      </c>
      <c r="G223" s="55">
        <v>0</v>
      </c>
      <c r="H223" s="55">
        <v>0</v>
      </c>
    </row>
    <row r="224" spans="1:8" x14ac:dyDescent="0.2">
      <c r="A224" s="21" t="s">
        <v>585</v>
      </c>
      <c r="B224" s="301">
        <v>25506</v>
      </c>
      <c r="C224" s="55">
        <v>10220.279047038381</v>
      </c>
      <c r="D224" s="55">
        <v>10325.984129082042</v>
      </c>
      <c r="E224" s="55">
        <v>105.7050820436616</v>
      </c>
      <c r="F224" s="55">
        <v>0</v>
      </c>
      <c r="G224" s="55">
        <v>0</v>
      </c>
      <c r="H224" s="55">
        <v>0</v>
      </c>
    </row>
    <row r="225" spans="1:8" x14ac:dyDescent="0.2">
      <c r="A225" s="21" t="s">
        <v>586</v>
      </c>
      <c r="B225" s="301">
        <v>5792</v>
      </c>
      <c r="C225" s="55">
        <v>9728.2790470383807</v>
      </c>
      <c r="D225" s="55">
        <v>9833.9841290820423</v>
      </c>
      <c r="E225" s="55">
        <v>105.7050820436616</v>
      </c>
      <c r="F225" s="55">
        <v>0</v>
      </c>
      <c r="G225" s="55">
        <v>0</v>
      </c>
      <c r="H225" s="55">
        <v>0</v>
      </c>
    </row>
    <row r="226" spans="1:8" x14ac:dyDescent="0.2">
      <c r="A226" s="21" t="s">
        <v>587</v>
      </c>
      <c r="B226" s="301">
        <v>22036</v>
      </c>
      <c r="C226" s="55">
        <v>10547.279047038381</v>
      </c>
      <c r="D226" s="55">
        <v>10652.984129082042</v>
      </c>
      <c r="E226" s="55">
        <v>105.7050820436616</v>
      </c>
      <c r="F226" s="55">
        <v>0</v>
      </c>
      <c r="G226" s="55">
        <v>0</v>
      </c>
      <c r="H226" s="55">
        <v>0</v>
      </c>
    </row>
    <row r="227" spans="1:8" x14ac:dyDescent="0.2">
      <c r="A227" s="21" t="s">
        <v>588</v>
      </c>
      <c r="B227" s="301">
        <v>4478</v>
      </c>
      <c r="C227" s="55">
        <v>11401.279047038381</v>
      </c>
      <c r="D227" s="55">
        <v>11506.984129082042</v>
      </c>
      <c r="E227" s="55">
        <v>105.7050820436616</v>
      </c>
      <c r="F227" s="55">
        <v>0</v>
      </c>
      <c r="G227" s="55">
        <v>0</v>
      </c>
      <c r="H227" s="55">
        <v>0</v>
      </c>
    </row>
    <row r="228" spans="1:8" x14ac:dyDescent="0.2">
      <c r="A228" s="21" t="s">
        <v>589</v>
      </c>
      <c r="B228" s="301">
        <v>9990</v>
      </c>
      <c r="C228" s="55">
        <v>7906.2790470383798</v>
      </c>
      <c r="D228" s="55">
        <v>8011.9841290820423</v>
      </c>
      <c r="E228" s="55">
        <v>105.70508204366251</v>
      </c>
      <c r="F228" s="55">
        <v>0</v>
      </c>
      <c r="G228" s="55">
        <v>0</v>
      </c>
      <c r="H228" s="55">
        <v>0</v>
      </c>
    </row>
    <row r="229" spans="1:8" x14ac:dyDescent="0.2">
      <c r="A229" s="21" t="s">
        <v>590</v>
      </c>
      <c r="B229" s="301">
        <v>145275</v>
      </c>
      <c r="C229" s="55">
        <v>5181.2790470383798</v>
      </c>
      <c r="D229" s="55">
        <v>5286.9841290820423</v>
      </c>
      <c r="E229" s="55">
        <v>105.70508204366251</v>
      </c>
      <c r="F229" s="55">
        <v>0</v>
      </c>
      <c r="G229" s="55">
        <v>0</v>
      </c>
      <c r="H229" s="55">
        <v>0</v>
      </c>
    </row>
    <row r="230" spans="1:8" ht="25.5" x14ac:dyDescent="0.2">
      <c r="A230" s="20" t="s">
        <v>716</v>
      </c>
      <c r="B230" s="301">
        <v>22639</v>
      </c>
      <c r="C230" s="55">
        <v>7771.2790470383798</v>
      </c>
      <c r="D230" s="55">
        <v>7876.9841290820423</v>
      </c>
      <c r="E230" s="55">
        <v>105.70508204366251</v>
      </c>
      <c r="F230" s="55">
        <v>0</v>
      </c>
      <c r="G230" s="55">
        <v>0</v>
      </c>
      <c r="H230" s="55">
        <v>0</v>
      </c>
    </row>
    <row r="231" spans="1:8" x14ac:dyDescent="0.2">
      <c r="A231" s="21" t="s">
        <v>593</v>
      </c>
      <c r="B231" s="301">
        <v>51015</v>
      </c>
      <c r="C231" s="55">
        <v>10542.279047038381</v>
      </c>
      <c r="D231" s="55">
        <v>10647.984129082042</v>
      </c>
      <c r="E231" s="55">
        <v>105.7050820436616</v>
      </c>
      <c r="F231" s="55">
        <v>0</v>
      </c>
      <c r="G231" s="55">
        <v>0</v>
      </c>
      <c r="H231" s="55">
        <v>0</v>
      </c>
    </row>
    <row r="232" spans="1:8" x14ac:dyDescent="0.2">
      <c r="A232" s="21" t="s">
        <v>594</v>
      </c>
      <c r="B232" s="301">
        <v>57060</v>
      </c>
      <c r="C232" s="55">
        <v>6356.2790470383798</v>
      </c>
      <c r="D232" s="55">
        <v>6461.9841290820423</v>
      </c>
      <c r="E232" s="55">
        <v>105.70508204366251</v>
      </c>
      <c r="F232" s="55">
        <v>0</v>
      </c>
      <c r="G232" s="55">
        <v>0</v>
      </c>
      <c r="H232" s="55">
        <v>0</v>
      </c>
    </row>
    <row r="233" spans="1:8" x14ac:dyDescent="0.2">
      <c r="A233" s="21" t="s">
        <v>595</v>
      </c>
      <c r="B233" s="301">
        <v>10060</v>
      </c>
      <c r="C233" s="55">
        <v>9289.2790470383807</v>
      </c>
      <c r="D233" s="55">
        <v>9394.9841290820423</v>
      </c>
      <c r="E233" s="55">
        <v>105.7050820436616</v>
      </c>
      <c r="F233" s="55">
        <v>0</v>
      </c>
      <c r="G233" s="55">
        <v>0</v>
      </c>
      <c r="H233" s="55">
        <v>0</v>
      </c>
    </row>
    <row r="234" spans="1:8" x14ac:dyDescent="0.2">
      <c r="A234" s="21" t="s">
        <v>596</v>
      </c>
      <c r="B234" s="301">
        <v>15199</v>
      </c>
      <c r="C234" s="55">
        <v>10110.279047038381</v>
      </c>
      <c r="D234" s="55">
        <v>10215.984129082042</v>
      </c>
      <c r="E234" s="55">
        <v>105.7050820436616</v>
      </c>
      <c r="F234" s="55">
        <v>0</v>
      </c>
      <c r="G234" s="55">
        <v>0</v>
      </c>
      <c r="H234" s="55">
        <v>0</v>
      </c>
    </row>
    <row r="235" spans="1:8" x14ac:dyDescent="0.2">
      <c r="A235" s="21" t="s">
        <v>597</v>
      </c>
      <c r="B235" s="301">
        <v>15299</v>
      </c>
      <c r="C235" s="55">
        <v>7685.2790470383798</v>
      </c>
      <c r="D235" s="55">
        <v>7790.9841290820423</v>
      </c>
      <c r="E235" s="55">
        <v>105.70508204366251</v>
      </c>
      <c r="F235" s="55">
        <v>0</v>
      </c>
      <c r="G235" s="55">
        <v>0</v>
      </c>
      <c r="H235" s="55">
        <v>0</v>
      </c>
    </row>
    <row r="236" spans="1:8" x14ac:dyDescent="0.2">
      <c r="A236" s="21" t="s">
        <v>598</v>
      </c>
      <c r="B236" s="301">
        <v>26322</v>
      </c>
      <c r="C236" s="55">
        <v>9761.2790470383807</v>
      </c>
      <c r="D236" s="55">
        <v>9866.9841290820423</v>
      </c>
      <c r="E236" s="55">
        <v>105.7050820436616</v>
      </c>
      <c r="F236" s="55">
        <v>0</v>
      </c>
      <c r="G236" s="55">
        <v>0</v>
      </c>
      <c r="H236" s="55">
        <v>0</v>
      </c>
    </row>
    <row r="237" spans="1:8" x14ac:dyDescent="0.2">
      <c r="A237" s="21" t="s">
        <v>599</v>
      </c>
      <c r="B237" s="301">
        <v>9972</v>
      </c>
      <c r="C237" s="55">
        <v>12582.279047038381</v>
      </c>
      <c r="D237" s="55">
        <v>12687.984129082042</v>
      </c>
      <c r="E237" s="55">
        <v>105.7050820436616</v>
      </c>
      <c r="F237" s="55">
        <v>0</v>
      </c>
      <c r="G237" s="55">
        <v>0</v>
      </c>
      <c r="H237" s="55">
        <v>0</v>
      </c>
    </row>
    <row r="238" spans="1:8" x14ac:dyDescent="0.2">
      <c r="A238" s="21" t="s">
        <v>600</v>
      </c>
      <c r="B238" s="301">
        <v>20057</v>
      </c>
      <c r="C238" s="55">
        <v>8347.2790470383807</v>
      </c>
      <c r="D238" s="55">
        <v>8452.9841290820423</v>
      </c>
      <c r="E238" s="55">
        <v>105.7050820436616</v>
      </c>
      <c r="F238" s="55">
        <v>0</v>
      </c>
      <c r="G238" s="55">
        <v>0</v>
      </c>
      <c r="H238" s="55">
        <v>0</v>
      </c>
    </row>
    <row r="239" spans="1:8" x14ac:dyDescent="0.2">
      <c r="A239" s="21" t="s">
        <v>601</v>
      </c>
      <c r="B239" s="301">
        <v>6746</v>
      </c>
      <c r="C239" s="55">
        <v>15763.279047038381</v>
      </c>
      <c r="D239" s="55">
        <v>15868.984129082042</v>
      </c>
      <c r="E239" s="55">
        <v>105.7050820436616</v>
      </c>
      <c r="F239" s="55">
        <v>0</v>
      </c>
      <c r="G239" s="55">
        <v>0</v>
      </c>
      <c r="H239" s="55">
        <v>0</v>
      </c>
    </row>
    <row r="240" spans="1:8" x14ac:dyDescent="0.2">
      <c r="A240" s="21" t="s">
        <v>602</v>
      </c>
      <c r="B240" s="301">
        <v>10777</v>
      </c>
      <c r="C240" s="55">
        <v>13241.279047038381</v>
      </c>
      <c r="D240" s="55">
        <v>13346.984129082042</v>
      </c>
      <c r="E240" s="55">
        <v>105.7050820436616</v>
      </c>
      <c r="F240" s="55">
        <v>0</v>
      </c>
      <c r="G240" s="55">
        <v>0</v>
      </c>
      <c r="H240" s="55">
        <v>0</v>
      </c>
    </row>
    <row r="241" spans="1:8" x14ac:dyDescent="0.2">
      <c r="A241" s="21" t="s">
        <v>603</v>
      </c>
      <c r="B241" s="301">
        <v>10763</v>
      </c>
      <c r="C241" s="55">
        <v>5915.2790470383798</v>
      </c>
      <c r="D241" s="55">
        <v>6020.9841290820423</v>
      </c>
      <c r="E241" s="55">
        <v>105.70508204366251</v>
      </c>
      <c r="F241" s="55">
        <v>0</v>
      </c>
      <c r="G241" s="55">
        <v>0</v>
      </c>
      <c r="H241" s="55">
        <v>0</v>
      </c>
    </row>
    <row r="242" spans="1:8" x14ac:dyDescent="0.2">
      <c r="A242" s="21" t="s">
        <v>604</v>
      </c>
      <c r="B242" s="301">
        <v>11009</v>
      </c>
      <c r="C242" s="55">
        <v>6680.2790470383798</v>
      </c>
      <c r="D242" s="55">
        <v>6785.9841290820423</v>
      </c>
      <c r="E242" s="55">
        <v>105.70508204366251</v>
      </c>
      <c r="F242" s="55">
        <v>0</v>
      </c>
      <c r="G242" s="55">
        <v>0</v>
      </c>
      <c r="H242" s="55">
        <v>0</v>
      </c>
    </row>
    <row r="243" spans="1:8" x14ac:dyDescent="0.2">
      <c r="A243" s="21" t="s">
        <v>605</v>
      </c>
      <c r="B243" s="301">
        <v>6704</v>
      </c>
      <c r="C243" s="55">
        <v>17259.279047038381</v>
      </c>
      <c r="D243" s="55">
        <v>17364.98412908204</v>
      </c>
      <c r="E243" s="55">
        <v>105.70508204365979</v>
      </c>
      <c r="F243" s="55">
        <v>0</v>
      </c>
      <c r="G243" s="55">
        <v>0</v>
      </c>
      <c r="H243" s="55">
        <v>0</v>
      </c>
    </row>
    <row r="244" spans="1:8" x14ac:dyDescent="0.2">
      <c r="A244" s="21" t="s">
        <v>606</v>
      </c>
      <c r="B244" s="301">
        <v>7048</v>
      </c>
      <c r="C244" s="55">
        <v>18892.279047038381</v>
      </c>
      <c r="D244" s="55">
        <v>18997.98412908204</v>
      </c>
      <c r="E244" s="55">
        <v>105.70508204365979</v>
      </c>
      <c r="F244" s="55">
        <v>0</v>
      </c>
      <c r="G244" s="55">
        <v>0</v>
      </c>
      <c r="H244" s="55">
        <v>0</v>
      </c>
    </row>
    <row r="245" spans="1:8" ht="25.5" x14ac:dyDescent="0.2">
      <c r="A245" s="20" t="s">
        <v>717</v>
      </c>
      <c r="B245" s="301">
        <v>26530</v>
      </c>
      <c r="C245" s="55">
        <v>12105.279047038381</v>
      </c>
      <c r="D245" s="55">
        <v>12210.984129082042</v>
      </c>
      <c r="E245" s="55">
        <v>105.7050820436616</v>
      </c>
      <c r="F245" s="55">
        <v>0</v>
      </c>
      <c r="G245" s="55">
        <v>0</v>
      </c>
      <c r="H245" s="55">
        <v>0</v>
      </c>
    </row>
    <row r="246" spans="1:8" x14ac:dyDescent="0.2">
      <c r="A246" s="21" t="s">
        <v>609</v>
      </c>
      <c r="B246" s="301">
        <v>99038</v>
      </c>
      <c r="C246" s="55">
        <v>5963.2790470383798</v>
      </c>
      <c r="D246" s="55">
        <v>6068.9841290820423</v>
      </c>
      <c r="E246" s="55">
        <v>105.70508204366251</v>
      </c>
      <c r="F246" s="55">
        <v>0</v>
      </c>
      <c r="G246" s="55">
        <v>0</v>
      </c>
      <c r="H246" s="55">
        <v>0</v>
      </c>
    </row>
    <row r="247" spans="1:8" x14ac:dyDescent="0.2">
      <c r="A247" s="21" t="s">
        <v>610</v>
      </c>
      <c r="B247" s="301">
        <v>9426</v>
      </c>
      <c r="C247" s="55">
        <v>11263.279047038381</v>
      </c>
      <c r="D247" s="55">
        <v>11368.984129082042</v>
      </c>
      <c r="E247" s="55">
        <v>105.7050820436616</v>
      </c>
      <c r="F247" s="55">
        <v>0</v>
      </c>
      <c r="G247" s="55">
        <v>0</v>
      </c>
      <c r="H247" s="55">
        <v>0</v>
      </c>
    </row>
    <row r="248" spans="1:8" x14ac:dyDescent="0.2">
      <c r="A248" s="21" t="s">
        <v>611</v>
      </c>
      <c r="B248" s="301">
        <v>36925</v>
      </c>
      <c r="C248" s="55">
        <v>8790.2790470383807</v>
      </c>
      <c r="D248" s="55">
        <v>8895.9841290820423</v>
      </c>
      <c r="E248" s="55">
        <v>105.7050820436616</v>
      </c>
      <c r="F248" s="55">
        <v>0</v>
      </c>
      <c r="G248" s="55">
        <v>0</v>
      </c>
      <c r="H248" s="55">
        <v>0</v>
      </c>
    </row>
    <row r="249" spans="1:8" x14ac:dyDescent="0.2">
      <c r="A249" s="21" t="s">
        <v>612</v>
      </c>
      <c r="B249" s="301">
        <v>18995</v>
      </c>
      <c r="C249" s="55">
        <v>14762.279047038381</v>
      </c>
      <c r="D249" s="55">
        <v>14867.984129082042</v>
      </c>
      <c r="E249" s="55">
        <v>105.7050820436616</v>
      </c>
      <c r="F249" s="55">
        <v>0</v>
      </c>
      <c r="G249" s="55">
        <v>0</v>
      </c>
      <c r="H249" s="55">
        <v>0</v>
      </c>
    </row>
    <row r="250" spans="1:8" x14ac:dyDescent="0.2">
      <c r="A250" s="21" t="s">
        <v>613</v>
      </c>
      <c r="B250" s="301">
        <v>9491</v>
      </c>
      <c r="C250" s="55">
        <v>13861.279047038381</v>
      </c>
      <c r="D250" s="55">
        <v>13966.984129082042</v>
      </c>
      <c r="E250" s="55">
        <v>105.7050820436616</v>
      </c>
      <c r="F250" s="55">
        <v>0</v>
      </c>
      <c r="G250" s="55">
        <v>0</v>
      </c>
      <c r="H250" s="55">
        <v>0</v>
      </c>
    </row>
    <row r="251" spans="1:8" x14ac:dyDescent="0.2">
      <c r="A251" s="21" t="s">
        <v>614</v>
      </c>
      <c r="B251" s="301">
        <v>5864</v>
      </c>
      <c r="C251" s="55">
        <v>11725.279047038381</v>
      </c>
      <c r="D251" s="55">
        <v>11830.984129082042</v>
      </c>
      <c r="E251" s="55">
        <v>105.7050820436616</v>
      </c>
      <c r="F251" s="55">
        <v>0</v>
      </c>
      <c r="G251" s="55">
        <v>0</v>
      </c>
      <c r="H251" s="55">
        <v>0</v>
      </c>
    </row>
    <row r="252" spans="1:8" x14ac:dyDescent="0.2">
      <c r="A252" s="21" t="s">
        <v>615</v>
      </c>
      <c r="B252" s="301">
        <v>11477</v>
      </c>
      <c r="C252" s="55">
        <v>12752.279047038381</v>
      </c>
      <c r="D252" s="55">
        <v>12857.984129082042</v>
      </c>
      <c r="E252" s="55">
        <v>105.7050820436616</v>
      </c>
      <c r="F252" s="55">
        <v>0</v>
      </c>
      <c r="G252" s="55">
        <v>0</v>
      </c>
      <c r="H252" s="55">
        <v>0</v>
      </c>
    </row>
    <row r="253" spans="1:8" x14ac:dyDescent="0.2">
      <c r="A253" s="21" t="s">
        <v>616</v>
      </c>
      <c r="B253" s="301">
        <v>38202</v>
      </c>
      <c r="C253" s="55">
        <v>7151.2790470383798</v>
      </c>
      <c r="D253" s="55">
        <v>7256.9841290820423</v>
      </c>
      <c r="E253" s="55">
        <v>105.70508204366251</v>
      </c>
      <c r="F253" s="55">
        <v>0</v>
      </c>
      <c r="G253" s="55">
        <v>0</v>
      </c>
      <c r="H253" s="55">
        <v>0</v>
      </c>
    </row>
    <row r="254" spans="1:8" x14ac:dyDescent="0.2">
      <c r="A254" s="21" t="s">
        <v>617</v>
      </c>
      <c r="B254" s="301">
        <v>25730</v>
      </c>
      <c r="C254" s="55">
        <v>10035.279047038381</v>
      </c>
      <c r="D254" s="55">
        <v>10140.984129082042</v>
      </c>
      <c r="E254" s="55">
        <v>105.7050820436616</v>
      </c>
      <c r="F254" s="55">
        <v>0</v>
      </c>
      <c r="G254" s="55">
        <v>0</v>
      </c>
      <c r="H254" s="55">
        <v>0</v>
      </c>
    </row>
    <row r="255" spans="1:8" ht="25.5" x14ac:dyDescent="0.2">
      <c r="A255" s="20" t="s">
        <v>718</v>
      </c>
      <c r="B255" s="301">
        <v>25008</v>
      </c>
      <c r="C255" s="55">
        <v>9896.2790470383807</v>
      </c>
      <c r="D255" s="55">
        <v>10001.984129082042</v>
      </c>
      <c r="E255" s="55">
        <v>105.7050820436616</v>
      </c>
      <c r="F255" s="55">
        <v>0</v>
      </c>
      <c r="G255" s="55">
        <v>0</v>
      </c>
      <c r="H255" s="55">
        <v>0</v>
      </c>
    </row>
    <row r="256" spans="1:8" x14ac:dyDescent="0.2">
      <c r="A256" s="21" t="s">
        <v>620</v>
      </c>
      <c r="B256" s="301">
        <v>18363</v>
      </c>
      <c r="C256" s="55">
        <v>12814.279047038381</v>
      </c>
      <c r="D256" s="55">
        <v>12919.984129082042</v>
      </c>
      <c r="E256" s="55">
        <v>105.7050820436616</v>
      </c>
      <c r="F256" s="55">
        <v>0</v>
      </c>
      <c r="G256" s="55">
        <v>0</v>
      </c>
      <c r="H256" s="55">
        <v>0</v>
      </c>
    </row>
    <row r="257" spans="1:8" x14ac:dyDescent="0.2">
      <c r="A257" s="21" t="s">
        <v>621</v>
      </c>
      <c r="B257" s="301">
        <v>19786</v>
      </c>
      <c r="C257" s="55">
        <v>15303.279047038381</v>
      </c>
      <c r="D257" s="55">
        <v>15408.984129082042</v>
      </c>
      <c r="E257" s="55">
        <v>105.7050820436616</v>
      </c>
      <c r="F257" s="55">
        <v>0</v>
      </c>
      <c r="G257" s="55">
        <v>0</v>
      </c>
      <c r="H257" s="55">
        <v>0</v>
      </c>
    </row>
    <row r="258" spans="1:8" x14ac:dyDescent="0.2">
      <c r="A258" s="21" t="s">
        <v>622</v>
      </c>
      <c r="B258" s="301">
        <v>97776</v>
      </c>
      <c r="C258" s="55">
        <v>4825.2790470383798</v>
      </c>
      <c r="D258" s="55">
        <v>4930.9841290820423</v>
      </c>
      <c r="E258" s="55">
        <v>105.70508204366251</v>
      </c>
      <c r="F258" s="55">
        <v>0</v>
      </c>
      <c r="G258" s="55">
        <v>0</v>
      </c>
      <c r="H258" s="55">
        <v>0</v>
      </c>
    </row>
    <row r="259" spans="1:8" x14ac:dyDescent="0.2">
      <c r="A259" s="21" t="s">
        <v>623</v>
      </c>
      <c r="B259" s="301">
        <v>18019</v>
      </c>
      <c r="C259" s="55">
        <v>9202.2790470383807</v>
      </c>
      <c r="D259" s="55">
        <v>9307.9841290820423</v>
      </c>
      <c r="E259" s="55">
        <v>105.7050820436616</v>
      </c>
      <c r="F259" s="55">
        <v>0</v>
      </c>
      <c r="G259" s="55">
        <v>0</v>
      </c>
      <c r="H259" s="55">
        <v>0</v>
      </c>
    </row>
    <row r="260" spans="1:8" x14ac:dyDescent="0.2">
      <c r="A260" s="21" t="s">
        <v>624</v>
      </c>
      <c r="B260" s="301">
        <v>9495</v>
      </c>
      <c r="C260" s="55">
        <v>14763.279047038381</v>
      </c>
      <c r="D260" s="55">
        <v>14868.984129082042</v>
      </c>
      <c r="E260" s="55">
        <v>105.7050820436616</v>
      </c>
      <c r="F260" s="55">
        <v>0</v>
      </c>
      <c r="G260" s="55">
        <v>0</v>
      </c>
      <c r="H260" s="55">
        <v>0</v>
      </c>
    </row>
    <row r="261" spans="1:8" x14ac:dyDescent="0.2">
      <c r="A261" s="21" t="s">
        <v>625</v>
      </c>
      <c r="B261" s="301">
        <v>55599</v>
      </c>
      <c r="C261" s="55">
        <v>7840.2790470383798</v>
      </c>
      <c r="D261" s="55">
        <v>7945.9841290820423</v>
      </c>
      <c r="E261" s="55">
        <v>105.70508204366251</v>
      </c>
      <c r="F261" s="55">
        <v>0</v>
      </c>
      <c r="G261" s="55">
        <v>0</v>
      </c>
      <c r="H261" s="55">
        <v>0</v>
      </c>
    </row>
    <row r="262" spans="1:8" ht="25.5" x14ac:dyDescent="0.2">
      <c r="A262" s="20" t="s">
        <v>719</v>
      </c>
      <c r="B262" s="301">
        <v>7041</v>
      </c>
      <c r="C262" s="55">
        <v>21964.279047038381</v>
      </c>
      <c r="D262" s="55">
        <v>22069.98412908204</v>
      </c>
      <c r="E262" s="55">
        <v>105.70508204365979</v>
      </c>
      <c r="F262" s="55">
        <v>0</v>
      </c>
      <c r="G262" s="55">
        <v>0</v>
      </c>
      <c r="H262" s="55">
        <v>0</v>
      </c>
    </row>
    <row r="263" spans="1:8" x14ac:dyDescent="0.2">
      <c r="A263" s="21" t="s">
        <v>628</v>
      </c>
      <c r="B263" s="301">
        <v>6463</v>
      </c>
      <c r="C263" s="55">
        <v>22366.279047038381</v>
      </c>
      <c r="D263" s="55">
        <v>22471.98412908204</v>
      </c>
      <c r="E263" s="55">
        <v>105.70508204365979</v>
      </c>
      <c r="F263" s="55">
        <v>0</v>
      </c>
      <c r="G263" s="55">
        <v>0</v>
      </c>
      <c r="H263" s="55">
        <v>0</v>
      </c>
    </row>
    <row r="264" spans="1:8" x14ac:dyDescent="0.2">
      <c r="A264" s="21" t="s">
        <v>629</v>
      </c>
      <c r="B264" s="301">
        <v>10237</v>
      </c>
      <c r="C264" s="55">
        <v>19111.279047038381</v>
      </c>
      <c r="D264" s="55">
        <v>19216.98412908204</v>
      </c>
      <c r="E264" s="55">
        <v>105.70508204365979</v>
      </c>
      <c r="F264" s="55">
        <v>0</v>
      </c>
      <c r="G264" s="55">
        <v>0</v>
      </c>
      <c r="H264" s="55">
        <v>0</v>
      </c>
    </row>
    <row r="265" spans="1:8" x14ac:dyDescent="0.2">
      <c r="A265" s="21" t="s">
        <v>630</v>
      </c>
      <c r="B265" s="301">
        <v>14776</v>
      </c>
      <c r="C265" s="55">
        <v>15053.279047038381</v>
      </c>
      <c r="D265" s="55">
        <v>15158.984129082042</v>
      </c>
      <c r="E265" s="55">
        <v>105.7050820436616</v>
      </c>
      <c r="F265" s="55">
        <v>0</v>
      </c>
      <c r="G265" s="55">
        <v>0</v>
      </c>
      <c r="H265" s="55">
        <v>0</v>
      </c>
    </row>
    <row r="266" spans="1:8" x14ac:dyDescent="0.2">
      <c r="A266" s="21" t="s">
        <v>631</v>
      </c>
      <c r="B266" s="301">
        <v>5405</v>
      </c>
      <c r="C266" s="55">
        <v>20322.279047038381</v>
      </c>
      <c r="D266" s="55">
        <v>20427.98412908204</v>
      </c>
      <c r="E266" s="55">
        <v>105.70508204365979</v>
      </c>
      <c r="F266" s="55">
        <v>0</v>
      </c>
      <c r="G266" s="55">
        <v>0</v>
      </c>
      <c r="H266" s="55">
        <v>0</v>
      </c>
    </row>
    <row r="267" spans="1:8" x14ac:dyDescent="0.2">
      <c r="A267" s="21" t="s">
        <v>632</v>
      </c>
      <c r="B267" s="301">
        <v>11708</v>
      </c>
      <c r="C267" s="55">
        <v>20801.279047038381</v>
      </c>
      <c r="D267" s="55">
        <v>20906.98412908204</v>
      </c>
      <c r="E267" s="55">
        <v>105.70508204365979</v>
      </c>
      <c r="F267" s="55">
        <v>0</v>
      </c>
      <c r="G267" s="55">
        <v>0</v>
      </c>
      <c r="H267" s="55">
        <v>0</v>
      </c>
    </row>
    <row r="268" spans="1:8" x14ac:dyDescent="0.2">
      <c r="A268" s="21" t="s">
        <v>633</v>
      </c>
      <c r="B268" s="301">
        <v>10578</v>
      </c>
      <c r="C268" s="55">
        <v>13927.279047038381</v>
      </c>
      <c r="D268" s="55">
        <v>14032.984129082042</v>
      </c>
      <c r="E268" s="55">
        <v>105.7050820436616</v>
      </c>
      <c r="F268" s="55">
        <v>0</v>
      </c>
      <c r="G268" s="55">
        <v>0</v>
      </c>
      <c r="H268" s="55">
        <v>0</v>
      </c>
    </row>
    <row r="269" spans="1:8" x14ac:dyDescent="0.2">
      <c r="A269" s="21" t="s">
        <v>634</v>
      </c>
      <c r="B269" s="301">
        <v>60961</v>
      </c>
      <c r="C269" s="55">
        <v>6988.2790470383798</v>
      </c>
      <c r="D269" s="55">
        <v>7093.9841290820423</v>
      </c>
      <c r="E269" s="55">
        <v>105.70508204366251</v>
      </c>
      <c r="F269" s="55">
        <v>0</v>
      </c>
      <c r="G269" s="55">
        <v>0</v>
      </c>
      <c r="H269" s="55">
        <v>0</v>
      </c>
    </row>
    <row r="270" spans="1:8" ht="25.5" x14ac:dyDescent="0.2">
      <c r="A270" s="20" t="s">
        <v>720</v>
      </c>
      <c r="B270" s="301">
        <v>2455</v>
      </c>
      <c r="C270" s="55">
        <v>26975.279047038381</v>
      </c>
      <c r="D270" s="55">
        <v>27080.98412908204</v>
      </c>
      <c r="E270" s="55">
        <v>105.70508204365979</v>
      </c>
      <c r="F270" s="55">
        <v>0</v>
      </c>
      <c r="G270" s="55">
        <v>0</v>
      </c>
      <c r="H270" s="55">
        <v>0</v>
      </c>
    </row>
    <row r="271" spans="1:8" x14ac:dyDescent="0.2">
      <c r="A271" s="21" t="s">
        <v>637</v>
      </c>
      <c r="B271" s="301">
        <v>2745</v>
      </c>
      <c r="C271" s="55">
        <v>26805.279047038381</v>
      </c>
      <c r="D271" s="55">
        <v>26910.98412908204</v>
      </c>
      <c r="E271" s="55">
        <v>105.70508204365979</v>
      </c>
      <c r="F271" s="55">
        <v>0</v>
      </c>
      <c r="G271" s="55">
        <v>0</v>
      </c>
      <c r="H271" s="55">
        <v>0</v>
      </c>
    </row>
    <row r="272" spans="1:8" x14ac:dyDescent="0.2">
      <c r="A272" s="21" t="s">
        <v>638</v>
      </c>
      <c r="B272" s="301">
        <v>12177</v>
      </c>
      <c r="C272" s="55">
        <v>13891.279047038381</v>
      </c>
      <c r="D272" s="55">
        <v>13996.984129082042</v>
      </c>
      <c r="E272" s="55">
        <v>105.7050820436616</v>
      </c>
      <c r="F272" s="55">
        <v>0</v>
      </c>
      <c r="G272" s="55">
        <v>0</v>
      </c>
      <c r="H272" s="55">
        <v>0</v>
      </c>
    </row>
    <row r="273" spans="1:8" x14ac:dyDescent="0.2">
      <c r="A273" s="21" t="s">
        <v>639</v>
      </c>
      <c r="B273" s="301">
        <v>3118</v>
      </c>
      <c r="C273" s="55">
        <v>16012.279047038381</v>
      </c>
      <c r="D273" s="55">
        <v>16117.984129082042</v>
      </c>
      <c r="E273" s="55">
        <v>105.7050820436616</v>
      </c>
      <c r="F273" s="55">
        <v>0</v>
      </c>
      <c r="G273" s="55">
        <v>0</v>
      </c>
      <c r="H273" s="55">
        <v>0</v>
      </c>
    </row>
    <row r="274" spans="1:8" x14ac:dyDescent="0.2">
      <c r="A274" s="21" t="s">
        <v>640</v>
      </c>
      <c r="B274" s="301">
        <v>7071</v>
      </c>
      <c r="C274" s="55">
        <v>16237.279047038381</v>
      </c>
      <c r="D274" s="55">
        <v>16342.984129082042</v>
      </c>
      <c r="E274" s="55">
        <v>105.7050820436616</v>
      </c>
      <c r="F274" s="55">
        <v>0</v>
      </c>
      <c r="G274" s="55">
        <v>0</v>
      </c>
      <c r="H274" s="55">
        <v>0</v>
      </c>
    </row>
    <row r="275" spans="1:8" x14ac:dyDescent="0.2">
      <c r="A275" s="21" t="s">
        <v>641</v>
      </c>
      <c r="B275" s="301">
        <v>4174</v>
      </c>
      <c r="C275" s="55">
        <v>18608.279047038381</v>
      </c>
      <c r="D275" s="55">
        <v>18713.98412908204</v>
      </c>
      <c r="E275" s="55">
        <v>105.70508204365979</v>
      </c>
      <c r="F275" s="55">
        <v>0</v>
      </c>
      <c r="G275" s="55">
        <v>0</v>
      </c>
      <c r="H275" s="55">
        <v>0</v>
      </c>
    </row>
    <row r="276" spans="1:8" x14ac:dyDescent="0.2">
      <c r="A276" s="21" t="s">
        <v>642</v>
      </c>
      <c r="B276" s="301">
        <v>6779</v>
      </c>
      <c r="C276" s="55">
        <v>15446.279047038381</v>
      </c>
      <c r="D276" s="55">
        <v>15551.984129082042</v>
      </c>
      <c r="E276" s="55">
        <v>105.7050820436616</v>
      </c>
      <c r="F276" s="55">
        <v>0</v>
      </c>
      <c r="G276" s="55">
        <v>0</v>
      </c>
      <c r="H276" s="55">
        <v>0</v>
      </c>
    </row>
    <row r="277" spans="1:8" x14ac:dyDescent="0.2">
      <c r="A277" s="21" t="s">
        <v>643</v>
      </c>
      <c r="B277" s="301">
        <v>72042</v>
      </c>
      <c r="C277" s="55">
        <v>7784.2790470383798</v>
      </c>
      <c r="D277" s="55">
        <v>7889.9841290820423</v>
      </c>
      <c r="E277" s="55">
        <v>105.70508204366251</v>
      </c>
      <c r="F277" s="55">
        <v>0</v>
      </c>
      <c r="G277" s="55">
        <v>0</v>
      </c>
      <c r="H277" s="55">
        <v>0</v>
      </c>
    </row>
    <row r="278" spans="1:8" x14ac:dyDescent="0.2">
      <c r="A278" s="21" t="s">
        <v>644</v>
      </c>
      <c r="B278" s="301">
        <v>2503</v>
      </c>
      <c r="C278" s="55">
        <v>25375.279047038381</v>
      </c>
      <c r="D278" s="55">
        <v>25480.98412908204</v>
      </c>
      <c r="E278" s="55">
        <v>105.70508204365979</v>
      </c>
      <c r="F278" s="55">
        <v>0</v>
      </c>
      <c r="G278" s="55">
        <v>0</v>
      </c>
      <c r="H278" s="55">
        <v>0</v>
      </c>
    </row>
    <row r="279" spans="1:8" x14ac:dyDescent="0.2">
      <c r="A279" s="21" t="s">
        <v>645</v>
      </c>
      <c r="B279" s="301">
        <v>5933</v>
      </c>
      <c r="C279" s="55">
        <v>21031.279047038381</v>
      </c>
      <c r="D279" s="55">
        <v>21136.98412908204</v>
      </c>
      <c r="E279" s="55">
        <v>105.70508204365979</v>
      </c>
      <c r="F279" s="55">
        <v>0</v>
      </c>
      <c r="G279" s="55">
        <v>0</v>
      </c>
      <c r="H279" s="55">
        <v>0</v>
      </c>
    </row>
    <row r="280" spans="1:8" x14ac:dyDescent="0.2">
      <c r="A280" s="21" t="s">
        <v>646</v>
      </c>
      <c r="B280" s="301">
        <v>120943</v>
      </c>
      <c r="C280" s="55">
        <v>2287.2790470383798</v>
      </c>
      <c r="D280" s="55">
        <v>2392.9841290820418</v>
      </c>
      <c r="E280" s="55">
        <v>105.70508204366206</v>
      </c>
      <c r="F280" s="55">
        <v>0</v>
      </c>
      <c r="G280" s="55">
        <v>0</v>
      </c>
      <c r="H280" s="55">
        <v>0</v>
      </c>
    </row>
    <row r="281" spans="1:8" x14ac:dyDescent="0.2">
      <c r="A281" s="21" t="s">
        <v>647</v>
      </c>
      <c r="B281" s="301">
        <v>6848</v>
      </c>
      <c r="C281" s="55">
        <v>26202.279047038381</v>
      </c>
      <c r="D281" s="55">
        <v>26307.98412908204</v>
      </c>
      <c r="E281" s="55">
        <v>105.70508204365979</v>
      </c>
      <c r="F281" s="55">
        <v>0</v>
      </c>
      <c r="G281" s="55">
        <v>0</v>
      </c>
      <c r="H281" s="55">
        <v>0</v>
      </c>
    </row>
    <row r="282" spans="1:8" x14ac:dyDescent="0.2">
      <c r="A282" s="21" t="s">
        <v>648</v>
      </c>
      <c r="B282" s="301">
        <v>5385</v>
      </c>
      <c r="C282" s="55">
        <v>17492.279047038381</v>
      </c>
      <c r="D282" s="55">
        <v>17597.98412908204</v>
      </c>
      <c r="E282" s="55">
        <v>105.70508204365979</v>
      </c>
      <c r="F282" s="55">
        <v>0</v>
      </c>
      <c r="G282" s="55">
        <v>0</v>
      </c>
      <c r="H282" s="55">
        <v>0</v>
      </c>
    </row>
    <row r="283" spans="1:8" x14ac:dyDescent="0.2">
      <c r="A283" s="21" t="s">
        <v>649</v>
      </c>
      <c r="B283" s="301">
        <v>8580</v>
      </c>
      <c r="C283" s="55">
        <v>11637.279047038381</v>
      </c>
      <c r="D283" s="55">
        <v>11742.984129082042</v>
      </c>
      <c r="E283" s="55">
        <v>105.7050820436616</v>
      </c>
      <c r="F283" s="55">
        <v>0</v>
      </c>
      <c r="G283" s="55">
        <v>0</v>
      </c>
      <c r="H283" s="55">
        <v>0</v>
      </c>
    </row>
    <row r="284" spans="1:8" x14ac:dyDescent="0.2">
      <c r="A284" s="21" t="s">
        <v>650</v>
      </c>
      <c r="B284" s="301">
        <v>2831</v>
      </c>
      <c r="C284" s="55">
        <v>25718.279047038381</v>
      </c>
      <c r="D284" s="55">
        <v>25823.98412908204</v>
      </c>
      <c r="E284" s="55">
        <v>105.70508204365979</v>
      </c>
      <c r="F284" s="55">
        <v>0</v>
      </c>
      <c r="G284" s="55">
        <v>0</v>
      </c>
      <c r="H284" s="55">
        <v>0</v>
      </c>
    </row>
    <row r="285" spans="1:8" ht="25.5" x14ac:dyDescent="0.2">
      <c r="A285" s="20" t="s">
        <v>721</v>
      </c>
      <c r="B285" s="301">
        <v>2887</v>
      </c>
      <c r="C285" s="55">
        <v>17109.279047038381</v>
      </c>
      <c r="D285" s="55">
        <v>17214.98412908204</v>
      </c>
      <c r="E285" s="55">
        <v>105.70508204365979</v>
      </c>
      <c r="F285" s="55">
        <v>0</v>
      </c>
      <c r="G285" s="55">
        <v>0</v>
      </c>
      <c r="H285" s="55">
        <v>0</v>
      </c>
    </row>
    <row r="286" spans="1:8" x14ac:dyDescent="0.2">
      <c r="A286" s="21" t="s">
        <v>653</v>
      </c>
      <c r="B286" s="301">
        <v>6447</v>
      </c>
      <c r="C286" s="55">
        <v>16102.279047038381</v>
      </c>
      <c r="D286" s="55">
        <v>16207.984129082042</v>
      </c>
      <c r="E286" s="55">
        <v>105.7050820436616</v>
      </c>
      <c r="F286" s="55">
        <v>0</v>
      </c>
      <c r="G286" s="55">
        <v>0</v>
      </c>
      <c r="H286" s="55">
        <v>0</v>
      </c>
    </row>
    <row r="287" spans="1:8" x14ac:dyDescent="0.2">
      <c r="A287" s="21" t="s">
        <v>654</v>
      </c>
      <c r="B287" s="301">
        <v>27926</v>
      </c>
      <c r="C287" s="55">
        <v>9548.2790470383807</v>
      </c>
      <c r="D287" s="55">
        <v>9653.9841290820423</v>
      </c>
      <c r="E287" s="55">
        <v>105.7050820436616</v>
      </c>
      <c r="F287" s="55">
        <v>0</v>
      </c>
      <c r="G287" s="55">
        <v>0</v>
      </c>
      <c r="H287" s="55">
        <v>0</v>
      </c>
    </row>
    <row r="288" spans="1:8" x14ac:dyDescent="0.2">
      <c r="A288" s="21" t="s">
        <v>655</v>
      </c>
      <c r="B288" s="301">
        <v>18127</v>
      </c>
      <c r="C288" s="55">
        <v>2777.2790470383798</v>
      </c>
      <c r="D288" s="55">
        <v>2711.9841290820418</v>
      </c>
      <c r="E288" s="55">
        <v>-65.29491795633794</v>
      </c>
      <c r="F288" s="55">
        <v>0</v>
      </c>
      <c r="G288" s="55">
        <v>0</v>
      </c>
      <c r="H288" s="55">
        <v>0</v>
      </c>
    </row>
    <row r="289" spans="1:8" x14ac:dyDescent="0.2">
      <c r="A289" s="21" t="s">
        <v>656</v>
      </c>
      <c r="B289" s="301">
        <v>9793</v>
      </c>
      <c r="C289" s="55">
        <v>16270.279047038381</v>
      </c>
      <c r="D289" s="55">
        <v>16375.984129082042</v>
      </c>
      <c r="E289" s="55">
        <v>105.7050820436616</v>
      </c>
      <c r="F289" s="55">
        <v>0</v>
      </c>
      <c r="G289" s="55">
        <v>0</v>
      </c>
      <c r="H289" s="55">
        <v>0</v>
      </c>
    </row>
    <row r="290" spans="1:8" x14ac:dyDescent="0.2">
      <c r="A290" s="21" t="s">
        <v>657</v>
      </c>
      <c r="B290" s="301">
        <v>5070</v>
      </c>
      <c r="C290" s="55">
        <v>14978.279047038381</v>
      </c>
      <c r="D290" s="55">
        <v>15083.984129082042</v>
      </c>
      <c r="E290" s="55">
        <v>105.7050820436616</v>
      </c>
      <c r="F290" s="55">
        <v>0</v>
      </c>
      <c r="G290" s="55">
        <v>0</v>
      </c>
      <c r="H290" s="55">
        <v>0</v>
      </c>
    </row>
    <row r="291" spans="1:8" x14ac:dyDescent="0.2">
      <c r="A291" s="21" t="s">
        <v>658</v>
      </c>
      <c r="B291" s="301">
        <v>16260</v>
      </c>
      <c r="C291" s="55">
        <v>11334.279047038381</v>
      </c>
      <c r="D291" s="55">
        <v>11439.984129082042</v>
      </c>
      <c r="E291" s="55">
        <v>105.7050820436616</v>
      </c>
      <c r="F291" s="55">
        <v>0</v>
      </c>
      <c r="G291" s="55">
        <v>0</v>
      </c>
      <c r="H291" s="55">
        <v>0</v>
      </c>
    </row>
    <row r="292" spans="1:8" x14ac:dyDescent="0.2">
      <c r="A292" s="21" t="s">
        <v>659</v>
      </c>
      <c r="B292" s="301">
        <v>23198</v>
      </c>
      <c r="C292" s="55">
        <v>1916.27904703838</v>
      </c>
      <c r="D292" s="55">
        <v>1758.984129082042</v>
      </c>
      <c r="E292" s="55">
        <v>-157.29491795633794</v>
      </c>
      <c r="F292" s="55">
        <v>0</v>
      </c>
      <c r="G292" s="55">
        <v>0</v>
      </c>
      <c r="H292" s="55">
        <v>0</v>
      </c>
    </row>
    <row r="293" spans="1:8" x14ac:dyDescent="0.2">
      <c r="A293" s="21" t="s">
        <v>660</v>
      </c>
      <c r="B293" s="301">
        <v>76199</v>
      </c>
      <c r="C293" s="55">
        <v>3424.2790470383798</v>
      </c>
      <c r="D293" s="55">
        <v>3529.9841290820418</v>
      </c>
      <c r="E293" s="55">
        <v>105.70508204366206</v>
      </c>
      <c r="F293" s="55">
        <v>0</v>
      </c>
      <c r="G293" s="55">
        <v>0</v>
      </c>
      <c r="H293" s="55">
        <v>0</v>
      </c>
    </row>
    <row r="294" spans="1:8" x14ac:dyDescent="0.2">
      <c r="A294" s="21" t="s">
        <v>661</v>
      </c>
      <c r="B294" s="301">
        <v>6208</v>
      </c>
      <c r="C294" s="55">
        <v>22535.279047038381</v>
      </c>
      <c r="D294" s="55">
        <v>22640.98412908204</v>
      </c>
      <c r="E294" s="55">
        <v>105.70508204365979</v>
      </c>
      <c r="F294" s="55">
        <v>0</v>
      </c>
      <c r="G294" s="55">
        <v>0</v>
      </c>
      <c r="H294" s="55">
        <v>0</v>
      </c>
    </row>
    <row r="295" spans="1:8" x14ac:dyDescent="0.2">
      <c r="A295" s="21" t="s">
        <v>662</v>
      </c>
      <c r="B295" s="301">
        <v>41585</v>
      </c>
      <c r="C295" s="55">
        <v>4408.2790470383798</v>
      </c>
      <c r="D295" s="55">
        <v>4513.9841290820423</v>
      </c>
      <c r="E295" s="55">
        <v>105.70508204366251</v>
      </c>
      <c r="F295" s="55">
        <v>0</v>
      </c>
      <c r="G295" s="55">
        <v>0</v>
      </c>
      <c r="H295" s="55">
        <v>0</v>
      </c>
    </row>
    <row r="296" spans="1:8" x14ac:dyDescent="0.2">
      <c r="A296" s="21" t="s">
        <v>663</v>
      </c>
      <c r="B296" s="301">
        <v>8189</v>
      </c>
      <c r="C296" s="55">
        <v>14397.279047038381</v>
      </c>
      <c r="D296" s="55">
        <v>14502.984129082042</v>
      </c>
      <c r="E296" s="55">
        <v>105.7050820436616</v>
      </c>
      <c r="F296" s="55">
        <v>0</v>
      </c>
      <c r="G296" s="55">
        <v>0</v>
      </c>
      <c r="H296" s="55">
        <v>0</v>
      </c>
    </row>
    <row r="297" spans="1:8" x14ac:dyDescent="0.2">
      <c r="A297" s="21" t="s">
        <v>664</v>
      </c>
      <c r="B297" s="301">
        <v>3405</v>
      </c>
      <c r="C297" s="55">
        <v>18755.279047038381</v>
      </c>
      <c r="D297" s="55">
        <v>18860.98412908204</v>
      </c>
      <c r="E297" s="55">
        <v>105.70508204365979</v>
      </c>
      <c r="F297" s="55">
        <v>0</v>
      </c>
      <c r="G297" s="55">
        <v>0</v>
      </c>
      <c r="H297" s="55">
        <v>0</v>
      </c>
    </row>
    <row r="298" spans="1:8" ht="13.5" thickBot="1" x14ac:dyDescent="0.25">
      <c r="A298" s="22" t="s">
        <v>665</v>
      </c>
      <c r="B298" s="303">
        <v>4591</v>
      </c>
      <c r="C298" s="305">
        <v>23432.279047038381</v>
      </c>
      <c r="D298" s="305">
        <v>23537.98412908204</v>
      </c>
      <c r="E298" s="305">
        <v>105.70508204365979</v>
      </c>
      <c r="F298" s="305">
        <v>0</v>
      </c>
      <c r="G298" s="305">
        <v>0</v>
      </c>
      <c r="H298" s="305">
        <v>0</v>
      </c>
    </row>
    <row r="299" spans="1:8" ht="3" customHeight="1" x14ac:dyDescent="0.2">
      <c r="A299" s="274"/>
      <c r="B299" s="306"/>
      <c r="C299" s="279"/>
      <c r="D299" s="279"/>
      <c r="E299" s="279"/>
      <c r="F299" s="279"/>
      <c r="G299" s="279"/>
      <c r="H299" s="279"/>
    </row>
    <row r="300" spans="1:8" x14ac:dyDescent="0.2">
      <c r="A300" s="283" t="s">
        <v>742</v>
      </c>
      <c r="B300" s="306"/>
      <c r="C300" s="274"/>
      <c r="D300" s="274"/>
      <c r="E300" s="274"/>
      <c r="F300" s="274"/>
      <c r="G300" s="274"/>
      <c r="H300" s="274"/>
    </row>
    <row r="301" spans="1:8" x14ac:dyDescent="0.2">
      <c r="A301" s="274" t="s">
        <v>743</v>
      </c>
      <c r="B301" s="306"/>
      <c r="C301" s="274"/>
      <c r="D301" s="274"/>
      <c r="E301" s="274"/>
      <c r="F301" s="274"/>
      <c r="G301" s="274"/>
      <c r="H301" s="274"/>
    </row>
    <row r="302" spans="1:8" x14ac:dyDescent="0.2">
      <c r="A302" s="284"/>
      <c r="B302" s="306"/>
      <c r="C302" s="274"/>
      <c r="D302" s="274"/>
      <c r="E302" s="274"/>
      <c r="F302" s="274"/>
      <c r="G302" s="274"/>
      <c r="H302" s="274"/>
    </row>
    <row r="303" spans="1:8" x14ac:dyDescent="0.2">
      <c r="A303" s="284"/>
    </row>
    <row r="305" spans="1:8" x14ac:dyDescent="0.2">
      <c r="A305" s="285"/>
      <c r="B305" s="308"/>
      <c r="C305" s="285"/>
      <c r="D305" s="285"/>
      <c r="E305" s="285"/>
      <c r="F305" s="285"/>
      <c r="G305" s="285"/>
      <c r="H305" s="285"/>
    </row>
    <row r="306" spans="1:8" x14ac:dyDescent="0.2">
      <c r="A306" s="285"/>
      <c r="B306" s="308"/>
      <c r="C306" s="285"/>
      <c r="D306" s="285"/>
      <c r="E306" s="285"/>
      <c r="F306" s="285"/>
      <c r="G306" s="285"/>
      <c r="H306" s="285"/>
    </row>
    <row r="307" spans="1:8" x14ac:dyDescent="0.2">
      <c r="A307" s="285"/>
      <c r="B307" s="308"/>
      <c r="C307" s="285"/>
      <c r="D307" s="285"/>
      <c r="E307" s="285"/>
      <c r="F307" s="285"/>
      <c r="G307" s="285"/>
      <c r="H307" s="285"/>
    </row>
    <row r="308" spans="1:8" x14ac:dyDescent="0.2">
      <c r="A308" s="285"/>
      <c r="B308" s="308"/>
      <c r="C308" s="285"/>
      <c r="D308" s="285"/>
      <c r="E308" s="285"/>
      <c r="F308" s="285"/>
      <c r="G308" s="285"/>
      <c r="H308" s="285"/>
    </row>
    <row r="309" spans="1:8" x14ac:dyDescent="0.2">
      <c r="A309" s="285"/>
      <c r="B309" s="308"/>
      <c r="C309" s="285"/>
      <c r="D309" s="285"/>
      <c r="E309" s="285"/>
      <c r="F309" s="285"/>
      <c r="G309" s="285"/>
      <c r="H309" s="285"/>
    </row>
    <row r="310" spans="1:8" x14ac:dyDescent="0.2">
      <c r="A310" s="285"/>
      <c r="B310" s="309"/>
      <c r="C310" s="310"/>
      <c r="D310" s="310"/>
      <c r="E310" s="310"/>
      <c r="F310" s="310"/>
      <c r="G310" s="310"/>
      <c r="H310" s="310"/>
    </row>
    <row r="311" spans="1:8" x14ac:dyDescent="0.2">
      <c r="A311" s="285"/>
      <c r="B311" s="308"/>
      <c r="C311" s="285"/>
      <c r="D311" s="285"/>
      <c r="E311" s="285"/>
      <c r="F311" s="285"/>
      <c r="G311" s="285"/>
      <c r="H311" s="285"/>
    </row>
    <row r="312" spans="1:8" x14ac:dyDescent="0.2">
      <c r="A312" s="285"/>
      <c r="B312" s="309"/>
      <c r="C312" s="310"/>
      <c r="D312" s="310"/>
      <c r="E312" s="310"/>
      <c r="F312" s="310"/>
      <c r="G312" s="310"/>
      <c r="H312" s="310"/>
    </row>
    <row r="313" spans="1:8" x14ac:dyDescent="0.2">
      <c r="A313" s="285"/>
      <c r="B313" s="308"/>
      <c r="C313" s="285"/>
      <c r="D313" s="285"/>
      <c r="E313" s="285"/>
      <c r="F313" s="285"/>
      <c r="G313" s="285"/>
      <c r="H313" s="285"/>
    </row>
    <row r="314" spans="1:8" x14ac:dyDescent="0.2">
      <c r="A314" s="285"/>
      <c r="B314" s="308"/>
      <c r="C314" s="285"/>
      <c r="D314" s="285"/>
      <c r="E314" s="285"/>
      <c r="F314" s="285"/>
      <c r="G314" s="285"/>
      <c r="H314" s="285"/>
    </row>
    <row r="315" spans="1:8" x14ac:dyDescent="0.2">
      <c r="A315" s="285"/>
      <c r="B315" s="308"/>
      <c r="C315" s="285"/>
      <c r="D315" s="285"/>
      <c r="E315" s="285"/>
      <c r="F315" s="285"/>
      <c r="G315" s="285"/>
      <c r="H315" s="285"/>
    </row>
    <row r="316" spans="1:8" x14ac:dyDescent="0.2">
      <c r="A316" s="285"/>
      <c r="B316" s="308"/>
      <c r="C316" s="285"/>
      <c r="D316" s="285"/>
      <c r="E316" s="285"/>
      <c r="F316" s="285"/>
      <c r="G316" s="285"/>
      <c r="H316" s="285"/>
    </row>
    <row r="318" spans="1:8" x14ac:dyDescent="0.2">
      <c r="A318" s="285"/>
    </row>
    <row r="319" spans="1:8" x14ac:dyDescent="0.2">
      <c r="A319" s="285"/>
      <c r="C319" s="285"/>
      <c r="D319" s="285"/>
      <c r="E319" s="285"/>
      <c r="F319" s="285"/>
      <c r="G319" s="285"/>
      <c r="H319" s="285"/>
    </row>
    <row r="321" spans="3:8" x14ac:dyDescent="0.2">
      <c r="C321" s="313"/>
      <c r="D321" s="313"/>
      <c r="E321" s="313"/>
      <c r="F321" s="313"/>
      <c r="G321" s="313"/>
      <c r="H321" s="313"/>
    </row>
    <row r="322" spans="3:8" x14ac:dyDescent="0.2">
      <c r="C322" s="314"/>
      <c r="D322" s="314"/>
      <c r="E322" s="314"/>
      <c r="F322" s="314"/>
      <c r="G322" s="314"/>
      <c r="H322" s="314"/>
    </row>
  </sheetData>
  <mergeCells count="4">
    <mergeCell ref="C2:D2"/>
    <mergeCell ref="F2:H2"/>
    <mergeCell ref="C3:D3"/>
    <mergeCell ref="F3:H3"/>
  </mergeCells>
  <conditionalFormatting sqref="C9:H299">
    <cfRule type="cellIs" dxfId="64" priority="2" operator="lessThan">
      <formula>0</formula>
    </cfRule>
  </conditionalFormatting>
  <conditionalFormatting sqref="C322:H322">
    <cfRule type="cellIs" dxfId="63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rowBreaks count="5" manualBreakCount="5">
    <brk id="51" max="7" man="1"/>
    <brk id="97" max="7" man="1"/>
    <brk id="136" max="7" man="1"/>
    <brk id="229" max="7" man="1"/>
    <brk id="254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2"/>
  <dimension ref="A1:H36"/>
  <sheetViews>
    <sheetView showGridLines="0" zoomScaleNormal="100" workbookViewId="0"/>
  </sheetViews>
  <sheetFormatPr defaultColWidth="0" defaultRowHeight="0" customHeight="1" zeroHeight="1" x14ac:dyDescent="0.2"/>
  <cols>
    <col min="1" max="1" width="3.7109375" customWidth="1"/>
    <col min="2" max="2" width="28.42578125" bestFit="1" customWidth="1"/>
    <col min="3" max="5" width="14.42578125" bestFit="1" customWidth="1"/>
    <col min="6" max="6" width="14.42578125" customWidth="1"/>
    <col min="7" max="7" width="14.42578125" bestFit="1" customWidth="1"/>
    <col min="8" max="8" width="9.140625" customWidth="1"/>
    <col min="9" max="16384" width="9.140625" hidden="1"/>
  </cols>
  <sheetData>
    <row r="1" spans="1:8" ht="15.75" x14ac:dyDescent="0.25">
      <c r="A1" s="316" t="s">
        <v>744</v>
      </c>
    </row>
    <row r="2" spans="1:8" ht="13.5" thickBot="1" x14ac:dyDescent="0.25"/>
    <row r="3" spans="1:8" ht="12.75" x14ac:dyDescent="0.2">
      <c r="A3" s="317"/>
      <c r="B3" s="317"/>
      <c r="C3" s="675" t="s">
        <v>745</v>
      </c>
      <c r="D3" s="675"/>
      <c r="E3" s="675"/>
      <c r="F3" s="675"/>
      <c r="G3" s="675"/>
    </row>
    <row r="4" spans="1:8" ht="12.75" x14ac:dyDescent="0.2">
      <c r="A4" s="318"/>
      <c r="B4" s="318"/>
      <c r="C4" s="319">
        <v>2015</v>
      </c>
      <c r="D4" s="319">
        <v>2016</v>
      </c>
      <c r="E4" s="319">
        <v>2017</v>
      </c>
      <c r="F4" s="319">
        <v>2018</v>
      </c>
      <c r="G4" s="319">
        <v>2019</v>
      </c>
    </row>
    <row r="5" spans="1:8" ht="12.75" x14ac:dyDescent="0.2">
      <c r="A5" s="320" t="s">
        <v>746</v>
      </c>
      <c r="B5" s="320" t="s">
        <v>747</v>
      </c>
      <c r="C5" s="321">
        <v>62706910000</v>
      </c>
      <c r="D5" s="321">
        <v>64120707000</v>
      </c>
      <c r="E5" s="321">
        <v>67007007000</v>
      </c>
      <c r="F5" s="321">
        <v>70338867000</v>
      </c>
      <c r="G5" s="321">
        <v>78588948000</v>
      </c>
    </row>
    <row r="6" spans="1:8" ht="12.75" x14ac:dyDescent="0.2">
      <c r="A6" s="322"/>
      <c r="B6" s="320" t="s">
        <v>748</v>
      </c>
      <c r="C6" s="321">
        <v>64626916887</v>
      </c>
      <c r="D6" s="321">
        <v>68986499475</v>
      </c>
      <c r="E6" s="321">
        <v>72968640245</v>
      </c>
      <c r="F6" s="321">
        <v>75046630808</v>
      </c>
      <c r="G6" s="321">
        <v>77975101852</v>
      </c>
    </row>
    <row r="7" spans="1:8" ht="12.75" x14ac:dyDescent="0.2">
      <c r="A7" s="322"/>
      <c r="B7" s="320" t="s">
        <v>749</v>
      </c>
      <c r="C7" s="321">
        <v>-4217933851</v>
      </c>
      <c r="D7" s="321">
        <v>-6350714476</v>
      </c>
      <c r="E7" s="321">
        <v>-7157391813</v>
      </c>
      <c r="F7" s="321">
        <v>-7353716597</v>
      </c>
      <c r="G7" s="321">
        <v>-7580028984</v>
      </c>
    </row>
    <row r="8" spans="1:8" ht="12.75" x14ac:dyDescent="0.2">
      <c r="A8" s="320"/>
      <c r="B8" s="320" t="s">
        <v>750</v>
      </c>
      <c r="C8" s="323">
        <v>6368833420</v>
      </c>
      <c r="D8" s="323">
        <v>6639595371</v>
      </c>
      <c r="E8" s="323">
        <v>7149967985</v>
      </c>
      <c r="F8" s="323">
        <v>7447895604</v>
      </c>
      <c r="G8" s="323">
        <v>8021719082</v>
      </c>
    </row>
    <row r="9" spans="1:8" ht="12.75" x14ac:dyDescent="0.2">
      <c r="A9" s="320"/>
      <c r="B9" s="320" t="s">
        <v>751</v>
      </c>
      <c r="C9" s="323">
        <v>-6387972493</v>
      </c>
      <c r="D9" s="323">
        <v>-6652533045</v>
      </c>
      <c r="E9" s="323">
        <v>-7167966978</v>
      </c>
      <c r="F9" s="323">
        <v>-7480244771</v>
      </c>
      <c r="G9" s="323">
        <v>-8050199731</v>
      </c>
    </row>
    <row r="10" spans="1:8" ht="12.75" x14ac:dyDescent="0.2">
      <c r="A10" s="320"/>
      <c r="B10" s="320" t="s">
        <v>752</v>
      </c>
      <c r="C10" s="323">
        <v>1915912076</v>
      </c>
      <c r="D10" s="323">
        <v>1050403661</v>
      </c>
      <c r="E10" s="323">
        <v>1051752688</v>
      </c>
      <c r="F10" s="323">
        <v>1054910510</v>
      </c>
      <c r="G10" s="323">
        <v>1052471688</v>
      </c>
    </row>
    <row r="11" spans="1:8" ht="12.75" x14ac:dyDescent="0.2">
      <c r="A11" s="320"/>
      <c r="B11" s="320" t="s">
        <v>753</v>
      </c>
      <c r="C11" s="321">
        <v>778201525</v>
      </c>
      <c r="D11" s="321">
        <v>784086039</v>
      </c>
      <c r="E11" s="321">
        <v>259278992</v>
      </c>
      <c r="F11" s="321">
        <v>34035339</v>
      </c>
      <c r="G11" s="321">
        <v>0</v>
      </c>
    </row>
    <row r="12" spans="1:8" ht="12.75" x14ac:dyDescent="0.2">
      <c r="A12" s="320" t="s">
        <v>754</v>
      </c>
      <c r="B12" s="320" t="s">
        <v>755</v>
      </c>
      <c r="C12" s="321">
        <v>63083957564</v>
      </c>
      <c r="D12" s="321">
        <v>64457337025</v>
      </c>
      <c r="E12" s="321">
        <v>67104281119</v>
      </c>
      <c r="F12" s="321">
        <v>68749510893</v>
      </c>
      <c r="G12" s="321">
        <v>71419063907</v>
      </c>
    </row>
    <row r="13" spans="1:8" ht="12.75" x14ac:dyDescent="0.2">
      <c r="A13" s="320" t="s">
        <v>756</v>
      </c>
      <c r="B13" s="320" t="s">
        <v>757</v>
      </c>
      <c r="C13" s="321">
        <v>-377047564</v>
      </c>
      <c r="D13" s="321">
        <v>-336630025</v>
      </c>
      <c r="E13" s="321">
        <v>-97274119</v>
      </c>
      <c r="F13" s="321">
        <v>1589356107</v>
      </c>
      <c r="G13" s="321">
        <v>7169884093</v>
      </c>
    </row>
    <row r="14" spans="1:8" ht="25.5" x14ac:dyDescent="0.2">
      <c r="A14" s="324" t="s">
        <v>758</v>
      </c>
      <c r="B14" s="325" t="s">
        <v>759</v>
      </c>
      <c r="C14" s="326">
        <v>9737559</v>
      </c>
      <c r="D14" s="326">
        <v>9838418</v>
      </c>
      <c r="E14" s="326">
        <v>9967637</v>
      </c>
      <c r="F14" s="326">
        <v>10104036</v>
      </c>
      <c r="G14" s="326">
        <v>10215309</v>
      </c>
      <c r="H14" s="66"/>
    </row>
    <row r="15" spans="1:8" s="329" customFormat="1" ht="12.75" x14ac:dyDescent="0.2">
      <c r="A15" s="327" t="s">
        <v>760</v>
      </c>
      <c r="B15" s="327" t="s">
        <v>761</v>
      </c>
      <c r="C15" s="328">
        <v>-38.72095296162005</v>
      </c>
      <c r="D15" s="328">
        <v>-34.21586936029756</v>
      </c>
      <c r="E15" s="328">
        <v>-9.7589949353091416</v>
      </c>
      <c r="F15" s="328">
        <v>157.29913343539155</v>
      </c>
      <c r="G15" s="328">
        <v>701.87637916777658</v>
      </c>
      <c r="H15" s="66"/>
    </row>
    <row r="16" spans="1:8" ht="12.75" x14ac:dyDescent="0.2">
      <c r="A16" s="330" t="s">
        <v>762</v>
      </c>
      <c r="B16" s="324"/>
      <c r="C16" s="324"/>
      <c r="D16" s="324"/>
      <c r="E16" s="324"/>
      <c r="F16" s="324"/>
      <c r="G16" s="324"/>
      <c r="H16" s="66"/>
    </row>
    <row r="17" spans="1:7" ht="12.75" x14ac:dyDescent="0.2">
      <c r="A17" s="324" t="s">
        <v>763</v>
      </c>
      <c r="B17" s="324"/>
      <c r="C17" s="326">
        <v>70995750307</v>
      </c>
      <c r="D17" s="326">
        <v>75626094846</v>
      </c>
      <c r="E17" s="326">
        <v>80118608230</v>
      </c>
      <c r="F17" s="326">
        <v>82494526412</v>
      </c>
      <c r="G17" s="326">
        <v>85996820934</v>
      </c>
    </row>
    <row r="18" spans="1:7" ht="12.75" x14ac:dyDescent="0.2">
      <c r="A18" s="324" t="s">
        <v>764</v>
      </c>
      <c r="B18" s="324"/>
      <c r="C18" s="326">
        <v>-10605906344</v>
      </c>
      <c r="D18" s="326">
        <v>-13003247521</v>
      </c>
      <c r="E18" s="326">
        <v>-14325358791</v>
      </c>
      <c r="F18" s="326">
        <v>-14833961368</v>
      </c>
      <c r="G18" s="326">
        <v>-15630228715</v>
      </c>
    </row>
    <row r="19" spans="1:7" ht="12.75" x14ac:dyDescent="0.2">
      <c r="A19" s="324" t="s">
        <v>765</v>
      </c>
      <c r="B19" s="324"/>
      <c r="C19" s="326">
        <v>1915912076</v>
      </c>
      <c r="D19" s="326">
        <v>1050403661</v>
      </c>
      <c r="E19" s="326">
        <v>1051752688</v>
      </c>
      <c r="F19" s="326">
        <v>1054910510</v>
      </c>
      <c r="G19" s="326">
        <v>1052471688</v>
      </c>
    </row>
    <row r="20" spans="1:7" ht="12.75" x14ac:dyDescent="0.2">
      <c r="A20" s="324" t="s">
        <v>766</v>
      </c>
      <c r="B20" s="324"/>
      <c r="C20" s="326">
        <v>778201525</v>
      </c>
      <c r="D20" s="326">
        <v>784086039</v>
      </c>
      <c r="E20" s="326">
        <v>259278992</v>
      </c>
      <c r="F20" s="326">
        <v>34035339</v>
      </c>
      <c r="G20" s="326">
        <v>0</v>
      </c>
    </row>
    <row r="21" spans="1:7" ht="12.75" x14ac:dyDescent="0.2">
      <c r="A21" s="324" t="s">
        <v>674</v>
      </c>
      <c r="B21" s="324"/>
      <c r="C21" s="326">
        <v>-377047564</v>
      </c>
      <c r="D21" s="326">
        <v>-336630027</v>
      </c>
      <c r="E21" s="326">
        <v>-97274122</v>
      </c>
      <c r="F21" s="326">
        <v>1589356104</v>
      </c>
      <c r="G21" s="326">
        <v>7169884099</v>
      </c>
    </row>
    <row r="22" spans="1:7" ht="13.5" thickBot="1" x14ac:dyDescent="0.25">
      <c r="A22" s="331" t="s">
        <v>767</v>
      </c>
      <c r="B22" s="332"/>
      <c r="C22" s="333">
        <v>62706910000</v>
      </c>
      <c r="D22" s="333">
        <v>64120706998</v>
      </c>
      <c r="E22" s="333">
        <v>67007006997</v>
      </c>
      <c r="F22" s="333">
        <v>70338866997</v>
      </c>
      <c r="G22" s="333">
        <v>78588948006</v>
      </c>
    </row>
    <row r="23" spans="1:7" ht="12.75" x14ac:dyDescent="0.2"/>
    <row r="24" spans="1:7" ht="12.75" x14ac:dyDescent="0.2"/>
    <row r="25" spans="1:7" ht="12.75" x14ac:dyDescent="0.2"/>
    <row r="26" spans="1:7" ht="12.75" x14ac:dyDescent="0.2"/>
    <row r="27" spans="1:7" ht="12.75" x14ac:dyDescent="0.2"/>
    <row r="28" spans="1:7" ht="12.75" x14ac:dyDescent="0.2"/>
    <row r="29" spans="1:7" ht="12.75" x14ac:dyDescent="0.2"/>
    <row r="30" spans="1:7" ht="12.75" x14ac:dyDescent="0.2"/>
    <row r="31" spans="1:7" ht="12.75" x14ac:dyDescent="0.2"/>
    <row r="32" spans="1:7" ht="12.75" hidden="1" x14ac:dyDescent="0.2"/>
    <row r="33" ht="12.75" hidden="1" x14ac:dyDescent="0.2"/>
    <row r="34" ht="12.75" hidden="1" x14ac:dyDescent="0.2"/>
    <row r="35" ht="12.75" hidden="1" x14ac:dyDescent="0.2"/>
    <row r="36" ht="12.75" hidden="1" x14ac:dyDescent="0.2"/>
  </sheetData>
  <mergeCells count="1">
    <mergeCell ref="C3:G3"/>
  </mergeCells>
  <conditionalFormatting sqref="G5:G22 C5:D22">
    <cfRule type="cellIs" dxfId="62" priority="2" stopIfTrue="1" operator="lessThan">
      <formula>0</formula>
    </cfRule>
  </conditionalFormatting>
  <conditionalFormatting sqref="E5:E22">
    <cfRule type="cellIs" dxfId="61" priority="3" stopIfTrue="1" operator="lessThan">
      <formula>0</formula>
    </cfRule>
  </conditionalFormatting>
  <conditionalFormatting sqref="F5:F22">
    <cfRule type="cellIs" dxfId="60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landscape" r:id="rId1"/>
  <headerFooter alignWithMargins="0">
    <oddHeader>&amp;LStatistiska centralbyrån
Offentlig ekonomi och
mikrosimuleringar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pageSetUpPr fitToPage="1"/>
  </sheetPr>
  <dimension ref="A1:WVR32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" zeroHeight="1" x14ac:dyDescent="0.2"/>
  <cols>
    <col min="1" max="1" width="16.7109375" style="111" customWidth="1"/>
    <col min="2" max="7" width="15.28515625" style="111" customWidth="1"/>
    <col min="8" max="8" width="3.28515625" style="111" customWidth="1"/>
    <col min="9" max="9" width="8.7109375" style="111" customWidth="1"/>
    <col min="10" max="10" width="17" style="111" customWidth="1"/>
    <col min="11" max="11" width="4.42578125" style="111" customWidth="1"/>
    <col min="12" max="12" width="9.140625" style="111" hidden="1"/>
    <col min="13" max="256" width="9.140625" style="112" hidden="1"/>
    <col min="257" max="257" width="16.7109375" style="112" hidden="1"/>
    <col min="258" max="263" width="15.28515625" style="112" hidden="1"/>
    <col min="264" max="264" width="3.28515625" style="112" hidden="1"/>
    <col min="265" max="265" width="8.7109375" style="112" hidden="1"/>
    <col min="266" max="266" width="17" style="112" hidden="1"/>
    <col min="267" max="512" width="9.140625" style="112" hidden="1"/>
    <col min="513" max="513" width="16.7109375" style="112" hidden="1"/>
    <col min="514" max="519" width="15.28515625" style="112" hidden="1"/>
    <col min="520" max="520" width="3.28515625" style="112" hidden="1"/>
    <col min="521" max="521" width="8.7109375" style="112" hidden="1"/>
    <col min="522" max="522" width="17" style="112" hidden="1"/>
    <col min="523" max="768" width="9.140625" style="112" hidden="1"/>
    <col min="769" max="769" width="16.7109375" style="112" hidden="1"/>
    <col min="770" max="775" width="15.28515625" style="112" hidden="1"/>
    <col min="776" max="776" width="3.28515625" style="112" hidden="1"/>
    <col min="777" max="777" width="8.7109375" style="112" hidden="1"/>
    <col min="778" max="778" width="17" style="112" hidden="1"/>
    <col min="779" max="1024" width="9.140625" style="112" hidden="1"/>
    <col min="1025" max="1025" width="16.7109375" style="112" hidden="1"/>
    <col min="1026" max="1031" width="15.28515625" style="112" hidden="1"/>
    <col min="1032" max="1032" width="3.28515625" style="112" hidden="1"/>
    <col min="1033" max="1033" width="8.7109375" style="112" hidden="1"/>
    <col min="1034" max="1034" width="17" style="112" hidden="1"/>
    <col min="1035" max="1280" width="9.140625" style="112" hidden="1"/>
    <col min="1281" max="1281" width="16.7109375" style="112" hidden="1"/>
    <col min="1282" max="1287" width="15.28515625" style="112" hidden="1"/>
    <col min="1288" max="1288" width="3.28515625" style="112" hidden="1"/>
    <col min="1289" max="1289" width="8.7109375" style="112" hidden="1"/>
    <col min="1290" max="1290" width="17" style="112" hidden="1"/>
    <col min="1291" max="1536" width="9.140625" style="112" hidden="1"/>
    <col min="1537" max="1537" width="16.7109375" style="112" hidden="1"/>
    <col min="1538" max="1543" width="15.28515625" style="112" hidden="1"/>
    <col min="1544" max="1544" width="3.28515625" style="112" hidden="1"/>
    <col min="1545" max="1545" width="8.7109375" style="112" hidden="1"/>
    <col min="1546" max="1546" width="17" style="112" hidden="1"/>
    <col min="1547" max="1792" width="9.140625" style="112" hidden="1"/>
    <col min="1793" max="1793" width="16.7109375" style="112" hidden="1"/>
    <col min="1794" max="1799" width="15.28515625" style="112" hidden="1"/>
    <col min="1800" max="1800" width="3.28515625" style="112" hidden="1"/>
    <col min="1801" max="1801" width="8.7109375" style="112" hidden="1"/>
    <col min="1802" max="1802" width="17" style="112" hidden="1"/>
    <col min="1803" max="2048" width="9.140625" style="112" hidden="1"/>
    <col min="2049" max="2049" width="16.7109375" style="112" hidden="1"/>
    <col min="2050" max="2055" width="15.28515625" style="112" hidden="1"/>
    <col min="2056" max="2056" width="3.28515625" style="112" hidden="1"/>
    <col min="2057" max="2057" width="8.7109375" style="112" hidden="1"/>
    <col min="2058" max="2058" width="17" style="112" hidden="1"/>
    <col min="2059" max="2304" width="9.140625" style="112" hidden="1"/>
    <col min="2305" max="2305" width="16.7109375" style="112" hidden="1"/>
    <col min="2306" max="2311" width="15.28515625" style="112" hidden="1"/>
    <col min="2312" max="2312" width="3.28515625" style="112" hidden="1"/>
    <col min="2313" max="2313" width="8.7109375" style="112" hidden="1"/>
    <col min="2314" max="2314" width="17" style="112" hidden="1"/>
    <col min="2315" max="2560" width="9.140625" style="112" hidden="1"/>
    <col min="2561" max="2561" width="16.7109375" style="112" hidden="1"/>
    <col min="2562" max="2567" width="15.28515625" style="112" hidden="1"/>
    <col min="2568" max="2568" width="3.28515625" style="112" hidden="1"/>
    <col min="2569" max="2569" width="8.7109375" style="112" hidden="1"/>
    <col min="2570" max="2570" width="17" style="112" hidden="1"/>
    <col min="2571" max="2816" width="9.140625" style="112" hidden="1"/>
    <col min="2817" max="2817" width="16.7109375" style="112" hidden="1"/>
    <col min="2818" max="2823" width="15.28515625" style="112" hidden="1"/>
    <col min="2824" max="2824" width="3.28515625" style="112" hidden="1"/>
    <col min="2825" max="2825" width="8.7109375" style="112" hidden="1"/>
    <col min="2826" max="2826" width="17" style="112" hidden="1"/>
    <col min="2827" max="3072" width="9.140625" style="112" hidden="1"/>
    <col min="3073" max="3073" width="16.7109375" style="112" hidden="1"/>
    <col min="3074" max="3079" width="15.28515625" style="112" hidden="1"/>
    <col min="3080" max="3080" width="3.28515625" style="112" hidden="1"/>
    <col min="3081" max="3081" width="8.7109375" style="112" hidden="1"/>
    <col min="3082" max="3082" width="17" style="112" hidden="1"/>
    <col min="3083" max="3328" width="9.140625" style="112" hidden="1"/>
    <col min="3329" max="3329" width="16.7109375" style="112" hidden="1"/>
    <col min="3330" max="3335" width="15.28515625" style="112" hidden="1"/>
    <col min="3336" max="3336" width="3.28515625" style="112" hidden="1"/>
    <col min="3337" max="3337" width="8.7109375" style="112" hidden="1"/>
    <col min="3338" max="3338" width="17" style="112" hidden="1"/>
    <col min="3339" max="3584" width="9.140625" style="112" hidden="1"/>
    <col min="3585" max="3585" width="16.7109375" style="112" hidden="1"/>
    <col min="3586" max="3591" width="15.28515625" style="112" hidden="1"/>
    <col min="3592" max="3592" width="3.28515625" style="112" hidden="1"/>
    <col min="3593" max="3593" width="8.7109375" style="112" hidden="1"/>
    <col min="3594" max="3594" width="17" style="112" hidden="1"/>
    <col min="3595" max="3840" width="9.140625" style="112" hidden="1"/>
    <col min="3841" max="3841" width="16.7109375" style="112" hidden="1"/>
    <col min="3842" max="3847" width="15.28515625" style="112" hidden="1"/>
    <col min="3848" max="3848" width="3.28515625" style="112" hidden="1"/>
    <col min="3849" max="3849" width="8.7109375" style="112" hidden="1"/>
    <col min="3850" max="3850" width="17" style="112" hidden="1"/>
    <col min="3851" max="4096" width="9.140625" style="112" hidden="1"/>
    <col min="4097" max="4097" width="16.7109375" style="112" hidden="1"/>
    <col min="4098" max="4103" width="15.28515625" style="112" hidden="1"/>
    <col min="4104" max="4104" width="3.28515625" style="112" hidden="1"/>
    <col min="4105" max="4105" width="8.7109375" style="112" hidden="1"/>
    <col min="4106" max="4106" width="17" style="112" hidden="1"/>
    <col min="4107" max="4352" width="9.140625" style="112" hidden="1"/>
    <col min="4353" max="4353" width="16.7109375" style="112" hidden="1"/>
    <col min="4354" max="4359" width="15.28515625" style="112" hidden="1"/>
    <col min="4360" max="4360" width="3.28515625" style="112" hidden="1"/>
    <col min="4361" max="4361" width="8.7109375" style="112" hidden="1"/>
    <col min="4362" max="4362" width="17" style="112" hidden="1"/>
    <col min="4363" max="4608" width="9.140625" style="112" hidden="1"/>
    <col min="4609" max="4609" width="16.7109375" style="112" hidden="1"/>
    <col min="4610" max="4615" width="15.28515625" style="112" hidden="1"/>
    <col min="4616" max="4616" width="3.28515625" style="112" hidden="1"/>
    <col min="4617" max="4617" width="8.7109375" style="112" hidden="1"/>
    <col min="4618" max="4618" width="17" style="112" hidden="1"/>
    <col min="4619" max="4864" width="9.140625" style="112" hidden="1"/>
    <col min="4865" max="4865" width="16.7109375" style="112" hidden="1"/>
    <col min="4866" max="4871" width="15.28515625" style="112" hidden="1"/>
    <col min="4872" max="4872" width="3.28515625" style="112" hidden="1"/>
    <col min="4873" max="4873" width="8.7109375" style="112" hidden="1"/>
    <col min="4874" max="4874" width="17" style="112" hidden="1"/>
    <col min="4875" max="5120" width="9.140625" style="112" hidden="1"/>
    <col min="5121" max="5121" width="16.7109375" style="112" hidden="1"/>
    <col min="5122" max="5127" width="15.28515625" style="112" hidden="1"/>
    <col min="5128" max="5128" width="3.28515625" style="112" hidden="1"/>
    <col min="5129" max="5129" width="8.7109375" style="112" hidden="1"/>
    <col min="5130" max="5130" width="17" style="112" hidden="1"/>
    <col min="5131" max="5376" width="9.140625" style="112" hidden="1"/>
    <col min="5377" max="5377" width="16.7109375" style="112" hidden="1"/>
    <col min="5378" max="5383" width="15.28515625" style="112" hidden="1"/>
    <col min="5384" max="5384" width="3.28515625" style="112" hidden="1"/>
    <col min="5385" max="5385" width="8.7109375" style="112" hidden="1"/>
    <col min="5386" max="5386" width="17" style="112" hidden="1"/>
    <col min="5387" max="5632" width="9.140625" style="112" hidden="1"/>
    <col min="5633" max="5633" width="16.7109375" style="112" hidden="1"/>
    <col min="5634" max="5639" width="15.28515625" style="112" hidden="1"/>
    <col min="5640" max="5640" width="3.28515625" style="112" hidden="1"/>
    <col min="5641" max="5641" width="8.7109375" style="112" hidden="1"/>
    <col min="5642" max="5642" width="17" style="112" hidden="1"/>
    <col min="5643" max="5888" width="9.140625" style="112" hidden="1"/>
    <col min="5889" max="5889" width="16.7109375" style="112" hidden="1"/>
    <col min="5890" max="5895" width="15.28515625" style="112" hidden="1"/>
    <col min="5896" max="5896" width="3.28515625" style="112" hidden="1"/>
    <col min="5897" max="5897" width="8.7109375" style="112" hidden="1"/>
    <col min="5898" max="5898" width="17" style="112" hidden="1"/>
    <col min="5899" max="6144" width="9.140625" style="112" hidden="1"/>
    <col min="6145" max="6145" width="16.7109375" style="112" hidden="1"/>
    <col min="6146" max="6151" width="15.28515625" style="112" hidden="1"/>
    <col min="6152" max="6152" width="3.28515625" style="112" hidden="1"/>
    <col min="6153" max="6153" width="8.7109375" style="112" hidden="1"/>
    <col min="6154" max="6154" width="17" style="112" hidden="1"/>
    <col min="6155" max="6400" width="9.140625" style="112" hidden="1"/>
    <col min="6401" max="6401" width="16.7109375" style="112" hidden="1"/>
    <col min="6402" max="6407" width="15.28515625" style="112" hidden="1"/>
    <col min="6408" max="6408" width="3.28515625" style="112" hidden="1"/>
    <col min="6409" max="6409" width="8.7109375" style="112" hidden="1"/>
    <col min="6410" max="6410" width="17" style="112" hidden="1"/>
    <col min="6411" max="6656" width="9.140625" style="112" hidden="1"/>
    <col min="6657" max="6657" width="16.7109375" style="112" hidden="1"/>
    <col min="6658" max="6663" width="15.28515625" style="112" hidden="1"/>
    <col min="6664" max="6664" width="3.28515625" style="112" hidden="1"/>
    <col min="6665" max="6665" width="8.7109375" style="112" hidden="1"/>
    <col min="6666" max="6666" width="17" style="112" hidden="1"/>
    <col min="6667" max="6912" width="9.140625" style="112" hidden="1"/>
    <col min="6913" max="6913" width="16.7109375" style="112" hidden="1"/>
    <col min="6914" max="6919" width="15.28515625" style="112" hidden="1"/>
    <col min="6920" max="6920" width="3.28515625" style="112" hidden="1"/>
    <col min="6921" max="6921" width="8.7109375" style="112" hidden="1"/>
    <col min="6922" max="6922" width="17" style="112" hidden="1"/>
    <col min="6923" max="7168" width="9.140625" style="112" hidden="1"/>
    <col min="7169" max="7169" width="16.7109375" style="112" hidden="1"/>
    <col min="7170" max="7175" width="15.28515625" style="112" hidden="1"/>
    <col min="7176" max="7176" width="3.28515625" style="112" hidden="1"/>
    <col min="7177" max="7177" width="8.7109375" style="112" hidden="1"/>
    <col min="7178" max="7178" width="17" style="112" hidden="1"/>
    <col min="7179" max="7424" width="9.140625" style="112" hidden="1"/>
    <col min="7425" max="7425" width="16.7109375" style="112" hidden="1"/>
    <col min="7426" max="7431" width="15.28515625" style="112" hidden="1"/>
    <col min="7432" max="7432" width="3.28515625" style="112" hidden="1"/>
    <col min="7433" max="7433" width="8.7109375" style="112" hidden="1"/>
    <col min="7434" max="7434" width="17" style="112" hidden="1"/>
    <col min="7435" max="7680" width="9.140625" style="112" hidden="1"/>
    <col min="7681" max="7681" width="16.7109375" style="112" hidden="1"/>
    <col min="7682" max="7687" width="15.28515625" style="112" hidden="1"/>
    <col min="7688" max="7688" width="3.28515625" style="112" hidden="1"/>
    <col min="7689" max="7689" width="8.7109375" style="112" hidden="1"/>
    <col min="7690" max="7690" width="17" style="112" hidden="1"/>
    <col min="7691" max="7936" width="9.140625" style="112" hidden="1"/>
    <col min="7937" max="7937" width="16.7109375" style="112" hidden="1"/>
    <col min="7938" max="7943" width="15.28515625" style="112" hidden="1"/>
    <col min="7944" max="7944" width="3.28515625" style="112" hidden="1"/>
    <col min="7945" max="7945" width="8.7109375" style="112" hidden="1"/>
    <col min="7946" max="7946" width="17" style="112" hidden="1"/>
    <col min="7947" max="8192" width="9.140625" style="112" hidden="1"/>
    <col min="8193" max="8193" width="16.7109375" style="112" hidden="1"/>
    <col min="8194" max="8199" width="15.28515625" style="112" hidden="1"/>
    <col min="8200" max="8200" width="3.28515625" style="112" hidden="1"/>
    <col min="8201" max="8201" width="8.7109375" style="112" hidden="1"/>
    <col min="8202" max="8202" width="17" style="112" hidden="1"/>
    <col min="8203" max="8448" width="9.140625" style="112" hidden="1"/>
    <col min="8449" max="8449" width="16.7109375" style="112" hidden="1"/>
    <col min="8450" max="8455" width="15.28515625" style="112" hidden="1"/>
    <col min="8456" max="8456" width="3.28515625" style="112" hidden="1"/>
    <col min="8457" max="8457" width="8.7109375" style="112" hidden="1"/>
    <col min="8458" max="8458" width="17" style="112" hidden="1"/>
    <col min="8459" max="8704" width="9.140625" style="112" hidden="1"/>
    <col min="8705" max="8705" width="16.7109375" style="112" hidden="1"/>
    <col min="8706" max="8711" width="15.28515625" style="112" hidden="1"/>
    <col min="8712" max="8712" width="3.28515625" style="112" hidden="1"/>
    <col min="8713" max="8713" width="8.7109375" style="112" hidden="1"/>
    <col min="8714" max="8714" width="17" style="112" hidden="1"/>
    <col min="8715" max="8960" width="9.140625" style="112" hidden="1"/>
    <col min="8961" max="8961" width="16.7109375" style="112" hidden="1"/>
    <col min="8962" max="8967" width="15.28515625" style="112" hidden="1"/>
    <col min="8968" max="8968" width="3.28515625" style="112" hidden="1"/>
    <col min="8969" max="8969" width="8.7109375" style="112" hidden="1"/>
    <col min="8970" max="8970" width="17" style="112" hidden="1"/>
    <col min="8971" max="9216" width="9.140625" style="112" hidden="1"/>
    <col min="9217" max="9217" width="16.7109375" style="112" hidden="1"/>
    <col min="9218" max="9223" width="15.28515625" style="112" hidden="1"/>
    <col min="9224" max="9224" width="3.28515625" style="112" hidden="1"/>
    <col min="9225" max="9225" width="8.7109375" style="112" hidden="1"/>
    <col min="9226" max="9226" width="17" style="112" hidden="1"/>
    <col min="9227" max="9472" width="9.140625" style="112" hidden="1"/>
    <col min="9473" max="9473" width="16.7109375" style="112" hidden="1"/>
    <col min="9474" max="9479" width="15.28515625" style="112" hidden="1"/>
    <col min="9480" max="9480" width="3.28515625" style="112" hidden="1"/>
    <col min="9481" max="9481" width="8.7109375" style="112" hidden="1"/>
    <col min="9482" max="9482" width="17" style="112" hidden="1"/>
    <col min="9483" max="9728" width="9.140625" style="112" hidden="1"/>
    <col min="9729" max="9729" width="16.7109375" style="112" hidden="1"/>
    <col min="9730" max="9735" width="15.28515625" style="112" hidden="1"/>
    <col min="9736" max="9736" width="3.28515625" style="112" hidden="1"/>
    <col min="9737" max="9737" width="8.7109375" style="112" hidden="1"/>
    <col min="9738" max="9738" width="17" style="112" hidden="1"/>
    <col min="9739" max="9984" width="9.140625" style="112" hidden="1"/>
    <col min="9985" max="9985" width="16.7109375" style="112" hidden="1"/>
    <col min="9986" max="9991" width="15.28515625" style="112" hidden="1"/>
    <col min="9992" max="9992" width="3.28515625" style="112" hidden="1"/>
    <col min="9993" max="9993" width="8.7109375" style="112" hidden="1"/>
    <col min="9994" max="9994" width="17" style="112" hidden="1"/>
    <col min="9995" max="10240" width="9.140625" style="112" hidden="1"/>
    <col min="10241" max="10241" width="16.7109375" style="112" hidden="1"/>
    <col min="10242" max="10247" width="15.28515625" style="112" hidden="1"/>
    <col min="10248" max="10248" width="3.28515625" style="112" hidden="1"/>
    <col min="10249" max="10249" width="8.7109375" style="112" hidden="1"/>
    <col min="10250" max="10250" width="17" style="112" hidden="1"/>
    <col min="10251" max="10496" width="9.140625" style="112" hidden="1"/>
    <col min="10497" max="10497" width="16.7109375" style="112" hidden="1"/>
    <col min="10498" max="10503" width="15.28515625" style="112" hidden="1"/>
    <col min="10504" max="10504" width="3.28515625" style="112" hidden="1"/>
    <col min="10505" max="10505" width="8.7109375" style="112" hidden="1"/>
    <col min="10506" max="10506" width="17" style="112" hidden="1"/>
    <col min="10507" max="10752" width="9.140625" style="112" hidden="1"/>
    <col min="10753" max="10753" width="16.7109375" style="112" hidden="1"/>
    <col min="10754" max="10759" width="15.28515625" style="112" hidden="1"/>
    <col min="10760" max="10760" width="3.28515625" style="112" hidden="1"/>
    <col min="10761" max="10761" width="8.7109375" style="112" hidden="1"/>
    <col min="10762" max="10762" width="17" style="112" hidden="1"/>
    <col min="10763" max="11008" width="9.140625" style="112" hidden="1"/>
    <col min="11009" max="11009" width="16.7109375" style="112" hidden="1"/>
    <col min="11010" max="11015" width="15.28515625" style="112" hidden="1"/>
    <col min="11016" max="11016" width="3.28515625" style="112" hidden="1"/>
    <col min="11017" max="11017" width="8.7109375" style="112" hidden="1"/>
    <col min="11018" max="11018" width="17" style="112" hidden="1"/>
    <col min="11019" max="11264" width="9.140625" style="112" hidden="1"/>
    <col min="11265" max="11265" width="16.7109375" style="112" hidden="1"/>
    <col min="11266" max="11271" width="15.28515625" style="112" hidden="1"/>
    <col min="11272" max="11272" width="3.28515625" style="112" hidden="1"/>
    <col min="11273" max="11273" width="8.7109375" style="112" hidden="1"/>
    <col min="11274" max="11274" width="17" style="112" hidden="1"/>
    <col min="11275" max="11520" width="9.140625" style="112" hidden="1"/>
    <col min="11521" max="11521" width="16.7109375" style="112" hidden="1"/>
    <col min="11522" max="11527" width="15.28515625" style="112" hidden="1"/>
    <col min="11528" max="11528" width="3.28515625" style="112" hidden="1"/>
    <col min="11529" max="11529" width="8.7109375" style="112" hidden="1"/>
    <col min="11530" max="11530" width="17" style="112" hidden="1"/>
    <col min="11531" max="11776" width="9.140625" style="112" hidden="1"/>
    <col min="11777" max="11777" width="16.7109375" style="112" hidden="1"/>
    <col min="11778" max="11783" width="15.28515625" style="112" hidden="1"/>
    <col min="11784" max="11784" width="3.28515625" style="112" hidden="1"/>
    <col min="11785" max="11785" width="8.7109375" style="112" hidden="1"/>
    <col min="11786" max="11786" width="17" style="112" hidden="1"/>
    <col min="11787" max="12032" width="9.140625" style="112" hidden="1"/>
    <col min="12033" max="12033" width="16.7109375" style="112" hidden="1"/>
    <col min="12034" max="12039" width="15.28515625" style="112" hidden="1"/>
    <col min="12040" max="12040" width="3.28515625" style="112" hidden="1"/>
    <col min="12041" max="12041" width="8.7109375" style="112" hidden="1"/>
    <col min="12042" max="12042" width="17" style="112" hidden="1"/>
    <col min="12043" max="12288" width="9.140625" style="112" hidden="1"/>
    <col min="12289" max="12289" width="16.7109375" style="112" hidden="1"/>
    <col min="12290" max="12295" width="15.28515625" style="112" hidden="1"/>
    <col min="12296" max="12296" width="3.28515625" style="112" hidden="1"/>
    <col min="12297" max="12297" width="8.7109375" style="112" hidden="1"/>
    <col min="12298" max="12298" width="17" style="112" hidden="1"/>
    <col min="12299" max="12544" width="9.140625" style="112" hidden="1"/>
    <col min="12545" max="12545" width="16.7109375" style="112" hidden="1"/>
    <col min="12546" max="12551" width="15.28515625" style="112" hidden="1"/>
    <col min="12552" max="12552" width="3.28515625" style="112" hidden="1"/>
    <col min="12553" max="12553" width="8.7109375" style="112" hidden="1"/>
    <col min="12554" max="12554" width="17" style="112" hidden="1"/>
    <col min="12555" max="12800" width="9.140625" style="112" hidden="1"/>
    <col min="12801" max="12801" width="16.7109375" style="112" hidden="1"/>
    <col min="12802" max="12807" width="15.28515625" style="112" hidden="1"/>
    <col min="12808" max="12808" width="3.28515625" style="112" hidden="1"/>
    <col min="12809" max="12809" width="8.7109375" style="112" hidden="1"/>
    <col min="12810" max="12810" width="17" style="112" hidden="1"/>
    <col min="12811" max="13056" width="9.140625" style="112" hidden="1"/>
    <col min="13057" max="13057" width="16.7109375" style="112" hidden="1"/>
    <col min="13058" max="13063" width="15.28515625" style="112" hidden="1"/>
    <col min="13064" max="13064" width="3.28515625" style="112" hidden="1"/>
    <col min="13065" max="13065" width="8.7109375" style="112" hidden="1"/>
    <col min="13066" max="13066" width="17" style="112" hidden="1"/>
    <col min="13067" max="13312" width="9.140625" style="112" hidden="1"/>
    <col min="13313" max="13313" width="16.7109375" style="112" hidden="1"/>
    <col min="13314" max="13319" width="15.28515625" style="112" hidden="1"/>
    <col min="13320" max="13320" width="3.28515625" style="112" hidden="1"/>
    <col min="13321" max="13321" width="8.7109375" style="112" hidden="1"/>
    <col min="13322" max="13322" width="17" style="112" hidden="1"/>
    <col min="13323" max="13568" width="9.140625" style="112" hidden="1"/>
    <col min="13569" max="13569" width="16.7109375" style="112" hidden="1"/>
    <col min="13570" max="13575" width="15.28515625" style="112" hidden="1"/>
    <col min="13576" max="13576" width="3.28515625" style="112" hidden="1"/>
    <col min="13577" max="13577" width="8.7109375" style="112" hidden="1"/>
    <col min="13578" max="13578" width="17" style="112" hidden="1"/>
    <col min="13579" max="13824" width="9.140625" style="112" hidden="1"/>
    <col min="13825" max="13825" width="16.7109375" style="112" hidden="1"/>
    <col min="13826" max="13831" width="15.28515625" style="112" hidden="1"/>
    <col min="13832" max="13832" width="3.28515625" style="112" hidden="1"/>
    <col min="13833" max="13833" width="8.7109375" style="112" hidden="1"/>
    <col min="13834" max="13834" width="17" style="112" hidden="1"/>
    <col min="13835" max="14080" width="9.140625" style="112" hidden="1"/>
    <col min="14081" max="14081" width="16.7109375" style="112" hidden="1"/>
    <col min="14082" max="14087" width="15.28515625" style="112" hidden="1"/>
    <col min="14088" max="14088" width="3.28515625" style="112" hidden="1"/>
    <col min="14089" max="14089" width="8.7109375" style="112" hidden="1"/>
    <col min="14090" max="14090" width="17" style="112" hidden="1"/>
    <col min="14091" max="14336" width="9.140625" style="112" hidden="1"/>
    <col min="14337" max="14337" width="16.7109375" style="112" hidden="1"/>
    <col min="14338" max="14343" width="15.28515625" style="112" hidden="1"/>
    <col min="14344" max="14344" width="3.28515625" style="112" hidden="1"/>
    <col min="14345" max="14345" width="8.7109375" style="112" hidden="1"/>
    <col min="14346" max="14346" width="17" style="112" hidden="1"/>
    <col min="14347" max="14592" width="9.140625" style="112" hidden="1"/>
    <col min="14593" max="14593" width="16.7109375" style="112" hidden="1"/>
    <col min="14594" max="14599" width="15.28515625" style="112" hidden="1"/>
    <col min="14600" max="14600" width="3.28515625" style="112" hidden="1"/>
    <col min="14601" max="14601" width="8.7109375" style="112" hidden="1"/>
    <col min="14602" max="14602" width="17" style="112" hidden="1"/>
    <col min="14603" max="14848" width="9.140625" style="112" hidden="1"/>
    <col min="14849" max="14849" width="16.7109375" style="112" hidden="1"/>
    <col min="14850" max="14855" width="15.28515625" style="112" hidden="1"/>
    <col min="14856" max="14856" width="3.28515625" style="112" hidden="1"/>
    <col min="14857" max="14857" width="8.7109375" style="112" hidden="1"/>
    <col min="14858" max="14858" width="17" style="112" hidden="1"/>
    <col min="14859" max="15104" width="9.140625" style="112" hidden="1"/>
    <col min="15105" max="15105" width="16.7109375" style="112" hidden="1"/>
    <col min="15106" max="15111" width="15.28515625" style="112" hidden="1"/>
    <col min="15112" max="15112" width="3.28515625" style="112" hidden="1"/>
    <col min="15113" max="15113" width="8.7109375" style="112" hidden="1"/>
    <col min="15114" max="15114" width="17" style="112" hidden="1"/>
    <col min="15115" max="15360" width="9.140625" style="112" hidden="1"/>
    <col min="15361" max="15361" width="16.7109375" style="112" hidden="1"/>
    <col min="15362" max="15367" width="15.28515625" style="112" hidden="1"/>
    <col min="15368" max="15368" width="3.28515625" style="112" hidden="1"/>
    <col min="15369" max="15369" width="8.7109375" style="112" hidden="1"/>
    <col min="15370" max="15370" width="17" style="112" hidden="1"/>
    <col min="15371" max="15616" width="9.140625" style="112" hidden="1"/>
    <col min="15617" max="15617" width="16.7109375" style="112" hidden="1"/>
    <col min="15618" max="15623" width="15.28515625" style="112" hidden="1"/>
    <col min="15624" max="15624" width="3.28515625" style="112" hidden="1"/>
    <col min="15625" max="15625" width="8.7109375" style="112" hidden="1"/>
    <col min="15626" max="15626" width="17" style="112" hidden="1"/>
    <col min="15627" max="15872" width="9.140625" style="112" hidden="1"/>
    <col min="15873" max="15873" width="16.7109375" style="112" hidden="1"/>
    <col min="15874" max="15879" width="15.28515625" style="112" hidden="1"/>
    <col min="15880" max="15880" width="3.28515625" style="112" hidden="1"/>
    <col min="15881" max="15881" width="8.7109375" style="112" hidden="1"/>
    <col min="15882" max="15882" width="17" style="112" hidden="1"/>
    <col min="15883" max="16128" width="9.140625" style="112" hidden="1"/>
    <col min="16129" max="16129" width="16.7109375" style="112" hidden="1"/>
    <col min="16130" max="16135" width="15.28515625" style="112" hidden="1"/>
    <col min="16136" max="16136" width="3.28515625" style="112" hidden="1"/>
    <col min="16137" max="16137" width="8.7109375" style="112" hidden="1"/>
    <col min="16138" max="16138" width="17" style="112" hidden="1"/>
    <col min="16139" max="16384" width="9.140625" style="112" hidden="1"/>
  </cols>
  <sheetData>
    <row r="1" spans="1:39" x14ac:dyDescent="0.2"/>
    <row r="2" spans="1:39" ht="16.5" thickBot="1" x14ac:dyDescent="0.3">
      <c r="A2" s="64" t="str">
        <f>"Tabell 1    Kommunalekonomisk utjämning för kommuner, utjämningsåret "&amp;Innehåll!C47</f>
        <v>Tabell 1    Kommunalekonomisk utjämning för kommuner, utjämningsåret 2019</v>
      </c>
      <c r="B2" s="64"/>
      <c r="C2" s="113"/>
      <c r="D2" s="113"/>
      <c r="E2" s="113"/>
      <c r="F2" s="113"/>
      <c r="G2" s="113"/>
      <c r="H2" s="113"/>
      <c r="I2" s="113"/>
      <c r="J2" s="113"/>
    </row>
    <row r="3" spans="1:39" ht="12.75" x14ac:dyDescent="0.2">
      <c r="A3" s="13" t="s">
        <v>19</v>
      </c>
      <c r="B3" s="14" t="s">
        <v>41</v>
      </c>
      <c r="C3" s="114" t="s">
        <v>42</v>
      </c>
      <c r="D3" s="114" t="s">
        <v>214</v>
      </c>
      <c r="E3" s="114" t="s">
        <v>215</v>
      </c>
      <c r="F3" s="114" t="s">
        <v>216</v>
      </c>
      <c r="G3" s="114" t="s">
        <v>217</v>
      </c>
      <c r="H3" s="114"/>
      <c r="I3" s="652" t="str">
        <f>IF(Innehåll!C48="utfall","Utfall","Preliminärt utfall")</f>
        <v>Utfall</v>
      </c>
      <c r="J3" s="652"/>
    </row>
    <row r="4" spans="1:39" ht="12.75" x14ac:dyDescent="0.2">
      <c r="A4" s="27"/>
      <c r="B4" s="115" t="str">
        <f>IF(Innehåll!C48="prel","den 30 juni","den 1 nov.")</f>
        <v>den 1 nov.</v>
      </c>
      <c r="C4" s="116" t="s">
        <v>43</v>
      </c>
      <c r="D4" s="116" t="s">
        <v>43</v>
      </c>
      <c r="E4" s="116" t="s">
        <v>218</v>
      </c>
      <c r="F4" s="116" t="s">
        <v>218</v>
      </c>
      <c r="G4" s="15" t="s">
        <v>44</v>
      </c>
      <c r="H4" s="15"/>
      <c r="I4" s="15" t="s">
        <v>45</v>
      </c>
      <c r="J4" s="117" t="s">
        <v>46</v>
      </c>
    </row>
    <row r="5" spans="1:39" ht="12.75" x14ac:dyDescent="0.2">
      <c r="A5" s="27" t="s">
        <v>47</v>
      </c>
      <c r="B5" s="16">
        <f>Innehåll!C47-1</f>
        <v>2018</v>
      </c>
      <c r="C5" s="15" t="s">
        <v>44</v>
      </c>
      <c r="D5" s="15" t="s">
        <v>44</v>
      </c>
      <c r="E5" s="15" t="s">
        <v>48</v>
      </c>
      <c r="F5" s="15" t="s">
        <v>48</v>
      </c>
      <c r="G5" s="117" t="s">
        <v>219</v>
      </c>
      <c r="H5" s="117"/>
      <c r="I5" s="117"/>
      <c r="J5" s="15"/>
    </row>
    <row r="6" spans="1:39" ht="14.25" x14ac:dyDescent="0.2">
      <c r="A6" s="27"/>
      <c r="B6" s="16"/>
      <c r="C6" s="15" t="s">
        <v>49</v>
      </c>
      <c r="D6" s="15" t="s">
        <v>49</v>
      </c>
      <c r="E6" s="15"/>
      <c r="F6" s="15"/>
      <c r="G6" s="15" t="s">
        <v>220</v>
      </c>
      <c r="H6" s="15"/>
      <c r="I6" s="117"/>
      <c r="J6" s="15"/>
    </row>
    <row r="7" spans="1:39" ht="12.75" x14ac:dyDescent="0.2">
      <c r="A7" s="118"/>
      <c r="B7" s="15"/>
      <c r="C7" s="15" t="s">
        <v>48</v>
      </c>
      <c r="D7" s="15" t="s">
        <v>48</v>
      </c>
      <c r="E7" s="15"/>
      <c r="F7" s="15"/>
      <c r="G7" s="15" t="s">
        <v>48</v>
      </c>
      <c r="H7" s="15"/>
      <c r="I7" s="118"/>
      <c r="J7" s="118"/>
    </row>
    <row r="8" spans="1:39" ht="12.75" x14ac:dyDescent="0.2">
      <c r="A8" s="17"/>
      <c r="B8" s="119"/>
      <c r="C8" s="120" t="s">
        <v>221</v>
      </c>
      <c r="D8" s="120" t="s">
        <v>222</v>
      </c>
      <c r="E8" s="120"/>
      <c r="F8" s="120"/>
      <c r="G8" s="120"/>
      <c r="H8" s="120"/>
      <c r="I8" s="121"/>
      <c r="J8" s="121"/>
    </row>
    <row r="9" spans="1:39" ht="15" customHeight="1" x14ac:dyDescent="0.2">
      <c r="A9" s="18" t="s">
        <v>357</v>
      </c>
      <c r="B9" s="19">
        <v>10215309</v>
      </c>
      <c r="C9" s="19"/>
      <c r="D9" s="19"/>
      <c r="E9" s="19"/>
      <c r="F9" s="19"/>
      <c r="G9" s="19"/>
      <c r="H9" s="19"/>
      <c r="I9" s="122"/>
      <c r="J9" s="19">
        <v>78588948006</v>
      </c>
    </row>
    <row r="10" spans="1:39" s="128" customFormat="1" ht="18.75" customHeight="1" x14ac:dyDescent="0.2">
      <c r="A10" s="18" t="s">
        <v>358</v>
      </c>
      <c r="B10" s="19"/>
      <c r="C10" s="19"/>
      <c r="D10" s="19"/>
      <c r="E10" s="19"/>
      <c r="F10" s="19"/>
      <c r="G10" s="19"/>
      <c r="H10" s="19"/>
      <c r="I10" s="122"/>
      <c r="J10" s="122"/>
      <c r="K10" s="56"/>
      <c r="L10" s="122"/>
      <c r="M10" s="124"/>
      <c r="N10" s="124"/>
      <c r="O10" s="124"/>
      <c r="P10" s="124"/>
      <c r="Q10" s="124"/>
      <c r="R10" s="124"/>
      <c r="S10" s="124"/>
      <c r="T10" s="125"/>
      <c r="U10" s="126"/>
      <c r="V10" s="125"/>
      <c r="W10" s="127"/>
      <c r="X10" s="127"/>
      <c r="Y10" s="127"/>
      <c r="AA10" s="129"/>
      <c r="AB10" s="129"/>
      <c r="AC10" s="129"/>
      <c r="AD10" s="130"/>
      <c r="AE10" s="129"/>
      <c r="AF10" s="129"/>
      <c r="AG10" s="129"/>
      <c r="AH10" s="129"/>
      <c r="AI10" s="129"/>
      <c r="AJ10" s="129"/>
      <c r="AK10" s="129"/>
      <c r="AM10" s="131"/>
    </row>
    <row r="11" spans="1:39" s="128" customFormat="1" ht="12.75" x14ac:dyDescent="0.2">
      <c r="A11" s="123" t="s">
        <v>359</v>
      </c>
      <c r="B11" s="122">
        <v>92723</v>
      </c>
      <c r="C11" s="122">
        <v>12459</v>
      </c>
      <c r="D11" s="122">
        <v>2138</v>
      </c>
      <c r="E11" s="122">
        <v>0</v>
      </c>
      <c r="F11" s="122">
        <v>0</v>
      </c>
      <c r="G11" s="122">
        <v>702.22283819314703</v>
      </c>
      <c r="H11" s="122"/>
      <c r="I11" s="122">
        <v>15299.2228381931</v>
      </c>
      <c r="J11" s="122">
        <v>1418589839</v>
      </c>
      <c r="K11" s="56"/>
      <c r="L11" s="122"/>
      <c r="M11" s="124"/>
      <c r="N11" s="124"/>
      <c r="O11" s="124"/>
      <c r="P11" s="124"/>
      <c r="Q11" s="124"/>
      <c r="R11" s="124"/>
      <c r="S11" s="124"/>
      <c r="T11" s="125"/>
      <c r="U11" s="126"/>
      <c r="V11" s="125"/>
      <c r="W11" s="127"/>
      <c r="X11" s="127"/>
      <c r="Y11" s="127"/>
      <c r="AA11" s="129"/>
      <c r="AB11" s="129"/>
      <c r="AC11" s="129"/>
      <c r="AD11" s="130"/>
      <c r="AE11" s="129"/>
      <c r="AF11" s="129"/>
      <c r="AG11" s="129"/>
      <c r="AH11" s="129"/>
      <c r="AI11" s="129"/>
      <c r="AJ11" s="129"/>
      <c r="AK11" s="129"/>
      <c r="AM11" s="131"/>
    </row>
    <row r="12" spans="1:39" s="128" customFormat="1" ht="12.75" x14ac:dyDescent="0.2">
      <c r="A12" s="123" t="s">
        <v>360</v>
      </c>
      <c r="B12" s="122">
        <v>33199</v>
      </c>
      <c r="C12" s="122">
        <v>-23703</v>
      </c>
      <c r="D12" s="122">
        <v>6105</v>
      </c>
      <c r="E12" s="122">
        <v>0</v>
      </c>
      <c r="F12" s="122">
        <v>0</v>
      </c>
      <c r="G12" s="122">
        <v>702.22283819314703</v>
      </c>
      <c r="H12" s="122"/>
      <c r="I12" s="122">
        <v>-16895.777161806898</v>
      </c>
      <c r="J12" s="122">
        <v>-560922906</v>
      </c>
      <c r="K12" s="56"/>
      <c r="L12" s="122"/>
      <c r="M12" s="124"/>
      <c r="N12" s="124"/>
      <c r="O12" s="124"/>
      <c r="P12" s="124"/>
      <c r="Q12" s="124"/>
      <c r="R12" s="124"/>
      <c r="S12" s="124"/>
      <c r="T12" s="125"/>
      <c r="U12" s="126"/>
      <c r="V12" s="125"/>
      <c r="W12" s="127"/>
      <c r="X12" s="127"/>
      <c r="Y12" s="127"/>
      <c r="AA12" s="129"/>
      <c r="AB12" s="129"/>
      <c r="AC12" s="129"/>
      <c r="AD12" s="130"/>
      <c r="AE12" s="129"/>
      <c r="AF12" s="129"/>
      <c r="AG12" s="129"/>
      <c r="AH12" s="129"/>
      <c r="AI12" s="129"/>
      <c r="AJ12" s="129"/>
      <c r="AK12" s="129"/>
      <c r="AM12" s="131"/>
    </row>
    <row r="13" spans="1:39" s="128" customFormat="1" ht="12.75" x14ac:dyDescent="0.2">
      <c r="A13" s="123" t="s">
        <v>361</v>
      </c>
      <c r="B13" s="122">
        <v>28232</v>
      </c>
      <c r="C13" s="122">
        <v>-3500</v>
      </c>
      <c r="D13" s="122">
        <v>4293</v>
      </c>
      <c r="E13" s="122">
        <v>0</v>
      </c>
      <c r="F13" s="122">
        <v>0</v>
      </c>
      <c r="G13" s="122">
        <v>702.22283819314703</v>
      </c>
      <c r="H13" s="122"/>
      <c r="I13" s="122">
        <v>1495.22283819315</v>
      </c>
      <c r="J13" s="122">
        <v>42213131</v>
      </c>
      <c r="K13" s="56"/>
      <c r="L13" s="122"/>
      <c r="M13" s="124"/>
      <c r="N13" s="124"/>
      <c r="O13" s="124"/>
      <c r="P13" s="124"/>
      <c r="Q13" s="124"/>
      <c r="R13" s="124"/>
      <c r="S13" s="124"/>
      <c r="T13" s="125"/>
      <c r="U13" s="126"/>
      <c r="V13" s="125"/>
      <c r="W13" s="127"/>
      <c r="X13" s="127"/>
      <c r="Y13" s="127"/>
      <c r="AA13" s="129"/>
      <c r="AB13" s="129"/>
      <c r="AC13" s="129"/>
      <c r="AD13" s="130"/>
      <c r="AE13" s="129"/>
      <c r="AF13" s="129"/>
      <c r="AG13" s="129"/>
      <c r="AH13" s="129"/>
      <c r="AI13" s="129"/>
      <c r="AJ13" s="129"/>
      <c r="AK13" s="129"/>
      <c r="AM13" s="131"/>
    </row>
    <row r="14" spans="1:39" s="128" customFormat="1" ht="12.75" x14ac:dyDescent="0.2">
      <c r="A14" s="123" t="s">
        <v>362</v>
      </c>
      <c r="B14" s="122">
        <v>89684</v>
      </c>
      <c r="C14" s="122">
        <v>8590</v>
      </c>
      <c r="D14" s="122">
        <v>1239</v>
      </c>
      <c r="E14" s="122">
        <v>0</v>
      </c>
      <c r="F14" s="122">
        <v>0</v>
      </c>
      <c r="G14" s="122">
        <v>702.22283819314703</v>
      </c>
      <c r="H14" s="122"/>
      <c r="I14" s="122">
        <v>10531.2228381931</v>
      </c>
      <c r="J14" s="122">
        <v>944482189</v>
      </c>
      <c r="K14" s="56"/>
      <c r="L14" s="122"/>
      <c r="M14" s="124"/>
      <c r="N14" s="124"/>
      <c r="O14" s="124"/>
      <c r="P14" s="124"/>
      <c r="Q14" s="124"/>
      <c r="R14" s="124"/>
      <c r="S14" s="124"/>
      <c r="T14" s="125"/>
      <c r="U14" s="126"/>
      <c r="V14" s="125"/>
      <c r="W14" s="127"/>
      <c r="X14" s="127"/>
      <c r="Y14" s="127"/>
      <c r="AA14" s="129"/>
      <c r="AB14" s="129"/>
      <c r="AC14" s="129"/>
      <c r="AD14" s="130"/>
      <c r="AE14" s="129"/>
      <c r="AF14" s="129"/>
      <c r="AG14" s="129"/>
      <c r="AH14" s="129"/>
      <c r="AI14" s="129"/>
      <c r="AJ14" s="129"/>
      <c r="AK14" s="129"/>
      <c r="AM14" s="131"/>
    </row>
    <row r="15" spans="1:39" s="128" customFormat="1" ht="12.75" x14ac:dyDescent="0.2">
      <c r="A15" s="123" t="s">
        <v>363</v>
      </c>
      <c r="B15" s="122">
        <v>111415</v>
      </c>
      <c r="C15" s="122">
        <v>5753</v>
      </c>
      <c r="D15" s="122">
        <v>1950</v>
      </c>
      <c r="E15" s="122">
        <v>0</v>
      </c>
      <c r="F15" s="122">
        <v>0</v>
      </c>
      <c r="G15" s="122">
        <v>702.22283819314703</v>
      </c>
      <c r="H15" s="122"/>
      <c r="I15" s="122">
        <v>8405.2228381931509</v>
      </c>
      <c r="J15" s="122">
        <v>936467903</v>
      </c>
      <c r="K15" s="56"/>
      <c r="L15" s="122"/>
      <c r="M15" s="124"/>
      <c r="N15" s="124"/>
      <c r="O15" s="124"/>
      <c r="P15" s="124"/>
      <c r="Q15" s="124"/>
      <c r="R15" s="124"/>
      <c r="S15" s="124"/>
      <c r="T15" s="125"/>
      <c r="U15" s="126"/>
      <c r="V15" s="125"/>
      <c r="W15" s="127"/>
      <c r="X15" s="127"/>
      <c r="Y15" s="127"/>
      <c r="AA15" s="129"/>
      <c r="AB15" s="129"/>
      <c r="AC15" s="129"/>
      <c r="AD15" s="130"/>
      <c r="AE15" s="129"/>
      <c r="AF15" s="129"/>
      <c r="AG15" s="129"/>
      <c r="AH15" s="129"/>
      <c r="AI15" s="129"/>
      <c r="AJ15" s="129"/>
      <c r="AK15" s="129"/>
      <c r="AM15" s="131"/>
    </row>
    <row r="16" spans="1:39" s="128" customFormat="1" ht="12.75" x14ac:dyDescent="0.2">
      <c r="A16" s="123" t="s">
        <v>364</v>
      </c>
      <c r="B16" s="122">
        <v>78070</v>
      </c>
      <c r="C16" s="122">
        <v>5495</v>
      </c>
      <c r="D16" s="122">
        <v>2337</v>
      </c>
      <c r="E16" s="122">
        <v>0</v>
      </c>
      <c r="F16" s="122">
        <v>0</v>
      </c>
      <c r="G16" s="122">
        <v>702.22283819314703</v>
      </c>
      <c r="H16" s="122"/>
      <c r="I16" s="122">
        <v>8534.2228381931509</v>
      </c>
      <c r="J16" s="122">
        <v>666266777</v>
      </c>
      <c r="K16" s="56"/>
      <c r="L16" s="122"/>
      <c r="M16" s="124"/>
      <c r="N16" s="124"/>
      <c r="O16" s="124"/>
      <c r="P16" s="124"/>
      <c r="Q16" s="124"/>
      <c r="R16" s="124"/>
      <c r="S16" s="124"/>
      <c r="T16" s="125"/>
      <c r="U16" s="126"/>
      <c r="V16" s="125"/>
      <c r="W16" s="127"/>
      <c r="X16" s="127"/>
      <c r="Y16" s="127"/>
      <c r="AA16" s="129"/>
      <c r="AB16" s="129"/>
      <c r="AC16" s="129"/>
      <c r="AD16" s="130"/>
      <c r="AE16" s="129"/>
      <c r="AF16" s="129"/>
      <c r="AG16" s="129"/>
      <c r="AH16" s="129"/>
      <c r="AI16" s="129"/>
      <c r="AJ16" s="129"/>
      <c r="AK16" s="129"/>
      <c r="AM16" s="131"/>
    </row>
    <row r="17" spans="1:39" s="128" customFormat="1" ht="12.75" x14ac:dyDescent="0.2">
      <c r="A17" s="123" t="s">
        <v>365</v>
      </c>
      <c r="B17" s="122">
        <v>47783</v>
      </c>
      <c r="C17" s="122">
        <v>-13720</v>
      </c>
      <c r="D17" s="122">
        <v>4894</v>
      </c>
      <c r="E17" s="122">
        <v>0</v>
      </c>
      <c r="F17" s="122">
        <v>0</v>
      </c>
      <c r="G17" s="122">
        <v>702.22283819314703</v>
      </c>
      <c r="H17" s="122"/>
      <c r="I17" s="122">
        <v>-8123.77716180685</v>
      </c>
      <c r="J17" s="122">
        <v>-388178444</v>
      </c>
      <c r="K17" s="56"/>
      <c r="L17" s="122"/>
      <c r="M17" s="124"/>
      <c r="N17" s="124"/>
      <c r="O17" s="124"/>
      <c r="P17" s="124"/>
      <c r="Q17" s="124"/>
      <c r="R17" s="124"/>
      <c r="S17" s="124"/>
      <c r="T17" s="125"/>
      <c r="U17" s="126"/>
      <c r="V17" s="125"/>
      <c r="W17" s="127"/>
      <c r="X17" s="127"/>
      <c r="Y17" s="127"/>
      <c r="AA17" s="129"/>
      <c r="AB17" s="129"/>
      <c r="AC17" s="129"/>
      <c r="AD17" s="130"/>
      <c r="AE17" s="129"/>
      <c r="AF17" s="129"/>
      <c r="AG17" s="129"/>
      <c r="AH17" s="129"/>
      <c r="AI17" s="129"/>
      <c r="AJ17" s="129"/>
      <c r="AK17" s="129"/>
      <c r="AM17" s="131"/>
    </row>
    <row r="18" spans="1:39" s="128" customFormat="1" ht="12.75" x14ac:dyDescent="0.2">
      <c r="A18" s="123" t="s">
        <v>366</v>
      </c>
      <c r="B18" s="122">
        <v>103274</v>
      </c>
      <c r="C18" s="122">
        <v>-5282</v>
      </c>
      <c r="D18" s="122">
        <v>3736</v>
      </c>
      <c r="E18" s="122">
        <v>0</v>
      </c>
      <c r="F18" s="122">
        <v>0</v>
      </c>
      <c r="G18" s="122">
        <v>702.22283819314703</v>
      </c>
      <c r="H18" s="122"/>
      <c r="I18" s="122">
        <v>-843.77716180685297</v>
      </c>
      <c r="J18" s="122">
        <v>-87140243</v>
      </c>
      <c r="K18" s="56"/>
      <c r="L18" s="122"/>
      <c r="M18" s="124"/>
      <c r="N18" s="124"/>
      <c r="O18" s="124"/>
      <c r="P18" s="124"/>
      <c r="Q18" s="124"/>
      <c r="R18" s="124"/>
      <c r="S18" s="124"/>
      <c r="T18" s="125"/>
      <c r="U18" s="126"/>
      <c r="V18" s="125"/>
      <c r="W18" s="127"/>
      <c r="X18" s="127"/>
      <c r="Y18" s="127"/>
      <c r="AA18" s="129"/>
      <c r="AB18" s="129"/>
      <c r="AC18" s="129"/>
      <c r="AD18" s="130"/>
      <c r="AE18" s="129"/>
      <c r="AF18" s="129"/>
      <c r="AG18" s="129"/>
      <c r="AH18" s="129"/>
      <c r="AI18" s="129"/>
      <c r="AJ18" s="129"/>
      <c r="AK18" s="129"/>
      <c r="AM18" s="131"/>
    </row>
    <row r="19" spans="1:39" s="128" customFormat="1" ht="12.75" x14ac:dyDescent="0.2">
      <c r="A19" s="123" t="s">
        <v>367</v>
      </c>
      <c r="B19" s="122">
        <v>61534</v>
      </c>
      <c r="C19" s="122">
        <v>9004</v>
      </c>
      <c r="D19" s="122">
        <v>-40</v>
      </c>
      <c r="E19" s="122">
        <v>0</v>
      </c>
      <c r="F19" s="122">
        <v>0</v>
      </c>
      <c r="G19" s="122">
        <v>702.22283819314703</v>
      </c>
      <c r="H19" s="122"/>
      <c r="I19" s="122">
        <v>9666.2228381931509</v>
      </c>
      <c r="J19" s="122">
        <v>594801356</v>
      </c>
      <c r="K19" s="56"/>
      <c r="L19" s="122"/>
      <c r="M19" s="124"/>
      <c r="N19" s="124"/>
      <c r="O19" s="124"/>
      <c r="P19" s="124"/>
      <c r="Q19" s="124"/>
      <c r="R19" s="124"/>
      <c r="S19" s="124"/>
      <c r="T19" s="125"/>
      <c r="U19" s="126"/>
      <c r="V19" s="125"/>
      <c r="W19" s="127"/>
      <c r="X19" s="127"/>
      <c r="Y19" s="127"/>
      <c r="AA19" s="129"/>
      <c r="AB19" s="129"/>
      <c r="AC19" s="129"/>
      <c r="AD19" s="130"/>
      <c r="AE19" s="129"/>
      <c r="AF19" s="129"/>
      <c r="AG19" s="129"/>
      <c r="AH19" s="129"/>
      <c r="AI19" s="129"/>
      <c r="AJ19" s="129"/>
      <c r="AK19" s="129"/>
      <c r="AM19" s="131"/>
    </row>
    <row r="20" spans="1:39" s="128" customFormat="1" ht="12.75" x14ac:dyDescent="0.2">
      <c r="A20" s="123" t="s">
        <v>368</v>
      </c>
      <c r="B20" s="122">
        <v>10867</v>
      </c>
      <c r="C20" s="122">
        <v>2108</v>
      </c>
      <c r="D20" s="122">
        <v>2209</v>
      </c>
      <c r="E20" s="122">
        <v>0</v>
      </c>
      <c r="F20" s="122">
        <v>0</v>
      </c>
      <c r="G20" s="122">
        <v>702.22283819314703</v>
      </c>
      <c r="H20" s="122"/>
      <c r="I20" s="122">
        <v>5019.22283819315</v>
      </c>
      <c r="J20" s="122">
        <v>54543895</v>
      </c>
      <c r="K20" s="56"/>
      <c r="L20" s="122"/>
      <c r="M20" s="124"/>
      <c r="N20" s="124"/>
      <c r="O20" s="124"/>
      <c r="P20" s="124"/>
      <c r="Q20" s="124"/>
      <c r="R20" s="124"/>
      <c r="S20" s="124"/>
      <c r="T20" s="125"/>
      <c r="U20" s="126"/>
      <c r="V20" s="125"/>
      <c r="W20" s="127"/>
      <c r="X20" s="127"/>
      <c r="Y20" s="127"/>
      <c r="AA20" s="129"/>
      <c r="AB20" s="129"/>
      <c r="AC20" s="129"/>
      <c r="AD20" s="130"/>
      <c r="AE20" s="129"/>
      <c r="AF20" s="129"/>
      <c r="AG20" s="129"/>
      <c r="AH20" s="129"/>
      <c r="AI20" s="129"/>
      <c r="AJ20" s="129"/>
      <c r="AK20" s="129"/>
      <c r="AM20" s="131"/>
    </row>
    <row r="21" spans="1:39" s="128" customFormat="1" ht="12.75" x14ac:dyDescent="0.2">
      <c r="A21" s="123" t="s">
        <v>369</v>
      </c>
      <c r="B21" s="122">
        <v>28224</v>
      </c>
      <c r="C21" s="122">
        <v>7308</v>
      </c>
      <c r="D21" s="122">
        <v>-376</v>
      </c>
      <c r="E21" s="122">
        <v>0</v>
      </c>
      <c r="F21" s="122">
        <v>0</v>
      </c>
      <c r="G21" s="122">
        <v>702.22283819314703</v>
      </c>
      <c r="H21" s="122"/>
      <c r="I21" s="122">
        <v>7634.22283819315</v>
      </c>
      <c r="J21" s="122">
        <v>215468305</v>
      </c>
      <c r="K21" s="56"/>
      <c r="L21" s="122"/>
      <c r="M21" s="124"/>
      <c r="N21" s="124"/>
      <c r="O21" s="124"/>
      <c r="P21" s="124"/>
      <c r="Q21" s="124"/>
      <c r="R21" s="124"/>
      <c r="S21" s="124"/>
      <c r="T21" s="125"/>
      <c r="U21" s="126"/>
      <c r="V21" s="125"/>
      <c r="W21" s="127"/>
      <c r="X21" s="127"/>
      <c r="Y21" s="127"/>
      <c r="AA21" s="129"/>
      <c r="AB21" s="129"/>
      <c r="AC21" s="129"/>
      <c r="AD21" s="130"/>
      <c r="AE21" s="129"/>
      <c r="AF21" s="129"/>
      <c r="AG21" s="129"/>
      <c r="AH21" s="129"/>
      <c r="AI21" s="129"/>
      <c r="AJ21" s="129"/>
      <c r="AK21" s="129"/>
      <c r="AM21" s="131"/>
    </row>
    <row r="22" spans="1:39" s="128" customFormat="1" ht="12.75" x14ac:dyDescent="0.2">
      <c r="A22" s="123" t="s">
        <v>370</v>
      </c>
      <c r="B22" s="122">
        <v>16778</v>
      </c>
      <c r="C22" s="122">
        <v>2335</v>
      </c>
      <c r="D22" s="122">
        <v>4033</v>
      </c>
      <c r="E22" s="122">
        <v>0</v>
      </c>
      <c r="F22" s="122">
        <v>0</v>
      </c>
      <c r="G22" s="122">
        <v>702.22283819314703</v>
      </c>
      <c r="H22" s="122"/>
      <c r="I22" s="122">
        <v>7070.22283819315</v>
      </c>
      <c r="J22" s="122">
        <v>118624199</v>
      </c>
      <c r="K22" s="56"/>
      <c r="L22" s="122"/>
      <c r="M22" s="124"/>
      <c r="N22" s="124"/>
      <c r="O22" s="124"/>
      <c r="P22" s="124"/>
      <c r="Q22" s="124"/>
      <c r="R22" s="124"/>
      <c r="S22" s="124"/>
      <c r="T22" s="125"/>
      <c r="U22" s="126"/>
      <c r="V22" s="125"/>
      <c r="W22" s="127"/>
      <c r="X22" s="127"/>
      <c r="Y22" s="127"/>
      <c r="AA22" s="129"/>
      <c r="AB22" s="129"/>
      <c r="AC22" s="129"/>
      <c r="AD22" s="130"/>
      <c r="AE22" s="129"/>
      <c r="AF22" s="129"/>
      <c r="AG22" s="129"/>
      <c r="AH22" s="129"/>
      <c r="AI22" s="129"/>
      <c r="AJ22" s="129"/>
      <c r="AK22" s="129"/>
      <c r="AM22" s="131"/>
    </row>
    <row r="23" spans="1:39" s="128" customFormat="1" ht="12.75" x14ac:dyDescent="0.2">
      <c r="A23" s="123" t="s">
        <v>371</v>
      </c>
      <c r="B23" s="122">
        <v>47923</v>
      </c>
      <c r="C23" s="122">
        <v>7983</v>
      </c>
      <c r="D23" s="122">
        <v>1189</v>
      </c>
      <c r="E23" s="122">
        <v>0</v>
      </c>
      <c r="F23" s="122">
        <v>0</v>
      </c>
      <c r="G23" s="122">
        <v>702.22283819314703</v>
      </c>
      <c r="H23" s="122"/>
      <c r="I23" s="122">
        <v>9874.2228381931509</v>
      </c>
      <c r="J23" s="122">
        <v>473202381</v>
      </c>
      <c r="K23" s="56"/>
      <c r="L23" s="122"/>
      <c r="M23" s="124"/>
      <c r="N23" s="124"/>
      <c r="O23" s="124"/>
      <c r="P23" s="124"/>
      <c r="Q23" s="124"/>
      <c r="R23" s="124"/>
      <c r="S23" s="124"/>
      <c r="T23" s="125"/>
      <c r="U23" s="126"/>
      <c r="V23" s="125"/>
      <c r="W23" s="127"/>
      <c r="X23" s="127"/>
      <c r="Y23" s="127"/>
      <c r="AA23" s="129"/>
      <c r="AB23" s="129"/>
      <c r="AC23" s="129"/>
      <c r="AD23" s="130"/>
      <c r="AE23" s="129"/>
      <c r="AF23" s="129"/>
      <c r="AG23" s="129"/>
      <c r="AH23" s="129"/>
      <c r="AI23" s="129"/>
      <c r="AJ23" s="129"/>
      <c r="AK23" s="129"/>
      <c r="AM23" s="131"/>
    </row>
    <row r="24" spans="1:39" s="128" customFormat="1" ht="12.75" x14ac:dyDescent="0.2">
      <c r="A24" s="123" t="s">
        <v>372</v>
      </c>
      <c r="B24" s="122">
        <v>72420</v>
      </c>
      <c r="C24" s="122">
        <v>-4976</v>
      </c>
      <c r="D24" s="122">
        <v>2748</v>
      </c>
      <c r="E24" s="122">
        <v>0</v>
      </c>
      <c r="F24" s="122">
        <v>0</v>
      </c>
      <c r="G24" s="122">
        <v>702.22283819314703</v>
      </c>
      <c r="H24" s="122"/>
      <c r="I24" s="122">
        <v>-1525.77716180685</v>
      </c>
      <c r="J24" s="122">
        <v>-110496782</v>
      </c>
      <c r="K24" s="56"/>
      <c r="L24" s="122"/>
      <c r="M24" s="124"/>
      <c r="N24" s="124"/>
      <c r="O24" s="124"/>
      <c r="P24" s="124"/>
      <c r="Q24" s="124"/>
      <c r="R24" s="124"/>
      <c r="S24" s="124"/>
      <c r="T24" s="125"/>
      <c r="U24" s="126"/>
      <c r="V24" s="125"/>
      <c r="W24" s="127"/>
      <c r="X24" s="127"/>
      <c r="Y24" s="127"/>
      <c r="AA24" s="129"/>
      <c r="AB24" s="129"/>
      <c r="AC24" s="129"/>
      <c r="AD24" s="130"/>
      <c r="AE24" s="129"/>
      <c r="AF24" s="129"/>
      <c r="AG24" s="129"/>
      <c r="AH24" s="129"/>
      <c r="AI24" s="129"/>
      <c r="AJ24" s="129"/>
      <c r="AK24" s="129"/>
      <c r="AM24" s="131"/>
    </row>
    <row r="25" spans="1:39" s="128" customFormat="1" ht="12.75" x14ac:dyDescent="0.2">
      <c r="A25" s="123" t="s">
        <v>373</v>
      </c>
      <c r="B25" s="122">
        <v>81216</v>
      </c>
      <c r="C25" s="122">
        <v>-3641</v>
      </c>
      <c r="D25" s="122">
        <v>-6045</v>
      </c>
      <c r="E25" s="122">
        <v>0</v>
      </c>
      <c r="F25" s="122">
        <v>0</v>
      </c>
      <c r="G25" s="122">
        <v>702.22283819314703</v>
      </c>
      <c r="H25" s="122"/>
      <c r="I25" s="122">
        <v>-8983.7771618068491</v>
      </c>
      <c r="J25" s="122">
        <v>-729626446</v>
      </c>
      <c r="K25" s="56"/>
      <c r="L25" s="122"/>
      <c r="M25" s="124"/>
      <c r="N25" s="124"/>
      <c r="O25" s="124"/>
      <c r="P25" s="124"/>
      <c r="Q25" s="124"/>
      <c r="R25" s="124"/>
      <c r="S25" s="124"/>
      <c r="T25" s="125"/>
      <c r="U25" s="126"/>
      <c r="V25" s="125"/>
      <c r="W25" s="127"/>
      <c r="X25" s="127"/>
      <c r="Y25" s="127"/>
      <c r="AA25" s="129"/>
      <c r="AB25" s="129"/>
      <c r="AC25" s="129"/>
      <c r="AD25" s="130"/>
      <c r="AE25" s="129"/>
      <c r="AF25" s="129"/>
      <c r="AG25" s="129"/>
      <c r="AH25" s="129"/>
      <c r="AI25" s="129"/>
      <c r="AJ25" s="129"/>
      <c r="AK25" s="129"/>
      <c r="AM25" s="131"/>
    </row>
    <row r="26" spans="1:39" s="128" customFormat="1" ht="12.75" x14ac:dyDescent="0.2">
      <c r="A26" s="123" t="s">
        <v>374</v>
      </c>
      <c r="B26" s="122">
        <v>961609</v>
      </c>
      <c r="C26" s="122">
        <v>-4121</v>
      </c>
      <c r="D26" s="122">
        <v>-794</v>
      </c>
      <c r="E26" s="122">
        <v>0</v>
      </c>
      <c r="F26" s="122">
        <v>0</v>
      </c>
      <c r="G26" s="122">
        <v>702.22283819314703</v>
      </c>
      <c r="H26" s="122"/>
      <c r="I26" s="122">
        <v>-4212.77716180685</v>
      </c>
      <c r="J26" s="122">
        <v>-4051044434</v>
      </c>
      <c r="K26" s="56"/>
      <c r="L26" s="122"/>
      <c r="M26" s="124"/>
      <c r="N26" s="124"/>
      <c r="O26" s="124"/>
      <c r="P26" s="124"/>
      <c r="Q26" s="124"/>
      <c r="R26" s="124"/>
      <c r="S26" s="124"/>
      <c r="T26" s="125"/>
      <c r="U26" s="126"/>
      <c r="V26" s="125"/>
      <c r="W26" s="127"/>
      <c r="X26" s="127"/>
      <c r="Y26" s="127"/>
      <c r="AA26" s="129"/>
      <c r="AB26" s="129"/>
      <c r="AC26" s="129"/>
      <c r="AD26" s="130"/>
      <c r="AE26" s="129"/>
      <c r="AF26" s="129"/>
      <c r="AG26" s="129"/>
      <c r="AH26" s="129"/>
      <c r="AI26" s="129"/>
      <c r="AJ26" s="129"/>
      <c r="AK26" s="129"/>
      <c r="AM26" s="131"/>
    </row>
    <row r="27" spans="1:39" s="128" customFormat="1" ht="12.75" x14ac:dyDescent="0.2">
      <c r="A27" s="123" t="s">
        <v>375</v>
      </c>
      <c r="B27" s="122">
        <v>50349</v>
      </c>
      <c r="C27" s="122">
        <v>1232</v>
      </c>
      <c r="D27" s="122">
        <v>-3867</v>
      </c>
      <c r="E27" s="122">
        <v>0</v>
      </c>
      <c r="F27" s="122">
        <v>0</v>
      </c>
      <c r="G27" s="122">
        <v>702.22283819314703</v>
      </c>
      <c r="H27" s="122"/>
      <c r="I27" s="122">
        <v>-1932.77716180685</v>
      </c>
      <c r="J27" s="122">
        <v>-97313397</v>
      </c>
      <c r="K27" s="56"/>
      <c r="L27" s="122"/>
      <c r="M27" s="124"/>
      <c r="N27" s="124"/>
      <c r="O27" s="124"/>
      <c r="P27" s="124"/>
      <c r="Q27" s="124"/>
      <c r="R27" s="124"/>
      <c r="S27" s="124"/>
      <c r="T27" s="125"/>
      <c r="U27" s="126"/>
      <c r="V27" s="125"/>
      <c r="W27" s="127"/>
      <c r="X27" s="127"/>
      <c r="Y27" s="127"/>
      <c r="AA27" s="129"/>
      <c r="AB27" s="129"/>
      <c r="AC27" s="129"/>
      <c r="AD27" s="130"/>
      <c r="AE27" s="129"/>
      <c r="AF27" s="129"/>
      <c r="AG27" s="129"/>
      <c r="AH27" s="129"/>
      <c r="AI27" s="129"/>
      <c r="AJ27" s="129"/>
      <c r="AK27" s="129"/>
      <c r="AM27" s="131"/>
    </row>
    <row r="28" spans="1:39" s="128" customFormat="1" ht="12.75" x14ac:dyDescent="0.2">
      <c r="A28" s="123" t="s">
        <v>376</v>
      </c>
      <c r="B28" s="122">
        <v>97094</v>
      </c>
      <c r="C28" s="122">
        <v>11374</v>
      </c>
      <c r="D28" s="122">
        <v>2827</v>
      </c>
      <c r="E28" s="122">
        <v>0</v>
      </c>
      <c r="F28" s="122">
        <v>0</v>
      </c>
      <c r="G28" s="122">
        <v>702.22283819314703</v>
      </c>
      <c r="H28" s="122"/>
      <c r="I28" s="122">
        <v>14903.2228381931</v>
      </c>
      <c r="J28" s="122">
        <v>1447013518</v>
      </c>
      <c r="K28" s="56"/>
      <c r="L28" s="122"/>
      <c r="M28" s="124"/>
      <c r="N28" s="124"/>
      <c r="O28" s="124"/>
      <c r="P28" s="124"/>
      <c r="Q28" s="124"/>
      <c r="R28" s="124"/>
      <c r="S28" s="124"/>
      <c r="T28" s="125"/>
      <c r="U28" s="126"/>
      <c r="V28" s="125"/>
      <c r="W28" s="127"/>
      <c r="X28" s="127"/>
      <c r="Y28" s="127"/>
      <c r="AA28" s="129"/>
      <c r="AB28" s="129"/>
      <c r="AC28" s="129"/>
      <c r="AD28" s="130"/>
      <c r="AE28" s="129"/>
      <c r="AF28" s="129"/>
      <c r="AG28" s="129"/>
      <c r="AH28" s="129"/>
      <c r="AI28" s="129"/>
      <c r="AJ28" s="129"/>
      <c r="AK28" s="129"/>
      <c r="AM28" s="131"/>
    </row>
    <row r="29" spans="1:39" s="128" customFormat="1" ht="12.75" x14ac:dyDescent="0.2">
      <c r="A29" s="123" t="s">
        <v>377</v>
      </c>
      <c r="B29" s="122">
        <v>47953</v>
      </c>
      <c r="C29" s="122">
        <v>206</v>
      </c>
      <c r="D29" s="122">
        <v>2156</v>
      </c>
      <c r="E29" s="122">
        <v>0</v>
      </c>
      <c r="F29" s="122">
        <v>0</v>
      </c>
      <c r="G29" s="122">
        <v>702.22283819314703</v>
      </c>
      <c r="H29" s="122"/>
      <c r="I29" s="122">
        <v>3064.22283819315</v>
      </c>
      <c r="J29" s="122">
        <v>146938678</v>
      </c>
      <c r="K29" s="56"/>
      <c r="L29" s="122"/>
      <c r="M29" s="124"/>
      <c r="N29" s="124"/>
      <c r="O29" s="124"/>
      <c r="P29" s="124"/>
      <c r="Q29" s="124"/>
      <c r="R29" s="124"/>
      <c r="S29" s="124"/>
      <c r="T29" s="125"/>
      <c r="U29" s="126"/>
      <c r="V29" s="125"/>
      <c r="W29" s="127"/>
      <c r="X29" s="127"/>
      <c r="Y29" s="127"/>
      <c r="AA29" s="129"/>
      <c r="AB29" s="129"/>
      <c r="AC29" s="129"/>
      <c r="AD29" s="130"/>
      <c r="AE29" s="129"/>
      <c r="AF29" s="129"/>
      <c r="AG29" s="129"/>
      <c r="AH29" s="129"/>
      <c r="AI29" s="129"/>
      <c r="AJ29" s="129"/>
      <c r="AK29" s="129"/>
      <c r="AM29" s="131"/>
    </row>
    <row r="30" spans="1:39" s="128" customFormat="1" ht="12.75" x14ac:dyDescent="0.2">
      <c r="A30" s="123" t="s">
        <v>378</v>
      </c>
      <c r="B30" s="122">
        <v>71223</v>
      </c>
      <c r="C30" s="122">
        <v>-9497</v>
      </c>
      <c r="D30" s="122">
        <v>2937</v>
      </c>
      <c r="E30" s="122">
        <v>0</v>
      </c>
      <c r="F30" s="122">
        <v>0</v>
      </c>
      <c r="G30" s="122">
        <v>702.22283819314703</v>
      </c>
      <c r="H30" s="122"/>
      <c r="I30" s="122">
        <v>-5857.77716180685</v>
      </c>
      <c r="J30" s="122">
        <v>-417208463</v>
      </c>
      <c r="K30" s="56"/>
      <c r="L30" s="122"/>
      <c r="M30" s="124"/>
      <c r="N30" s="124"/>
      <c r="O30" s="124"/>
      <c r="P30" s="124"/>
      <c r="Q30" s="124"/>
      <c r="R30" s="124"/>
      <c r="S30" s="124"/>
      <c r="T30" s="125"/>
      <c r="U30" s="126"/>
      <c r="V30" s="125"/>
      <c r="W30" s="127"/>
      <c r="X30" s="127"/>
      <c r="Y30" s="127"/>
      <c r="AA30" s="129"/>
      <c r="AB30" s="129"/>
      <c r="AC30" s="129"/>
      <c r="AD30" s="130"/>
      <c r="AE30" s="129"/>
      <c r="AF30" s="129"/>
      <c r="AG30" s="129"/>
      <c r="AH30" s="129"/>
      <c r="AI30" s="129"/>
      <c r="AJ30" s="129"/>
      <c r="AK30" s="129"/>
      <c r="AM30" s="131"/>
    </row>
    <row r="31" spans="1:39" s="128" customFormat="1" ht="12.75" x14ac:dyDescent="0.2">
      <c r="A31" s="123" t="s">
        <v>379</v>
      </c>
      <c r="B31" s="122">
        <v>45332</v>
      </c>
      <c r="C31" s="122">
        <v>5201</v>
      </c>
      <c r="D31" s="122">
        <v>55</v>
      </c>
      <c r="E31" s="122">
        <v>0</v>
      </c>
      <c r="F31" s="122">
        <v>0</v>
      </c>
      <c r="G31" s="122">
        <v>702.22283819314703</v>
      </c>
      <c r="H31" s="122"/>
      <c r="I31" s="122">
        <v>5958.22283819315</v>
      </c>
      <c r="J31" s="122">
        <v>270098158</v>
      </c>
      <c r="K31" s="56"/>
      <c r="L31" s="122"/>
      <c r="M31" s="124"/>
      <c r="N31" s="124"/>
      <c r="O31" s="124"/>
      <c r="P31" s="124"/>
      <c r="Q31" s="124"/>
      <c r="R31" s="124"/>
      <c r="S31" s="124"/>
      <c r="T31" s="125"/>
      <c r="U31" s="126"/>
      <c r="V31" s="125"/>
      <c r="W31" s="127"/>
      <c r="X31" s="127"/>
      <c r="Y31" s="127"/>
      <c r="AA31" s="129"/>
      <c r="AB31" s="129"/>
      <c r="AC31" s="129"/>
      <c r="AD31" s="130"/>
      <c r="AE31" s="129"/>
      <c r="AF31" s="129"/>
      <c r="AG31" s="129"/>
      <c r="AH31" s="129"/>
      <c r="AI31" s="129"/>
      <c r="AJ31" s="129"/>
      <c r="AK31" s="129"/>
      <c r="AM31" s="131"/>
    </row>
    <row r="32" spans="1:39" s="128" customFormat="1" ht="12.75" x14ac:dyDescent="0.2">
      <c r="A32" s="123" t="s">
        <v>380</v>
      </c>
      <c r="B32" s="122">
        <v>28624</v>
      </c>
      <c r="C32" s="122">
        <v>8693</v>
      </c>
      <c r="D32" s="122">
        <v>3408</v>
      </c>
      <c r="E32" s="122">
        <v>0</v>
      </c>
      <c r="F32" s="122">
        <v>0</v>
      </c>
      <c r="G32" s="122">
        <v>702.22283819314703</v>
      </c>
      <c r="H32" s="122"/>
      <c r="I32" s="122">
        <v>12803.2228381931</v>
      </c>
      <c r="J32" s="122">
        <v>366479451</v>
      </c>
      <c r="K32" s="56"/>
      <c r="L32" s="122"/>
      <c r="M32" s="124"/>
      <c r="N32" s="124"/>
      <c r="O32" s="124"/>
      <c r="P32" s="124"/>
      <c r="Q32" s="124"/>
      <c r="R32" s="124"/>
      <c r="S32" s="124"/>
      <c r="T32" s="125"/>
      <c r="U32" s="126"/>
      <c r="V32" s="125"/>
      <c r="W32" s="127"/>
      <c r="X32" s="127"/>
      <c r="Y32" s="127"/>
      <c r="AA32" s="129"/>
      <c r="AB32" s="129"/>
      <c r="AC32" s="129"/>
      <c r="AD32" s="130"/>
      <c r="AE32" s="129"/>
      <c r="AF32" s="129"/>
      <c r="AG32" s="129"/>
      <c r="AH32" s="129"/>
      <c r="AI32" s="129"/>
      <c r="AJ32" s="129"/>
      <c r="AK32" s="129"/>
      <c r="AM32" s="131"/>
    </row>
    <row r="33" spans="1:39" s="128" customFormat="1" ht="12.75" x14ac:dyDescent="0.2">
      <c r="A33" s="123" t="s">
        <v>381</v>
      </c>
      <c r="B33" s="122">
        <v>33280</v>
      </c>
      <c r="C33" s="122">
        <v>394</v>
      </c>
      <c r="D33" s="122">
        <v>2102</v>
      </c>
      <c r="E33" s="122">
        <v>0</v>
      </c>
      <c r="F33" s="122">
        <v>0</v>
      </c>
      <c r="G33" s="122">
        <v>702.22283819314703</v>
      </c>
      <c r="H33" s="122"/>
      <c r="I33" s="122">
        <v>3198.22283819315</v>
      </c>
      <c r="J33" s="122">
        <v>106436856</v>
      </c>
      <c r="K33" s="56"/>
      <c r="L33" s="122"/>
      <c r="M33" s="124"/>
      <c r="N33" s="124"/>
      <c r="O33" s="124"/>
      <c r="P33" s="124"/>
      <c r="Q33" s="124"/>
      <c r="R33" s="124"/>
      <c r="S33" s="124"/>
      <c r="T33" s="125"/>
      <c r="U33" s="126"/>
      <c r="V33" s="125"/>
      <c r="W33" s="127"/>
      <c r="X33" s="127"/>
      <c r="Y33" s="127"/>
      <c r="AA33" s="129"/>
      <c r="AB33" s="129"/>
      <c r="AC33" s="129"/>
      <c r="AD33" s="130"/>
      <c r="AE33" s="129"/>
      <c r="AF33" s="129"/>
      <c r="AG33" s="129"/>
      <c r="AH33" s="129"/>
      <c r="AI33" s="129"/>
      <c r="AJ33" s="129"/>
      <c r="AK33" s="129"/>
      <c r="AM33" s="131"/>
    </row>
    <row r="34" spans="1:39" s="128" customFormat="1" ht="12.75" x14ac:dyDescent="0.2">
      <c r="A34" s="123" t="s">
        <v>382</v>
      </c>
      <c r="B34" s="122">
        <v>11961</v>
      </c>
      <c r="C34" s="122">
        <v>-4794</v>
      </c>
      <c r="D34" s="122">
        <v>3106</v>
      </c>
      <c r="E34" s="122">
        <v>0</v>
      </c>
      <c r="F34" s="122">
        <v>0</v>
      </c>
      <c r="G34" s="122">
        <v>702.22283819314703</v>
      </c>
      <c r="H34" s="122"/>
      <c r="I34" s="122">
        <v>-985.77716180685297</v>
      </c>
      <c r="J34" s="122">
        <v>-11790881</v>
      </c>
      <c r="K34" s="56"/>
      <c r="L34" s="122"/>
      <c r="M34" s="124"/>
      <c r="N34" s="124"/>
      <c r="O34" s="124"/>
      <c r="P34" s="124"/>
      <c r="Q34" s="124"/>
      <c r="R34" s="124"/>
      <c r="S34" s="124"/>
      <c r="T34" s="125"/>
      <c r="U34" s="126"/>
      <c r="V34" s="125"/>
      <c r="W34" s="127"/>
      <c r="X34" s="127"/>
      <c r="Y34" s="127"/>
      <c r="AA34" s="129"/>
      <c r="AB34" s="129"/>
      <c r="AC34" s="129"/>
      <c r="AD34" s="130"/>
      <c r="AE34" s="129"/>
      <c r="AF34" s="129"/>
      <c r="AG34" s="129"/>
      <c r="AH34" s="129"/>
      <c r="AI34" s="129"/>
      <c r="AJ34" s="129"/>
      <c r="AK34" s="129"/>
      <c r="AM34" s="131"/>
    </row>
    <row r="35" spans="1:39" s="128" customFormat="1" ht="12.75" x14ac:dyDescent="0.2">
      <c r="A35" s="123" t="s">
        <v>383</v>
      </c>
      <c r="B35" s="122">
        <v>44210</v>
      </c>
      <c r="C35" s="122">
        <v>1829</v>
      </c>
      <c r="D35" s="122">
        <v>2197</v>
      </c>
      <c r="E35" s="122">
        <v>0</v>
      </c>
      <c r="F35" s="122">
        <v>0</v>
      </c>
      <c r="G35" s="122">
        <v>702.22283819314703</v>
      </c>
      <c r="H35" s="122"/>
      <c r="I35" s="122">
        <v>4728.22283819315</v>
      </c>
      <c r="J35" s="122">
        <v>209034732</v>
      </c>
      <c r="K35" s="56"/>
      <c r="L35" s="122"/>
      <c r="M35" s="124"/>
      <c r="N35" s="124"/>
      <c r="O35" s="124"/>
      <c r="P35" s="124"/>
      <c r="Q35" s="124"/>
      <c r="R35" s="124"/>
      <c r="S35" s="124"/>
      <c r="T35" s="125"/>
      <c r="U35" s="126"/>
      <c r="V35" s="125"/>
      <c r="W35" s="127"/>
      <c r="X35" s="127"/>
      <c r="Y35" s="127"/>
      <c r="AA35" s="129"/>
      <c r="AB35" s="129"/>
      <c r="AC35" s="129"/>
      <c r="AD35" s="130"/>
      <c r="AE35" s="129"/>
      <c r="AF35" s="129"/>
      <c r="AG35" s="129"/>
      <c r="AH35" s="129"/>
      <c r="AI35" s="129"/>
      <c r="AJ35" s="129"/>
      <c r="AK35" s="129"/>
      <c r="AM35" s="131"/>
    </row>
    <row r="36" spans="1:39" s="128" customFormat="1" ht="12.75" x14ac:dyDescent="0.2">
      <c r="A36" s="123" t="s">
        <v>384</v>
      </c>
      <c r="B36" s="122">
        <v>44663</v>
      </c>
      <c r="C36" s="122">
        <v>866</v>
      </c>
      <c r="D36" s="122">
        <v>909</v>
      </c>
      <c r="E36" s="122">
        <v>0</v>
      </c>
      <c r="F36" s="122">
        <v>0</v>
      </c>
      <c r="G36" s="122">
        <v>702.22283819314703</v>
      </c>
      <c r="H36" s="122"/>
      <c r="I36" s="122">
        <v>2477.22283819315</v>
      </c>
      <c r="J36" s="122">
        <v>110640204</v>
      </c>
      <c r="K36" s="56"/>
      <c r="L36" s="122"/>
      <c r="M36" s="124"/>
      <c r="N36" s="124"/>
      <c r="O36" s="124"/>
      <c r="P36" s="124"/>
      <c r="Q36" s="124"/>
      <c r="R36" s="124"/>
      <c r="S36" s="124"/>
      <c r="T36" s="125"/>
      <c r="U36" s="126"/>
      <c r="V36" s="125"/>
      <c r="W36" s="127"/>
      <c r="X36" s="127"/>
      <c r="Y36" s="127"/>
      <c r="AA36" s="129"/>
      <c r="AB36" s="129"/>
      <c r="AC36" s="129"/>
      <c r="AD36" s="130"/>
      <c r="AE36" s="129"/>
      <c r="AF36" s="129"/>
      <c r="AG36" s="129"/>
      <c r="AH36" s="129"/>
      <c r="AI36" s="129"/>
      <c r="AJ36" s="129"/>
      <c r="AK36" s="129"/>
      <c r="AM36" s="131"/>
    </row>
    <row r="37" spans="1:39" s="128" customFormat="1" ht="18.75" customHeight="1" x14ac:dyDescent="0.2">
      <c r="A37" s="18" t="s">
        <v>385</v>
      </c>
      <c r="B37" s="19"/>
      <c r="C37" s="19"/>
      <c r="D37" s="19"/>
      <c r="E37" s="19"/>
      <c r="F37" s="19"/>
      <c r="G37" s="19"/>
      <c r="H37" s="19"/>
      <c r="I37" s="122"/>
      <c r="J37" s="122"/>
      <c r="K37" s="56"/>
      <c r="L37" s="122"/>
      <c r="M37" s="124"/>
      <c r="N37" s="124"/>
      <c r="O37" s="124"/>
      <c r="P37" s="124"/>
      <c r="Q37" s="124"/>
      <c r="R37" s="124"/>
      <c r="S37" s="124"/>
      <c r="T37" s="125"/>
      <c r="U37" s="126"/>
      <c r="V37" s="125"/>
      <c r="W37" s="127"/>
      <c r="X37" s="127"/>
      <c r="Y37" s="127"/>
      <c r="AA37" s="129"/>
      <c r="AB37" s="129"/>
      <c r="AC37" s="129"/>
      <c r="AD37" s="130"/>
      <c r="AE37" s="129"/>
      <c r="AF37" s="129"/>
      <c r="AG37" s="129"/>
      <c r="AH37" s="129"/>
      <c r="AI37" s="129"/>
      <c r="AJ37" s="129"/>
      <c r="AK37" s="129"/>
      <c r="AM37" s="131"/>
    </row>
    <row r="38" spans="1:39" s="128" customFormat="1" ht="12.75" x14ac:dyDescent="0.2">
      <c r="A38" s="123" t="s">
        <v>386</v>
      </c>
      <c r="B38" s="122">
        <v>44230</v>
      </c>
      <c r="C38" s="122">
        <v>8091</v>
      </c>
      <c r="D38" s="122">
        <v>-498</v>
      </c>
      <c r="E38" s="122">
        <v>0</v>
      </c>
      <c r="F38" s="122">
        <v>0</v>
      </c>
      <c r="G38" s="122">
        <v>702.22283819314703</v>
      </c>
      <c r="H38" s="122"/>
      <c r="I38" s="122">
        <v>8295.2228381931509</v>
      </c>
      <c r="J38" s="122">
        <v>366897706</v>
      </c>
      <c r="K38" s="56"/>
      <c r="L38" s="122"/>
      <c r="M38" s="124"/>
      <c r="N38" s="124"/>
      <c r="O38" s="124"/>
      <c r="P38" s="124"/>
      <c r="Q38" s="124"/>
      <c r="R38" s="124"/>
      <c r="S38" s="124"/>
      <c r="T38" s="125"/>
      <c r="U38" s="126"/>
      <c r="V38" s="125"/>
      <c r="W38" s="127"/>
      <c r="X38" s="127"/>
      <c r="Y38" s="127"/>
      <c r="AA38" s="129"/>
      <c r="AB38" s="129"/>
      <c r="AC38" s="129"/>
      <c r="AD38" s="130"/>
      <c r="AE38" s="129"/>
      <c r="AF38" s="129"/>
      <c r="AG38" s="129"/>
      <c r="AH38" s="129"/>
      <c r="AI38" s="129"/>
      <c r="AJ38" s="129"/>
      <c r="AK38" s="129"/>
      <c r="AM38" s="131"/>
    </row>
    <row r="39" spans="1:39" s="128" customFormat="1" ht="12.75" x14ac:dyDescent="0.2">
      <c r="A39" s="123" t="s">
        <v>387</v>
      </c>
      <c r="B39" s="122">
        <v>13879</v>
      </c>
      <c r="C39" s="122">
        <v>12093</v>
      </c>
      <c r="D39" s="122">
        <v>285</v>
      </c>
      <c r="E39" s="122">
        <v>0</v>
      </c>
      <c r="F39" s="122">
        <v>0</v>
      </c>
      <c r="G39" s="122">
        <v>702.22283819314703</v>
      </c>
      <c r="H39" s="122"/>
      <c r="I39" s="122">
        <v>13080.2228381931</v>
      </c>
      <c r="J39" s="122">
        <v>181540413</v>
      </c>
      <c r="K39" s="56"/>
      <c r="L39" s="122"/>
      <c r="M39" s="124"/>
      <c r="N39" s="124"/>
      <c r="O39" s="124"/>
      <c r="P39" s="124"/>
      <c r="Q39" s="124"/>
      <c r="R39" s="124"/>
      <c r="S39" s="124"/>
      <c r="T39" s="125"/>
      <c r="U39" s="126"/>
      <c r="V39" s="125"/>
      <c r="W39" s="127"/>
      <c r="X39" s="127"/>
      <c r="Y39" s="127"/>
      <c r="AA39" s="129"/>
      <c r="AB39" s="129"/>
      <c r="AC39" s="129"/>
      <c r="AD39" s="130"/>
      <c r="AE39" s="129"/>
      <c r="AF39" s="129"/>
      <c r="AG39" s="129"/>
      <c r="AH39" s="129"/>
      <c r="AI39" s="129"/>
      <c r="AJ39" s="129"/>
      <c r="AK39" s="129"/>
      <c r="AM39" s="131"/>
    </row>
    <row r="40" spans="1:39" s="128" customFormat="1" ht="12.75" x14ac:dyDescent="0.2">
      <c r="A40" s="123" t="s">
        <v>388</v>
      </c>
      <c r="B40" s="122">
        <v>21440</v>
      </c>
      <c r="C40" s="122">
        <v>4468</v>
      </c>
      <c r="D40" s="122">
        <v>-361</v>
      </c>
      <c r="E40" s="122">
        <v>0</v>
      </c>
      <c r="F40" s="122">
        <v>0</v>
      </c>
      <c r="G40" s="122">
        <v>702.22283819314703</v>
      </c>
      <c r="H40" s="122"/>
      <c r="I40" s="122">
        <v>4809.22283819315</v>
      </c>
      <c r="J40" s="122">
        <v>103109738</v>
      </c>
      <c r="K40" s="56"/>
      <c r="L40" s="122"/>
      <c r="M40" s="124"/>
      <c r="N40" s="124"/>
      <c r="O40" s="124"/>
      <c r="P40" s="124"/>
      <c r="Q40" s="124"/>
      <c r="R40" s="124"/>
      <c r="S40" s="124"/>
      <c r="T40" s="125"/>
      <c r="U40" s="126"/>
      <c r="V40" s="125"/>
      <c r="W40" s="127"/>
      <c r="X40" s="127"/>
      <c r="Y40" s="127"/>
      <c r="AA40" s="129"/>
      <c r="AB40" s="129"/>
      <c r="AC40" s="129"/>
      <c r="AD40" s="130"/>
      <c r="AE40" s="129"/>
      <c r="AF40" s="129"/>
      <c r="AG40" s="129"/>
      <c r="AH40" s="129"/>
      <c r="AI40" s="129"/>
      <c r="AJ40" s="129"/>
      <c r="AK40" s="129"/>
      <c r="AM40" s="131"/>
    </row>
    <row r="41" spans="1:39" s="128" customFormat="1" ht="12.75" x14ac:dyDescent="0.2">
      <c r="A41" s="123" t="s">
        <v>389</v>
      </c>
      <c r="B41" s="122">
        <v>18671</v>
      </c>
      <c r="C41" s="122">
        <v>3789</v>
      </c>
      <c r="D41" s="122">
        <v>3752</v>
      </c>
      <c r="E41" s="122">
        <v>0</v>
      </c>
      <c r="F41" s="122">
        <v>0</v>
      </c>
      <c r="G41" s="122">
        <v>702.22283819314703</v>
      </c>
      <c r="H41" s="122"/>
      <c r="I41" s="122">
        <v>8243.2228381931509</v>
      </c>
      <c r="J41" s="122">
        <v>153909214</v>
      </c>
      <c r="K41" s="56"/>
      <c r="L41" s="122"/>
      <c r="M41" s="124"/>
      <c r="N41" s="124"/>
      <c r="O41" s="124"/>
      <c r="P41" s="124"/>
      <c r="Q41" s="124"/>
      <c r="R41" s="124"/>
      <c r="S41" s="124"/>
      <c r="T41" s="125"/>
      <c r="U41" s="126"/>
      <c r="V41" s="125"/>
      <c r="W41" s="127"/>
      <c r="X41" s="127"/>
      <c r="Y41" s="127"/>
      <c r="AA41" s="129"/>
      <c r="AB41" s="129"/>
      <c r="AC41" s="129"/>
      <c r="AD41" s="130"/>
      <c r="AE41" s="129"/>
      <c r="AF41" s="129"/>
      <c r="AG41" s="129"/>
      <c r="AH41" s="129"/>
      <c r="AI41" s="129"/>
      <c r="AJ41" s="129"/>
      <c r="AK41" s="129"/>
      <c r="AM41" s="131"/>
    </row>
    <row r="42" spans="1:39" s="128" customFormat="1" ht="12.75" x14ac:dyDescent="0.2">
      <c r="A42" s="123" t="s">
        <v>390</v>
      </c>
      <c r="B42" s="122">
        <v>21140</v>
      </c>
      <c r="C42" s="122">
        <v>12869</v>
      </c>
      <c r="D42" s="122">
        <v>1201</v>
      </c>
      <c r="E42" s="122">
        <v>0</v>
      </c>
      <c r="F42" s="122">
        <v>0</v>
      </c>
      <c r="G42" s="122">
        <v>702.22283819314703</v>
      </c>
      <c r="H42" s="122"/>
      <c r="I42" s="122">
        <v>14772.2228381931</v>
      </c>
      <c r="J42" s="122">
        <v>312284791</v>
      </c>
      <c r="K42" s="56"/>
      <c r="L42" s="122"/>
      <c r="M42" s="124"/>
      <c r="N42" s="124"/>
      <c r="O42" s="124"/>
      <c r="P42" s="124"/>
      <c r="Q42" s="124"/>
      <c r="R42" s="124"/>
      <c r="S42" s="124"/>
      <c r="T42" s="125"/>
      <c r="U42" s="126"/>
      <c r="V42" s="125"/>
      <c r="W42" s="127"/>
      <c r="X42" s="127"/>
      <c r="Y42" s="127"/>
      <c r="AA42" s="129"/>
      <c r="AB42" s="129"/>
      <c r="AC42" s="129"/>
      <c r="AD42" s="130"/>
      <c r="AE42" s="129"/>
      <c r="AF42" s="129"/>
      <c r="AG42" s="129"/>
      <c r="AH42" s="129"/>
      <c r="AI42" s="129"/>
      <c r="AJ42" s="129"/>
      <c r="AK42" s="129"/>
      <c r="AM42" s="131"/>
    </row>
    <row r="43" spans="1:39" s="128" customFormat="1" ht="12.75" x14ac:dyDescent="0.2">
      <c r="A43" s="123" t="s">
        <v>385</v>
      </c>
      <c r="B43" s="122">
        <v>224519</v>
      </c>
      <c r="C43" s="122">
        <v>6218</v>
      </c>
      <c r="D43" s="122">
        <v>-2340</v>
      </c>
      <c r="E43" s="122">
        <v>0</v>
      </c>
      <c r="F43" s="122">
        <v>0</v>
      </c>
      <c r="G43" s="122">
        <v>702.22283819314703</v>
      </c>
      <c r="H43" s="122"/>
      <c r="I43" s="122">
        <v>4580.22283819315</v>
      </c>
      <c r="J43" s="122">
        <v>1028347051</v>
      </c>
      <c r="K43" s="56"/>
      <c r="L43" s="122"/>
      <c r="M43" s="124"/>
      <c r="N43" s="124"/>
      <c r="O43" s="124"/>
      <c r="P43" s="124"/>
      <c r="Q43" s="124"/>
      <c r="R43" s="124"/>
      <c r="S43" s="124"/>
      <c r="T43" s="125"/>
      <c r="U43" s="126"/>
      <c r="V43" s="125"/>
      <c r="W43" s="127"/>
      <c r="X43" s="127"/>
      <c r="Y43" s="127"/>
      <c r="AA43" s="129"/>
      <c r="AB43" s="129"/>
      <c r="AC43" s="129"/>
      <c r="AD43" s="130"/>
      <c r="AE43" s="129"/>
      <c r="AF43" s="129"/>
      <c r="AG43" s="129"/>
      <c r="AH43" s="129"/>
      <c r="AI43" s="129"/>
      <c r="AJ43" s="129"/>
      <c r="AK43" s="129"/>
      <c r="AM43" s="131"/>
    </row>
    <row r="44" spans="1:39" s="128" customFormat="1" ht="12.75" x14ac:dyDescent="0.2">
      <c r="A44" s="123" t="s">
        <v>391</v>
      </c>
      <c r="B44" s="122">
        <v>9339</v>
      </c>
      <c r="C44" s="122">
        <v>10440</v>
      </c>
      <c r="D44" s="122">
        <v>1095</v>
      </c>
      <c r="E44" s="122">
        <v>0</v>
      </c>
      <c r="F44" s="122">
        <v>0</v>
      </c>
      <c r="G44" s="122">
        <v>702.22283819314703</v>
      </c>
      <c r="H44" s="122"/>
      <c r="I44" s="122">
        <v>12237.2228381931</v>
      </c>
      <c r="J44" s="122">
        <v>114283424</v>
      </c>
      <c r="K44" s="56"/>
      <c r="L44" s="122"/>
      <c r="M44" s="124"/>
      <c r="N44" s="124"/>
      <c r="O44" s="124"/>
      <c r="P44" s="124"/>
      <c r="Q44" s="124"/>
      <c r="R44" s="124"/>
      <c r="S44" s="124"/>
      <c r="T44" s="125"/>
      <c r="U44" s="126"/>
      <c r="V44" s="125"/>
      <c r="W44" s="127"/>
      <c r="X44" s="127"/>
      <c r="Y44" s="127"/>
      <c r="AA44" s="129"/>
      <c r="AB44" s="129"/>
      <c r="AC44" s="129"/>
      <c r="AD44" s="130"/>
      <c r="AE44" s="129"/>
      <c r="AF44" s="129"/>
      <c r="AG44" s="129"/>
      <c r="AH44" s="129"/>
      <c r="AI44" s="129"/>
      <c r="AJ44" s="129"/>
      <c r="AK44" s="129"/>
      <c r="AM44" s="131"/>
    </row>
    <row r="45" spans="1:39" s="128" customFormat="1" ht="12.75" x14ac:dyDescent="0.2">
      <c r="A45" s="123" t="s">
        <v>392</v>
      </c>
      <c r="B45" s="122">
        <v>22022</v>
      </c>
      <c r="C45" s="122">
        <v>7473</v>
      </c>
      <c r="D45" s="122">
        <v>-669</v>
      </c>
      <c r="E45" s="122">
        <v>0</v>
      </c>
      <c r="F45" s="122">
        <v>0</v>
      </c>
      <c r="G45" s="122">
        <v>702.22283819314703</v>
      </c>
      <c r="H45" s="122"/>
      <c r="I45" s="122">
        <v>7506.22283819315</v>
      </c>
      <c r="J45" s="122">
        <v>165302039</v>
      </c>
      <c r="K45" s="56"/>
      <c r="L45" s="122"/>
      <c r="M45" s="124"/>
      <c r="N45" s="124"/>
      <c r="O45" s="124"/>
      <c r="P45" s="124"/>
      <c r="Q45" s="124"/>
      <c r="R45" s="124"/>
      <c r="S45" s="124"/>
      <c r="T45" s="125"/>
      <c r="U45" s="126"/>
      <c r="V45" s="125"/>
      <c r="W45" s="127"/>
      <c r="X45" s="127"/>
      <c r="Y45" s="127"/>
      <c r="AA45" s="129"/>
      <c r="AB45" s="129"/>
      <c r="AC45" s="129"/>
      <c r="AD45" s="130"/>
      <c r="AE45" s="129"/>
      <c r="AF45" s="129"/>
      <c r="AG45" s="129"/>
      <c r="AH45" s="129"/>
      <c r="AI45" s="129"/>
      <c r="AJ45" s="129"/>
      <c r="AK45" s="129"/>
      <c r="AM45" s="131"/>
    </row>
    <row r="46" spans="1:39" s="128" customFormat="1" ht="18.75" customHeight="1" x14ac:dyDescent="0.2">
      <c r="A46" s="18" t="s">
        <v>393</v>
      </c>
      <c r="B46" s="19"/>
      <c r="C46" s="19"/>
      <c r="D46" s="19"/>
      <c r="E46" s="19"/>
      <c r="F46" s="19"/>
      <c r="G46" s="19"/>
      <c r="H46" s="19"/>
      <c r="I46" s="122"/>
      <c r="J46" s="122"/>
      <c r="K46" s="56"/>
      <c r="L46" s="122"/>
      <c r="M46" s="124"/>
      <c r="N46" s="124"/>
      <c r="O46" s="124"/>
      <c r="P46" s="124"/>
      <c r="Q46" s="124"/>
      <c r="R46" s="124"/>
      <c r="S46" s="124"/>
      <c r="T46" s="125"/>
      <c r="U46" s="126"/>
      <c r="V46" s="125"/>
      <c r="W46" s="127"/>
      <c r="X46" s="127"/>
      <c r="Y46" s="127"/>
      <c r="AA46" s="129"/>
      <c r="AB46" s="129"/>
      <c r="AC46" s="129"/>
      <c r="AD46" s="130"/>
      <c r="AE46" s="129"/>
      <c r="AF46" s="129"/>
      <c r="AG46" s="129"/>
      <c r="AH46" s="129"/>
      <c r="AI46" s="129"/>
      <c r="AJ46" s="129"/>
      <c r="AK46" s="129"/>
      <c r="AM46" s="131"/>
    </row>
    <row r="47" spans="1:39" s="128" customFormat="1" ht="12.75" x14ac:dyDescent="0.2">
      <c r="A47" s="123" t="s">
        <v>394</v>
      </c>
      <c r="B47" s="122">
        <v>105727</v>
      </c>
      <c r="C47" s="122">
        <v>12799</v>
      </c>
      <c r="D47" s="122">
        <v>2223</v>
      </c>
      <c r="E47" s="122">
        <v>0</v>
      </c>
      <c r="F47" s="122">
        <v>0</v>
      </c>
      <c r="G47" s="122">
        <v>702.22283819314703</v>
      </c>
      <c r="H47" s="122"/>
      <c r="I47" s="122">
        <v>15724.2228381931</v>
      </c>
      <c r="J47" s="122">
        <v>1662474908</v>
      </c>
      <c r="K47" s="56"/>
      <c r="L47" s="122"/>
      <c r="M47" s="124"/>
      <c r="N47" s="124"/>
      <c r="O47" s="124"/>
      <c r="P47" s="124"/>
      <c r="Q47" s="124"/>
      <c r="R47" s="124"/>
      <c r="S47" s="124"/>
      <c r="T47" s="125"/>
      <c r="U47" s="126"/>
      <c r="V47" s="125"/>
      <c r="W47" s="127"/>
      <c r="X47" s="127"/>
      <c r="Y47" s="127"/>
      <c r="AA47" s="129"/>
      <c r="AB47" s="129"/>
      <c r="AC47" s="129"/>
      <c r="AD47" s="130"/>
      <c r="AE47" s="129"/>
      <c r="AF47" s="129"/>
      <c r="AG47" s="129"/>
      <c r="AH47" s="129"/>
      <c r="AI47" s="129"/>
      <c r="AJ47" s="129"/>
      <c r="AK47" s="129"/>
      <c r="AM47" s="131"/>
    </row>
    <row r="48" spans="1:39" s="128" customFormat="1" ht="12.75" x14ac:dyDescent="0.2">
      <c r="A48" s="123" t="s">
        <v>395</v>
      </c>
      <c r="B48" s="122">
        <v>16712</v>
      </c>
      <c r="C48" s="122">
        <v>15172</v>
      </c>
      <c r="D48" s="122">
        <v>2753</v>
      </c>
      <c r="E48" s="122">
        <v>0</v>
      </c>
      <c r="F48" s="122">
        <v>0</v>
      </c>
      <c r="G48" s="122">
        <v>702.22283819314703</v>
      </c>
      <c r="H48" s="122"/>
      <c r="I48" s="122">
        <v>18627.222838193102</v>
      </c>
      <c r="J48" s="122">
        <v>311298148</v>
      </c>
      <c r="K48" s="56"/>
      <c r="L48" s="122"/>
      <c r="M48" s="124"/>
      <c r="N48" s="124"/>
      <c r="O48" s="124"/>
      <c r="P48" s="124"/>
      <c r="Q48" s="124"/>
      <c r="R48" s="124"/>
      <c r="S48" s="124"/>
      <c r="T48" s="125"/>
      <c r="U48" s="126"/>
      <c r="V48" s="125"/>
      <c r="W48" s="127"/>
      <c r="X48" s="127"/>
      <c r="Y48" s="127"/>
      <c r="AA48" s="129"/>
      <c r="AB48" s="129"/>
      <c r="AC48" s="129"/>
      <c r="AD48" s="130"/>
      <c r="AE48" s="129"/>
      <c r="AF48" s="129"/>
      <c r="AG48" s="129"/>
      <c r="AH48" s="129"/>
      <c r="AI48" s="129"/>
      <c r="AJ48" s="129"/>
      <c r="AK48" s="129"/>
      <c r="AM48" s="131"/>
    </row>
    <row r="49" spans="1:39" s="128" customFormat="1" ht="12.75" x14ac:dyDescent="0.2">
      <c r="A49" s="123" t="s">
        <v>396</v>
      </c>
      <c r="B49" s="122">
        <v>11203</v>
      </c>
      <c r="C49" s="122">
        <v>10248</v>
      </c>
      <c r="D49" s="122">
        <v>265</v>
      </c>
      <c r="E49" s="122">
        <v>0</v>
      </c>
      <c r="F49" s="122">
        <v>0</v>
      </c>
      <c r="G49" s="122">
        <v>702.22283819314703</v>
      </c>
      <c r="H49" s="122"/>
      <c r="I49" s="122">
        <v>11215.2228381931</v>
      </c>
      <c r="J49" s="122">
        <v>125644141</v>
      </c>
      <c r="K49" s="56"/>
      <c r="L49" s="122"/>
      <c r="M49" s="124"/>
      <c r="N49" s="124"/>
      <c r="O49" s="124"/>
      <c r="P49" s="124"/>
      <c r="Q49" s="124"/>
      <c r="R49" s="124"/>
      <c r="S49" s="124"/>
      <c r="T49" s="125"/>
      <c r="U49" s="126"/>
      <c r="V49" s="125"/>
      <c r="W49" s="127"/>
      <c r="X49" s="127"/>
      <c r="Y49" s="127"/>
      <c r="AA49" s="129"/>
      <c r="AB49" s="129"/>
      <c r="AC49" s="129"/>
      <c r="AD49" s="130"/>
      <c r="AE49" s="129"/>
      <c r="AF49" s="129"/>
      <c r="AG49" s="129"/>
      <c r="AH49" s="129"/>
      <c r="AI49" s="129"/>
      <c r="AJ49" s="129"/>
      <c r="AK49" s="129"/>
      <c r="AM49" s="131"/>
    </row>
    <row r="50" spans="1:39" s="128" customFormat="1" ht="12.75" x14ac:dyDescent="0.2">
      <c r="A50" s="123" t="s">
        <v>397</v>
      </c>
      <c r="B50" s="122">
        <v>34425</v>
      </c>
      <c r="C50" s="122">
        <v>13026</v>
      </c>
      <c r="D50" s="122">
        <v>2461</v>
      </c>
      <c r="E50" s="122">
        <v>0</v>
      </c>
      <c r="F50" s="122">
        <v>0</v>
      </c>
      <c r="G50" s="122">
        <v>702.22283819314703</v>
      </c>
      <c r="H50" s="122"/>
      <c r="I50" s="122">
        <v>16189.2228381931</v>
      </c>
      <c r="J50" s="122">
        <v>557313996</v>
      </c>
      <c r="K50" s="56"/>
      <c r="L50" s="122"/>
      <c r="M50" s="124"/>
      <c r="N50" s="124"/>
      <c r="O50" s="124"/>
      <c r="P50" s="124"/>
      <c r="Q50" s="124"/>
      <c r="R50" s="124"/>
      <c r="S50" s="124"/>
      <c r="T50" s="125"/>
      <c r="U50" s="126"/>
      <c r="V50" s="125"/>
      <c r="W50" s="127"/>
      <c r="X50" s="127"/>
      <c r="Y50" s="127"/>
      <c r="AA50" s="129"/>
      <c r="AB50" s="129"/>
      <c r="AC50" s="129"/>
      <c r="AD50" s="130"/>
      <c r="AE50" s="129"/>
      <c r="AF50" s="129"/>
      <c r="AG50" s="129"/>
      <c r="AH50" s="129"/>
      <c r="AI50" s="129"/>
      <c r="AJ50" s="129"/>
      <c r="AK50" s="129"/>
      <c r="AM50" s="131"/>
    </row>
    <row r="51" spans="1:39" s="128" customFormat="1" ht="12.75" x14ac:dyDescent="0.2">
      <c r="A51" s="123" t="s">
        <v>398</v>
      </c>
      <c r="B51" s="122">
        <v>55947</v>
      </c>
      <c r="C51" s="122">
        <v>8534</v>
      </c>
      <c r="D51" s="122">
        <v>1117</v>
      </c>
      <c r="E51" s="122">
        <v>0</v>
      </c>
      <c r="F51" s="122">
        <v>0</v>
      </c>
      <c r="G51" s="122">
        <v>702.22283819314703</v>
      </c>
      <c r="H51" s="122"/>
      <c r="I51" s="122">
        <v>10353.2228381931</v>
      </c>
      <c r="J51" s="122">
        <v>579231758</v>
      </c>
      <c r="K51" s="56"/>
      <c r="L51" s="122"/>
      <c r="M51" s="124"/>
      <c r="N51" s="124"/>
      <c r="O51" s="124"/>
      <c r="P51" s="124"/>
      <c r="Q51" s="124"/>
      <c r="R51" s="124"/>
      <c r="S51" s="124"/>
      <c r="T51" s="125"/>
      <c r="U51" s="126"/>
      <c r="V51" s="125"/>
      <c r="W51" s="127"/>
      <c r="X51" s="127"/>
      <c r="Y51" s="127"/>
      <c r="AA51" s="129"/>
      <c r="AB51" s="129"/>
      <c r="AC51" s="129"/>
      <c r="AD51" s="130"/>
      <c r="AE51" s="129"/>
      <c r="AF51" s="129"/>
      <c r="AG51" s="129"/>
      <c r="AH51" s="129"/>
      <c r="AI51" s="129"/>
      <c r="AJ51" s="129"/>
      <c r="AK51" s="129"/>
      <c r="AM51" s="131"/>
    </row>
    <row r="52" spans="1:39" s="128" customFormat="1" ht="12.75" x14ac:dyDescent="0.2">
      <c r="A52" s="123" t="s">
        <v>399</v>
      </c>
      <c r="B52" s="122">
        <v>12027</v>
      </c>
      <c r="C52" s="122">
        <v>10225</v>
      </c>
      <c r="D52" s="122">
        <v>-1046</v>
      </c>
      <c r="E52" s="122">
        <v>0</v>
      </c>
      <c r="F52" s="122">
        <v>0</v>
      </c>
      <c r="G52" s="122">
        <v>702.22283819314703</v>
      </c>
      <c r="H52" s="122"/>
      <c r="I52" s="122">
        <v>9881.2228381931509</v>
      </c>
      <c r="J52" s="122">
        <v>118841467</v>
      </c>
      <c r="K52" s="56"/>
      <c r="L52" s="122"/>
      <c r="M52" s="124"/>
      <c r="N52" s="124"/>
      <c r="O52" s="124"/>
      <c r="P52" s="124"/>
      <c r="Q52" s="124"/>
      <c r="R52" s="124"/>
      <c r="S52" s="124"/>
      <c r="T52" s="125"/>
      <c r="U52" s="126"/>
      <c r="V52" s="125"/>
      <c r="W52" s="127"/>
      <c r="X52" s="127"/>
      <c r="Y52" s="127"/>
      <c r="AA52" s="129"/>
      <c r="AB52" s="129"/>
      <c r="AC52" s="129"/>
      <c r="AD52" s="130"/>
      <c r="AE52" s="129"/>
      <c r="AF52" s="129"/>
      <c r="AG52" s="129"/>
      <c r="AH52" s="129"/>
      <c r="AI52" s="129"/>
      <c r="AJ52" s="129"/>
      <c r="AK52" s="129"/>
      <c r="AM52" s="131"/>
    </row>
    <row r="53" spans="1:39" s="128" customFormat="1" ht="12.75" x14ac:dyDescent="0.2">
      <c r="A53" s="123" t="s">
        <v>400</v>
      </c>
      <c r="B53" s="122">
        <v>35620</v>
      </c>
      <c r="C53" s="122">
        <v>6300</v>
      </c>
      <c r="D53" s="122">
        <v>-620</v>
      </c>
      <c r="E53" s="122">
        <v>0</v>
      </c>
      <c r="F53" s="122">
        <v>0</v>
      </c>
      <c r="G53" s="122">
        <v>702.22283819314703</v>
      </c>
      <c r="H53" s="122"/>
      <c r="I53" s="122">
        <v>6382.22283819315</v>
      </c>
      <c r="J53" s="122">
        <v>227334777</v>
      </c>
      <c r="K53" s="56"/>
      <c r="L53" s="122"/>
      <c r="M53" s="124"/>
      <c r="N53" s="124"/>
      <c r="O53" s="124"/>
      <c r="P53" s="124"/>
      <c r="Q53" s="124"/>
      <c r="R53" s="124"/>
      <c r="S53" s="124"/>
      <c r="T53" s="125"/>
      <c r="U53" s="126"/>
      <c r="V53" s="125"/>
      <c r="W53" s="127"/>
      <c r="X53" s="127"/>
      <c r="Y53" s="127"/>
      <c r="AA53" s="129"/>
      <c r="AB53" s="129"/>
      <c r="AC53" s="129"/>
      <c r="AD53" s="130"/>
      <c r="AE53" s="129"/>
      <c r="AF53" s="129"/>
      <c r="AG53" s="129"/>
      <c r="AH53" s="129"/>
      <c r="AI53" s="129"/>
      <c r="AJ53" s="129"/>
      <c r="AK53" s="129"/>
      <c r="AM53" s="131"/>
    </row>
    <row r="54" spans="1:39" s="128" customFormat="1" ht="12.75" x14ac:dyDescent="0.2">
      <c r="A54" s="123" t="s">
        <v>401</v>
      </c>
      <c r="B54" s="122">
        <v>13249</v>
      </c>
      <c r="C54" s="122">
        <v>5650</v>
      </c>
      <c r="D54" s="122">
        <v>-1589</v>
      </c>
      <c r="E54" s="122">
        <v>0</v>
      </c>
      <c r="F54" s="122">
        <v>0</v>
      </c>
      <c r="G54" s="122">
        <v>702.22283819314703</v>
      </c>
      <c r="H54" s="122"/>
      <c r="I54" s="122">
        <v>4763.22283819315</v>
      </c>
      <c r="J54" s="122">
        <v>63107939</v>
      </c>
      <c r="K54" s="56"/>
      <c r="L54" s="122"/>
      <c r="M54" s="124"/>
      <c r="N54" s="124"/>
      <c r="O54" s="124"/>
      <c r="P54" s="124"/>
      <c r="Q54" s="124"/>
      <c r="R54" s="124"/>
      <c r="S54" s="124"/>
      <c r="T54" s="125"/>
      <c r="U54" s="126"/>
      <c r="V54" s="125"/>
      <c r="W54" s="127"/>
      <c r="X54" s="127"/>
      <c r="Y54" s="127"/>
      <c r="AA54" s="129"/>
      <c r="AB54" s="129"/>
      <c r="AC54" s="129"/>
      <c r="AD54" s="130"/>
      <c r="AE54" s="129"/>
      <c r="AF54" s="129"/>
      <c r="AG54" s="129"/>
      <c r="AH54" s="129"/>
      <c r="AI54" s="129"/>
      <c r="AJ54" s="129"/>
      <c r="AK54" s="129"/>
      <c r="AM54" s="131"/>
    </row>
    <row r="55" spans="1:39" s="128" customFormat="1" ht="12.75" x14ac:dyDescent="0.2">
      <c r="A55" s="123" t="s">
        <v>402</v>
      </c>
      <c r="B55" s="122">
        <v>9132</v>
      </c>
      <c r="C55" s="122">
        <v>14566</v>
      </c>
      <c r="D55" s="122">
        <v>1889</v>
      </c>
      <c r="E55" s="122">
        <v>0</v>
      </c>
      <c r="F55" s="122">
        <v>0</v>
      </c>
      <c r="G55" s="122">
        <v>702.22283819314703</v>
      </c>
      <c r="H55" s="122"/>
      <c r="I55" s="122">
        <v>17157.222838193102</v>
      </c>
      <c r="J55" s="122">
        <v>156679759</v>
      </c>
      <c r="K55" s="56"/>
      <c r="L55" s="122"/>
      <c r="M55" s="124"/>
      <c r="N55" s="124"/>
      <c r="O55" s="124"/>
      <c r="P55" s="124"/>
      <c r="Q55" s="124"/>
      <c r="R55" s="124"/>
      <c r="S55" s="124"/>
      <c r="T55" s="125"/>
      <c r="U55" s="126"/>
      <c r="V55" s="125"/>
      <c r="W55" s="127"/>
      <c r="X55" s="127"/>
      <c r="Y55" s="127"/>
      <c r="AA55" s="129"/>
      <c r="AB55" s="129"/>
      <c r="AC55" s="129"/>
      <c r="AD55" s="130"/>
      <c r="AE55" s="129"/>
      <c r="AF55" s="129"/>
      <c r="AG55" s="129"/>
      <c r="AH55" s="129"/>
      <c r="AI55" s="129"/>
      <c r="AJ55" s="129"/>
      <c r="AK55" s="129"/>
      <c r="AM55" s="131"/>
    </row>
    <row r="56" spans="1:39" s="128" customFormat="1" ht="18.75" customHeight="1" x14ac:dyDescent="0.2">
      <c r="A56" s="18" t="s">
        <v>403</v>
      </c>
      <c r="B56" s="19"/>
      <c r="C56" s="19"/>
      <c r="D56" s="19"/>
      <c r="E56" s="19"/>
      <c r="F56" s="19"/>
      <c r="G56" s="19"/>
      <c r="H56" s="19"/>
      <c r="I56" s="122"/>
      <c r="J56" s="122"/>
      <c r="K56" s="56"/>
      <c r="L56" s="122"/>
      <c r="M56" s="124"/>
      <c r="N56" s="124"/>
      <c r="O56" s="124"/>
      <c r="P56" s="124"/>
      <c r="Q56" s="124"/>
      <c r="R56" s="124"/>
      <c r="S56" s="124"/>
      <c r="T56" s="125"/>
      <c r="U56" s="126"/>
      <c r="V56" s="125"/>
      <c r="W56" s="127"/>
      <c r="X56" s="127"/>
      <c r="Y56" s="127"/>
      <c r="AA56" s="129"/>
      <c r="AB56" s="129"/>
      <c r="AC56" s="129"/>
      <c r="AD56" s="130"/>
      <c r="AE56" s="129"/>
      <c r="AF56" s="129"/>
      <c r="AG56" s="129"/>
      <c r="AH56" s="129"/>
      <c r="AI56" s="129"/>
      <c r="AJ56" s="129"/>
      <c r="AK56" s="129"/>
      <c r="AM56" s="131"/>
    </row>
    <row r="57" spans="1:39" s="128" customFormat="1" ht="12.75" x14ac:dyDescent="0.2">
      <c r="A57" s="123" t="s">
        <v>404</v>
      </c>
      <c r="B57" s="122">
        <v>5449</v>
      </c>
      <c r="C57" s="122">
        <v>10848</v>
      </c>
      <c r="D57" s="122">
        <v>280</v>
      </c>
      <c r="E57" s="122">
        <v>0</v>
      </c>
      <c r="F57" s="122">
        <v>0</v>
      </c>
      <c r="G57" s="122">
        <v>702.22283819314703</v>
      </c>
      <c r="H57" s="122"/>
      <c r="I57" s="122">
        <v>11830.2228381931</v>
      </c>
      <c r="J57" s="122">
        <v>64462884</v>
      </c>
      <c r="K57" s="56"/>
      <c r="L57" s="122"/>
      <c r="M57" s="124"/>
      <c r="N57" s="124"/>
      <c r="O57" s="124"/>
      <c r="P57" s="124"/>
      <c r="Q57" s="124"/>
      <c r="R57" s="124"/>
      <c r="S57" s="124"/>
      <c r="T57" s="125"/>
      <c r="U57" s="126"/>
      <c r="V57" s="125"/>
      <c r="W57" s="127"/>
      <c r="X57" s="127"/>
      <c r="Y57" s="127"/>
      <c r="AA57" s="129"/>
      <c r="AB57" s="129"/>
      <c r="AC57" s="129"/>
      <c r="AD57" s="130"/>
      <c r="AE57" s="129"/>
      <c r="AF57" s="129"/>
      <c r="AG57" s="129"/>
      <c r="AH57" s="129"/>
      <c r="AI57" s="129"/>
      <c r="AJ57" s="129"/>
      <c r="AK57" s="129"/>
      <c r="AM57" s="131"/>
    </row>
    <row r="58" spans="1:39" s="128" customFormat="1" ht="12.75" x14ac:dyDescent="0.2">
      <c r="A58" s="123" t="s">
        <v>405</v>
      </c>
      <c r="B58" s="122">
        <v>21707</v>
      </c>
      <c r="C58" s="122">
        <v>9606</v>
      </c>
      <c r="D58" s="122">
        <v>337</v>
      </c>
      <c r="E58" s="122">
        <v>0</v>
      </c>
      <c r="F58" s="122">
        <v>0</v>
      </c>
      <c r="G58" s="122">
        <v>702.22283819314703</v>
      </c>
      <c r="H58" s="122"/>
      <c r="I58" s="122">
        <v>10645.2228381931</v>
      </c>
      <c r="J58" s="122">
        <v>231075852</v>
      </c>
      <c r="K58" s="56"/>
      <c r="L58" s="122"/>
      <c r="M58" s="124"/>
      <c r="N58" s="124"/>
      <c r="O58" s="124"/>
      <c r="P58" s="124"/>
      <c r="Q58" s="124"/>
      <c r="R58" s="124"/>
      <c r="S58" s="124"/>
      <c r="T58" s="125"/>
      <c r="U58" s="126"/>
      <c r="V58" s="125"/>
      <c r="W58" s="127"/>
      <c r="X58" s="127"/>
      <c r="Y58" s="127"/>
      <c r="AA58" s="129"/>
      <c r="AB58" s="129"/>
      <c r="AC58" s="129"/>
      <c r="AD58" s="130"/>
      <c r="AE58" s="129"/>
      <c r="AF58" s="129"/>
      <c r="AG58" s="129"/>
      <c r="AH58" s="129"/>
      <c r="AI58" s="129"/>
      <c r="AJ58" s="129"/>
      <c r="AK58" s="129"/>
      <c r="AM58" s="131"/>
    </row>
    <row r="59" spans="1:39" s="128" customFormat="1" ht="12.75" x14ac:dyDescent="0.2">
      <c r="A59" s="123" t="s">
        <v>406</v>
      </c>
      <c r="B59" s="122">
        <v>9897</v>
      </c>
      <c r="C59" s="122">
        <v>10809</v>
      </c>
      <c r="D59" s="122">
        <v>1451</v>
      </c>
      <c r="E59" s="122">
        <v>0</v>
      </c>
      <c r="F59" s="122">
        <v>0</v>
      </c>
      <c r="G59" s="122">
        <v>702.22283819314703</v>
      </c>
      <c r="H59" s="122"/>
      <c r="I59" s="122">
        <v>12962.2228381931</v>
      </c>
      <c r="J59" s="122">
        <v>128287119</v>
      </c>
      <c r="K59" s="56"/>
      <c r="L59" s="122"/>
      <c r="M59" s="124"/>
      <c r="N59" s="124"/>
      <c r="O59" s="124"/>
      <c r="P59" s="124"/>
      <c r="Q59" s="124"/>
      <c r="R59" s="124"/>
      <c r="S59" s="124"/>
      <c r="T59" s="125"/>
      <c r="U59" s="126"/>
      <c r="V59" s="125"/>
      <c r="W59" s="127"/>
      <c r="X59" s="127"/>
      <c r="Y59" s="127"/>
      <c r="AA59" s="129"/>
      <c r="AB59" s="129"/>
      <c r="AC59" s="129"/>
      <c r="AD59" s="130"/>
      <c r="AE59" s="129"/>
      <c r="AF59" s="129"/>
      <c r="AG59" s="129"/>
      <c r="AH59" s="129"/>
      <c r="AI59" s="129"/>
      <c r="AJ59" s="129"/>
      <c r="AK59" s="129"/>
      <c r="AM59" s="131"/>
    </row>
    <row r="60" spans="1:39" s="128" customFormat="1" ht="12.75" x14ac:dyDescent="0.2">
      <c r="A60" s="123" t="s">
        <v>407</v>
      </c>
      <c r="B60" s="122">
        <v>160754</v>
      </c>
      <c r="C60" s="122">
        <v>7048</v>
      </c>
      <c r="D60" s="122">
        <v>-1937</v>
      </c>
      <c r="E60" s="122">
        <v>0</v>
      </c>
      <c r="F60" s="122">
        <v>0</v>
      </c>
      <c r="G60" s="122">
        <v>702.22283819314703</v>
      </c>
      <c r="H60" s="122"/>
      <c r="I60" s="122">
        <v>5813.22283819315</v>
      </c>
      <c r="J60" s="122">
        <v>934498824</v>
      </c>
      <c r="K60" s="56"/>
      <c r="L60" s="122"/>
      <c r="M60" s="124"/>
      <c r="N60" s="124"/>
      <c r="O60" s="124"/>
      <c r="P60" s="124"/>
      <c r="Q60" s="124"/>
      <c r="R60" s="124"/>
      <c r="S60" s="124"/>
      <c r="T60" s="125"/>
      <c r="U60" s="126"/>
      <c r="V60" s="125"/>
      <c r="W60" s="127"/>
      <c r="X60" s="127"/>
      <c r="Y60" s="127"/>
      <c r="AA60" s="129"/>
      <c r="AB60" s="129"/>
      <c r="AC60" s="129"/>
      <c r="AD60" s="130"/>
      <c r="AE60" s="129"/>
      <c r="AF60" s="129"/>
      <c r="AG60" s="129"/>
      <c r="AH60" s="129"/>
      <c r="AI60" s="129"/>
      <c r="AJ60" s="129"/>
      <c r="AK60" s="129"/>
      <c r="AM60" s="131"/>
    </row>
    <row r="61" spans="1:39" s="128" customFormat="1" ht="12.75" x14ac:dyDescent="0.2">
      <c r="A61" s="123" t="s">
        <v>408</v>
      </c>
      <c r="B61" s="122">
        <v>27286</v>
      </c>
      <c r="C61" s="122">
        <v>9536</v>
      </c>
      <c r="D61" s="122">
        <v>-464</v>
      </c>
      <c r="E61" s="122">
        <v>0</v>
      </c>
      <c r="F61" s="122">
        <v>0</v>
      </c>
      <c r="G61" s="122">
        <v>702.22283819314703</v>
      </c>
      <c r="H61" s="122"/>
      <c r="I61" s="122">
        <v>9774.2228381931509</v>
      </c>
      <c r="J61" s="122">
        <v>266699444</v>
      </c>
      <c r="K61" s="56"/>
      <c r="L61" s="122"/>
      <c r="M61" s="124"/>
      <c r="N61" s="124"/>
      <c r="O61" s="124"/>
      <c r="P61" s="124"/>
      <c r="Q61" s="124"/>
      <c r="R61" s="124"/>
      <c r="S61" s="124"/>
      <c r="T61" s="125"/>
      <c r="U61" s="126"/>
      <c r="V61" s="125"/>
      <c r="W61" s="127"/>
      <c r="X61" s="127"/>
      <c r="Y61" s="127"/>
      <c r="AA61" s="129"/>
      <c r="AB61" s="129"/>
      <c r="AC61" s="129"/>
      <c r="AD61" s="130"/>
      <c r="AE61" s="129"/>
      <c r="AF61" s="129"/>
      <c r="AG61" s="129"/>
      <c r="AH61" s="129"/>
      <c r="AI61" s="129"/>
      <c r="AJ61" s="129"/>
      <c r="AK61" s="129"/>
      <c r="AM61" s="131"/>
    </row>
    <row r="62" spans="1:39" s="128" customFormat="1" ht="12.75" x14ac:dyDescent="0.2">
      <c r="A62" s="123" t="s">
        <v>409</v>
      </c>
      <c r="B62" s="122">
        <v>43631</v>
      </c>
      <c r="C62" s="122">
        <v>11104</v>
      </c>
      <c r="D62" s="122">
        <v>-582</v>
      </c>
      <c r="E62" s="122">
        <v>0</v>
      </c>
      <c r="F62" s="122">
        <v>0</v>
      </c>
      <c r="G62" s="122">
        <v>702.22283819314703</v>
      </c>
      <c r="H62" s="122"/>
      <c r="I62" s="122">
        <v>11224.2228381931</v>
      </c>
      <c r="J62" s="122">
        <v>489724067</v>
      </c>
      <c r="K62" s="56"/>
      <c r="L62" s="122"/>
      <c r="M62" s="124"/>
      <c r="N62" s="124"/>
      <c r="O62" s="124"/>
      <c r="P62" s="124"/>
      <c r="Q62" s="124"/>
      <c r="R62" s="124"/>
      <c r="S62" s="124"/>
      <c r="T62" s="125"/>
      <c r="U62" s="126"/>
      <c r="V62" s="125"/>
      <c r="W62" s="127"/>
      <c r="X62" s="127"/>
      <c r="Y62" s="127"/>
      <c r="AA62" s="129"/>
      <c r="AB62" s="129"/>
      <c r="AC62" s="129"/>
      <c r="AD62" s="130"/>
      <c r="AE62" s="129"/>
      <c r="AF62" s="129"/>
      <c r="AG62" s="129"/>
      <c r="AH62" s="129"/>
      <c r="AI62" s="129"/>
      <c r="AJ62" s="129"/>
      <c r="AK62" s="129"/>
      <c r="AM62" s="131"/>
    </row>
    <row r="63" spans="1:39" s="128" customFormat="1" ht="12.75" x14ac:dyDescent="0.2">
      <c r="A63" s="123" t="s">
        <v>410</v>
      </c>
      <c r="B63" s="122">
        <v>141515</v>
      </c>
      <c r="C63" s="122">
        <v>9970</v>
      </c>
      <c r="D63" s="122">
        <v>507</v>
      </c>
      <c r="E63" s="122">
        <v>0</v>
      </c>
      <c r="F63" s="122">
        <v>0</v>
      </c>
      <c r="G63" s="122">
        <v>702.22283819314703</v>
      </c>
      <c r="H63" s="122"/>
      <c r="I63" s="122">
        <v>11179.2228381931</v>
      </c>
      <c r="J63" s="122">
        <v>1582027720</v>
      </c>
      <c r="K63" s="56"/>
      <c r="L63" s="122"/>
      <c r="M63" s="124"/>
      <c r="N63" s="124"/>
      <c r="O63" s="124"/>
      <c r="P63" s="124"/>
      <c r="Q63" s="124"/>
      <c r="R63" s="124"/>
      <c r="S63" s="124"/>
      <c r="T63" s="125"/>
      <c r="U63" s="126"/>
      <c r="V63" s="125"/>
      <c r="W63" s="127"/>
      <c r="X63" s="127"/>
      <c r="Y63" s="127"/>
      <c r="AA63" s="129"/>
      <c r="AB63" s="129"/>
      <c r="AC63" s="129"/>
      <c r="AD63" s="130"/>
      <c r="AE63" s="129"/>
      <c r="AF63" s="129"/>
      <c r="AG63" s="129"/>
      <c r="AH63" s="129"/>
      <c r="AI63" s="129"/>
      <c r="AJ63" s="129"/>
      <c r="AK63" s="129"/>
      <c r="AM63" s="131"/>
    </row>
    <row r="64" spans="1:39" s="128" customFormat="1" ht="12.75" x14ac:dyDescent="0.2">
      <c r="A64" s="123" t="s">
        <v>411</v>
      </c>
      <c r="B64" s="122">
        <v>14595</v>
      </c>
      <c r="C64" s="122">
        <v>7921</v>
      </c>
      <c r="D64" s="122">
        <v>-783</v>
      </c>
      <c r="E64" s="122">
        <v>0</v>
      </c>
      <c r="F64" s="122">
        <v>0</v>
      </c>
      <c r="G64" s="122">
        <v>702.22283819314703</v>
      </c>
      <c r="H64" s="122"/>
      <c r="I64" s="122">
        <v>7840.22283819315</v>
      </c>
      <c r="J64" s="122">
        <v>114428052</v>
      </c>
      <c r="K64" s="56"/>
      <c r="L64" s="122"/>
      <c r="M64" s="124"/>
      <c r="N64" s="124"/>
      <c r="O64" s="124"/>
      <c r="P64" s="124"/>
      <c r="Q64" s="124"/>
      <c r="R64" s="124"/>
      <c r="S64" s="124"/>
      <c r="T64" s="125"/>
      <c r="U64" s="126"/>
      <c r="V64" s="125"/>
      <c r="W64" s="127"/>
      <c r="X64" s="127"/>
      <c r="Y64" s="127"/>
      <c r="AA64" s="129"/>
      <c r="AB64" s="129"/>
      <c r="AC64" s="129"/>
      <c r="AD64" s="130"/>
      <c r="AE64" s="129"/>
      <c r="AF64" s="129"/>
      <c r="AG64" s="129"/>
      <c r="AH64" s="129"/>
      <c r="AI64" s="129"/>
      <c r="AJ64" s="129"/>
      <c r="AK64" s="129"/>
      <c r="AM64" s="131"/>
    </row>
    <row r="65" spans="1:39" s="128" customFormat="1" ht="12.75" x14ac:dyDescent="0.2">
      <c r="A65" s="123" t="s">
        <v>412</v>
      </c>
      <c r="B65" s="122">
        <v>7493</v>
      </c>
      <c r="C65" s="122">
        <v>9273</v>
      </c>
      <c r="D65" s="122">
        <v>410</v>
      </c>
      <c r="E65" s="122">
        <v>0</v>
      </c>
      <c r="F65" s="122">
        <v>0</v>
      </c>
      <c r="G65" s="122">
        <v>702.22283819314703</v>
      </c>
      <c r="H65" s="122"/>
      <c r="I65" s="122">
        <v>10385.2228381931</v>
      </c>
      <c r="J65" s="122">
        <v>77816475</v>
      </c>
      <c r="K65" s="56"/>
      <c r="L65" s="122"/>
      <c r="M65" s="124"/>
      <c r="N65" s="124"/>
      <c r="O65" s="124"/>
      <c r="P65" s="124"/>
      <c r="Q65" s="124"/>
      <c r="R65" s="124"/>
      <c r="S65" s="124"/>
      <c r="T65" s="125"/>
      <c r="U65" s="126"/>
      <c r="V65" s="125"/>
      <c r="W65" s="127"/>
      <c r="X65" s="127"/>
      <c r="Y65" s="127"/>
      <c r="AA65" s="129"/>
      <c r="AB65" s="129"/>
      <c r="AC65" s="129"/>
      <c r="AD65" s="130"/>
      <c r="AE65" s="129"/>
      <c r="AF65" s="129"/>
      <c r="AG65" s="129"/>
      <c r="AH65" s="129"/>
      <c r="AI65" s="129"/>
      <c r="AJ65" s="129"/>
      <c r="AK65" s="129"/>
      <c r="AM65" s="131"/>
    </row>
    <row r="66" spans="1:39" s="128" customFormat="1" ht="12.75" x14ac:dyDescent="0.2">
      <c r="A66" s="123" t="s">
        <v>413</v>
      </c>
      <c r="B66" s="122">
        <v>7955</v>
      </c>
      <c r="C66" s="122">
        <v>13831</v>
      </c>
      <c r="D66" s="122">
        <v>-331</v>
      </c>
      <c r="E66" s="122">
        <v>0</v>
      </c>
      <c r="F66" s="122">
        <v>0</v>
      </c>
      <c r="G66" s="122">
        <v>702.22283819314703</v>
      </c>
      <c r="H66" s="122"/>
      <c r="I66" s="122">
        <v>14202.2228381931</v>
      </c>
      <c r="J66" s="122">
        <v>112978683</v>
      </c>
      <c r="K66" s="56"/>
      <c r="L66" s="122"/>
      <c r="M66" s="124"/>
      <c r="N66" s="124"/>
      <c r="O66" s="124"/>
      <c r="P66" s="124"/>
      <c r="Q66" s="124"/>
      <c r="R66" s="124"/>
      <c r="S66" s="124"/>
      <c r="T66" s="125"/>
      <c r="U66" s="126"/>
      <c r="V66" s="125"/>
      <c r="W66" s="127"/>
      <c r="X66" s="127"/>
      <c r="Y66" s="127"/>
      <c r="AA66" s="129"/>
      <c r="AB66" s="129"/>
      <c r="AC66" s="129"/>
      <c r="AD66" s="130"/>
      <c r="AE66" s="129"/>
      <c r="AF66" s="129"/>
      <c r="AG66" s="129"/>
      <c r="AH66" s="129"/>
      <c r="AI66" s="129"/>
      <c r="AJ66" s="129"/>
      <c r="AK66" s="129"/>
      <c r="AM66" s="131"/>
    </row>
    <row r="67" spans="1:39" s="128" customFormat="1" ht="12.75" x14ac:dyDescent="0.2">
      <c r="A67" s="123" t="s">
        <v>414</v>
      </c>
      <c r="B67" s="122">
        <v>3749</v>
      </c>
      <c r="C67" s="122">
        <v>12846</v>
      </c>
      <c r="D67" s="122">
        <v>3262</v>
      </c>
      <c r="E67" s="122">
        <v>0</v>
      </c>
      <c r="F67" s="122">
        <v>0</v>
      </c>
      <c r="G67" s="122">
        <v>702.22283819314703</v>
      </c>
      <c r="H67" s="122"/>
      <c r="I67" s="122">
        <v>16810.222838193102</v>
      </c>
      <c r="J67" s="122">
        <v>63021525</v>
      </c>
      <c r="K67" s="56"/>
      <c r="L67" s="122"/>
      <c r="M67" s="124"/>
      <c r="N67" s="124"/>
      <c r="O67" s="124"/>
      <c r="P67" s="124"/>
      <c r="Q67" s="124"/>
      <c r="R67" s="124"/>
      <c r="S67" s="124"/>
      <c r="T67" s="125"/>
      <c r="U67" s="126"/>
      <c r="V67" s="125"/>
      <c r="W67" s="127"/>
      <c r="X67" s="127"/>
      <c r="Y67" s="127"/>
      <c r="AA67" s="129"/>
      <c r="AB67" s="129"/>
      <c r="AC67" s="129"/>
      <c r="AD67" s="130"/>
      <c r="AE67" s="129"/>
      <c r="AF67" s="129"/>
      <c r="AG67" s="129"/>
      <c r="AH67" s="129"/>
      <c r="AI67" s="129"/>
      <c r="AJ67" s="129"/>
      <c r="AK67" s="129"/>
      <c r="AM67" s="131"/>
    </row>
    <row r="68" spans="1:39" s="128" customFormat="1" ht="12.75" x14ac:dyDescent="0.2">
      <c r="A68" s="123" t="s">
        <v>415</v>
      </c>
      <c r="B68" s="122">
        <v>11532</v>
      </c>
      <c r="C68" s="122">
        <v>10082</v>
      </c>
      <c r="D68" s="122">
        <v>-633</v>
      </c>
      <c r="E68" s="122">
        <v>0</v>
      </c>
      <c r="F68" s="122">
        <v>0</v>
      </c>
      <c r="G68" s="122">
        <v>702.22283819314703</v>
      </c>
      <c r="H68" s="122"/>
      <c r="I68" s="122">
        <v>10151.2228381931</v>
      </c>
      <c r="J68" s="122">
        <v>117063902</v>
      </c>
      <c r="K68" s="56"/>
      <c r="L68" s="122"/>
      <c r="M68" s="124"/>
      <c r="N68" s="124"/>
      <c r="O68" s="124"/>
      <c r="P68" s="124"/>
      <c r="Q68" s="124"/>
      <c r="R68" s="124"/>
      <c r="S68" s="124"/>
      <c r="T68" s="125"/>
      <c r="U68" s="126"/>
      <c r="V68" s="125"/>
      <c r="W68" s="127"/>
      <c r="X68" s="127"/>
      <c r="Y68" s="127"/>
      <c r="AA68" s="129"/>
      <c r="AB68" s="129"/>
      <c r="AC68" s="129"/>
      <c r="AD68" s="130"/>
      <c r="AE68" s="129"/>
      <c r="AF68" s="129"/>
      <c r="AG68" s="129"/>
      <c r="AH68" s="129"/>
      <c r="AI68" s="129"/>
      <c r="AJ68" s="129"/>
      <c r="AK68" s="129"/>
      <c r="AM68" s="131"/>
    </row>
    <row r="69" spans="1:39" s="128" customFormat="1" ht="12.75" x14ac:dyDescent="0.2">
      <c r="A69" s="123" t="s">
        <v>416</v>
      </c>
      <c r="B69" s="122">
        <v>5297</v>
      </c>
      <c r="C69" s="122">
        <v>13136</v>
      </c>
      <c r="D69" s="122">
        <v>888</v>
      </c>
      <c r="E69" s="122">
        <v>0</v>
      </c>
      <c r="F69" s="122">
        <v>0</v>
      </c>
      <c r="G69" s="122">
        <v>702.22283819314703</v>
      </c>
      <c r="H69" s="122"/>
      <c r="I69" s="122">
        <v>14726.2228381931</v>
      </c>
      <c r="J69" s="122">
        <v>78004802</v>
      </c>
      <c r="K69" s="56"/>
      <c r="L69" s="122"/>
      <c r="M69" s="124"/>
      <c r="N69" s="124"/>
      <c r="O69" s="124"/>
      <c r="P69" s="124"/>
      <c r="Q69" s="124"/>
      <c r="R69" s="124"/>
      <c r="S69" s="124"/>
      <c r="T69" s="125"/>
      <c r="U69" s="126"/>
      <c r="V69" s="125"/>
      <c r="W69" s="127"/>
      <c r="X69" s="127"/>
      <c r="Y69" s="127"/>
      <c r="AA69" s="129"/>
      <c r="AB69" s="129"/>
      <c r="AC69" s="129"/>
      <c r="AD69" s="130"/>
      <c r="AE69" s="129"/>
      <c r="AF69" s="129"/>
      <c r="AG69" s="129"/>
      <c r="AH69" s="129"/>
      <c r="AI69" s="129"/>
      <c r="AJ69" s="129"/>
      <c r="AK69" s="129"/>
      <c r="AM69" s="131"/>
    </row>
    <row r="70" spans="1:39" s="128" customFormat="1" ht="18.75" customHeight="1" x14ac:dyDescent="0.2">
      <c r="A70" s="18" t="s">
        <v>417</v>
      </c>
      <c r="B70" s="19"/>
      <c r="C70" s="19"/>
      <c r="D70" s="19"/>
      <c r="E70" s="19"/>
      <c r="F70" s="19"/>
      <c r="G70" s="19"/>
      <c r="H70" s="19"/>
      <c r="I70" s="122"/>
      <c r="J70" s="122"/>
      <c r="K70" s="56"/>
      <c r="L70" s="122"/>
      <c r="M70" s="124"/>
      <c r="N70" s="124"/>
      <c r="O70" s="124"/>
      <c r="P70" s="124"/>
      <c r="Q70" s="124"/>
      <c r="R70" s="124"/>
      <c r="S70" s="124"/>
      <c r="T70" s="125"/>
      <c r="U70" s="126"/>
      <c r="V70" s="125"/>
      <c r="W70" s="127"/>
      <c r="X70" s="127"/>
      <c r="Y70" s="127"/>
      <c r="AA70" s="129"/>
      <c r="AB70" s="129"/>
      <c r="AC70" s="129"/>
      <c r="AD70" s="130"/>
      <c r="AE70" s="129"/>
      <c r="AF70" s="129"/>
      <c r="AG70" s="129"/>
      <c r="AH70" s="129"/>
      <c r="AI70" s="129"/>
      <c r="AJ70" s="129"/>
      <c r="AK70" s="129"/>
      <c r="AM70" s="131"/>
    </row>
    <row r="71" spans="1:39" s="128" customFormat="1" ht="12.75" x14ac:dyDescent="0.2">
      <c r="A71" s="123" t="s">
        <v>418</v>
      </c>
      <c r="B71" s="122">
        <v>6799</v>
      </c>
      <c r="C71" s="122">
        <v>11054</v>
      </c>
      <c r="D71" s="122">
        <v>-491</v>
      </c>
      <c r="E71" s="122">
        <v>0</v>
      </c>
      <c r="F71" s="122">
        <v>0</v>
      </c>
      <c r="G71" s="122">
        <v>702.22283819314703</v>
      </c>
      <c r="H71" s="122"/>
      <c r="I71" s="122">
        <v>11265.2228381931</v>
      </c>
      <c r="J71" s="122">
        <v>76592250</v>
      </c>
      <c r="K71" s="56"/>
      <c r="L71" s="122"/>
      <c r="M71" s="124"/>
      <c r="N71" s="124"/>
      <c r="O71" s="124"/>
      <c r="P71" s="124"/>
      <c r="Q71" s="124"/>
      <c r="R71" s="124"/>
      <c r="S71" s="124"/>
      <c r="T71" s="125"/>
      <c r="U71" s="126"/>
      <c r="V71" s="125"/>
      <c r="W71" s="127"/>
      <c r="X71" s="127"/>
      <c r="Y71" s="127"/>
      <c r="AA71" s="129"/>
      <c r="AB71" s="129"/>
      <c r="AC71" s="129"/>
      <c r="AD71" s="130"/>
      <c r="AE71" s="129"/>
      <c r="AF71" s="129"/>
      <c r="AG71" s="129"/>
      <c r="AH71" s="129"/>
      <c r="AI71" s="129"/>
      <c r="AJ71" s="129"/>
      <c r="AK71" s="129"/>
      <c r="AM71" s="131"/>
    </row>
    <row r="72" spans="1:39" s="128" customFormat="1" ht="12.75" x14ac:dyDescent="0.2">
      <c r="A72" s="123" t="s">
        <v>419</v>
      </c>
      <c r="B72" s="122">
        <v>17637</v>
      </c>
      <c r="C72" s="122">
        <v>10186</v>
      </c>
      <c r="D72" s="122">
        <v>-119</v>
      </c>
      <c r="E72" s="122">
        <v>0</v>
      </c>
      <c r="F72" s="122">
        <v>0</v>
      </c>
      <c r="G72" s="122">
        <v>702.22283819314703</v>
      </c>
      <c r="H72" s="122"/>
      <c r="I72" s="122">
        <v>10769.2228381931</v>
      </c>
      <c r="J72" s="122">
        <v>189936783</v>
      </c>
      <c r="K72" s="56"/>
      <c r="L72" s="122"/>
      <c r="M72" s="124"/>
      <c r="N72" s="124"/>
      <c r="O72" s="124"/>
      <c r="P72" s="124"/>
      <c r="Q72" s="124"/>
      <c r="R72" s="124"/>
      <c r="S72" s="124"/>
      <c r="T72" s="125"/>
      <c r="U72" s="126"/>
      <c r="V72" s="125"/>
      <c r="W72" s="127"/>
      <c r="X72" s="127"/>
      <c r="Y72" s="127"/>
      <c r="AA72" s="129"/>
      <c r="AB72" s="129"/>
      <c r="AC72" s="129"/>
      <c r="AD72" s="130"/>
      <c r="AE72" s="129"/>
      <c r="AF72" s="129"/>
      <c r="AG72" s="129"/>
      <c r="AH72" s="129"/>
      <c r="AI72" s="129"/>
      <c r="AJ72" s="129"/>
      <c r="AK72" s="129"/>
      <c r="AM72" s="131"/>
    </row>
    <row r="73" spans="1:39" s="128" customFormat="1" ht="12.75" x14ac:dyDescent="0.2">
      <c r="A73" s="123" t="s">
        <v>420</v>
      </c>
      <c r="B73" s="122">
        <v>29809</v>
      </c>
      <c r="C73" s="122">
        <v>9900</v>
      </c>
      <c r="D73" s="122">
        <v>-97</v>
      </c>
      <c r="E73" s="122">
        <v>0</v>
      </c>
      <c r="F73" s="122">
        <v>0</v>
      </c>
      <c r="G73" s="122">
        <v>702.22283819314703</v>
      </c>
      <c r="H73" s="122"/>
      <c r="I73" s="122">
        <v>10505.2228381931</v>
      </c>
      <c r="J73" s="122">
        <v>313150188</v>
      </c>
      <c r="K73" s="56"/>
      <c r="L73" s="122"/>
      <c r="M73" s="124"/>
      <c r="N73" s="124"/>
      <c r="O73" s="124"/>
      <c r="P73" s="124"/>
      <c r="Q73" s="124"/>
      <c r="R73" s="124"/>
      <c r="S73" s="124"/>
      <c r="T73" s="125"/>
      <c r="U73" s="126"/>
      <c r="V73" s="125"/>
      <c r="W73" s="127"/>
      <c r="X73" s="127"/>
      <c r="Y73" s="127"/>
      <c r="AA73" s="129"/>
      <c r="AB73" s="129"/>
      <c r="AC73" s="129"/>
      <c r="AD73" s="130"/>
      <c r="AE73" s="129"/>
      <c r="AF73" s="129"/>
      <c r="AG73" s="129"/>
      <c r="AH73" s="129"/>
      <c r="AI73" s="129"/>
      <c r="AJ73" s="129"/>
      <c r="AK73" s="129"/>
      <c r="AM73" s="131"/>
    </row>
    <row r="74" spans="1:39" s="128" customFormat="1" ht="12.75" x14ac:dyDescent="0.2">
      <c r="A74" s="123" t="s">
        <v>421</v>
      </c>
      <c r="B74" s="122">
        <v>9766</v>
      </c>
      <c r="C74" s="122">
        <v>8775</v>
      </c>
      <c r="D74" s="122">
        <v>-507</v>
      </c>
      <c r="E74" s="122">
        <v>0</v>
      </c>
      <c r="F74" s="122">
        <v>0</v>
      </c>
      <c r="G74" s="122">
        <v>702.22283819314703</v>
      </c>
      <c r="H74" s="122"/>
      <c r="I74" s="122">
        <v>8970.2228381931509</v>
      </c>
      <c r="J74" s="122">
        <v>87603196</v>
      </c>
      <c r="K74" s="56"/>
      <c r="L74" s="122"/>
      <c r="M74" s="124"/>
      <c r="N74" s="124"/>
      <c r="O74" s="124"/>
      <c r="P74" s="124"/>
      <c r="Q74" s="124"/>
      <c r="R74" s="124"/>
      <c r="S74" s="124"/>
      <c r="T74" s="125"/>
      <c r="U74" s="126"/>
      <c r="V74" s="125"/>
      <c r="W74" s="127"/>
      <c r="X74" s="127"/>
      <c r="Y74" s="127"/>
      <c r="AA74" s="129"/>
      <c r="AB74" s="129"/>
      <c r="AC74" s="129"/>
      <c r="AD74" s="130"/>
      <c r="AE74" s="129"/>
      <c r="AF74" s="129"/>
      <c r="AG74" s="129"/>
      <c r="AH74" s="129"/>
      <c r="AI74" s="129"/>
      <c r="AJ74" s="129"/>
      <c r="AK74" s="129"/>
      <c r="AM74" s="131"/>
    </row>
    <row r="75" spans="1:39" s="128" customFormat="1" ht="12.75" x14ac:dyDescent="0.2">
      <c r="A75" s="123" t="s">
        <v>422</v>
      </c>
      <c r="B75" s="122">
        <v>12104</v>
      </c>
      <c r="C75" s="122">
        <v>9937</v>
      </c>
      <c r="D75" s="122">
        <v>1815</v>
      </c>
      <c r="E75" s="122">
        <v>0</v>
      </c>
      <c r="F75" s="122">
        <v>0</v>
      </c>
      <c r="G75" s="122">
        <v>702.22283819314703</v>
      </c>
      <c r="H75" s="122"/>
      <c r="I75" s="122">
        <v>12454.2228381931</v>
      </c>
      <c r="J75" s="122">
        <v>150745913</v>
      </c>
      <c r="K75" s="56"/>
      <c r="L75" s="122"/>
      <c r="M75" s="124"/>
      <c r="N75" s="124"/>
      <c r="O75" s="124"/>
      <c r="P75" s="124"/>
      <c r="Q75" s="124"/>
      <c r="R75" s="124"/>
      <c r="S75" s="124"/>
      <c r="T75" s="125"/>
      <c r="U75" s="126"/>
      <c r="V75" s="125"/>
      <c r="W75" s="127"/>
      <c r="X75" s="127"/>
      <c r="Y75" s="127"/>
      <c r="AA75" s="129"/>
      <c r="AB75" s="129"/>
      <c r="AC75" s="129"/>
      <c r="AD75" s="130"/>
      <c r="AE75" s="129"/>
      <c r="AF75" s="129"/>
      <c r="AG75" s="129"/>
      <c r="AH75" s="129"/>
      <c r="AI75" s="129"/>
      <c r="AJ75" s="129"/>
      <c r="AK75" s="129"/>
      <c r="AM75" s="131"/>
    </row>
    <row r="76" spans="1:39" s="128" customFormat="1" ht="12.75" x14ac:dyDescent="0.2">
      <c r="A76" s="123" t="s">
        <v>423</v>
      </c>
      <c r="B76" s="122">
        <v>139147</v>
      </c>
      <c r="C76" s="122">
        <v>7730</v>
      </c>
      <c r="D76" s="122">
        <v>-1989</v>
      </c>
      <c r="E76" s="122">
        <v>0</v>
      </c>
      <c r="F76" s="122">
        <v>0</v>
      </c>
      <c r="G76" s="122">
        <v>702.22283819314703</v>
      </c>
      <c r="H76" s="122"/>
      <c r="I76" s="122">
        <v>6443.22283819315</v>
      </c>
      <c r="J76" s="122">
        <v>896555128</v>
      </c>
      <c r="K76" s="56"/>
      <c r="L76" s="122"/>
      <c r="M76" s="124"/>
      <c r="N76" s="124"/>
      <c r="O76" s="124"/>
      <c r="P76" s="124"/>
      <c r="Q76" s="124"/>
      <c r="R76" s="124"/>
      <c r="S76" s="124"/>
      <c r="T76" s="125"/>
      <c r="U76" s="126"/>
      <c r="V76" s="125"/>
      <c r="W76" s="127"/>
      <c r="X76" s="127"/>
      <c r="Y76" s="127"/>
      <c r="AA76" s="129"/>
      <c r="AB76" s="129"/>
      <c r="AC76" s="129"/>
      <c r="AD76" s="130"/>
      <c r="AE76" s="129"/>
      <c r="AF76" s="129"/>
      <c r="AG76" s="129"/>
      <c r="AH76" s="129"/>
      <c r="AI76" s="129"/>
      <c r="AJ76" s="129"/>
      <c r="AK76" s="129"/>
      <c r="AM76" s="131"/>
    </row>
    <row r="77" spans="1:39" s="128" customFormat="1" ht="12.75" x14ac:dyDescent="0.2">
      <c r="A77" s="123" t="s">
        <v>424</v>
      </c>
      <c r="B77" s="122">
        <v>7313</v>
      </c>
      <c r="C77" s="122">
        <v>10772</v>
      </c>
      <c r="D77" s="122">
        <v>793</v>
      </c>
      <c r="E77" s="122">
        <v>0</v>
      </c>
      <c r="F77" s="122">
        <v>0</v>
      </c>
      <c r="G77" s="122">
        <v>702.22283819314703</v>
      </c>
      <c r="H77" s="122"/>
      <c r="I77" s="122">
        <v>12267.2228381931</v>
      </c>
      <c r="J77" s="122">
        <v>89710201</v>
      </c>
      <c r="K77" s="56"/>
      <c r="L77" s="122"/>
      <c r="M77" s="124"/>
      <c r="N77" s="124"/>
      <c r="O77" s="124"/>
      <c r="P77" s="124"/>
      <c r="Q77" s="124"/>
      <c r="R77" s="124"/>
      <c r="S77" s="124"/>
      <c r="T77" s="125"/>
      <c r="U77" s="126"/>
      <c r="V77" s="125"/>
      <c r="W77" s="127"/>
      <c r="X77" s="127"/>
      <c r="Y77" s="127"/>
      <c r="AA77" s="129"/>
      <c r="AB77" s="129"/>
      <c r="AC77" s="129"/>
      <c r="AD77" s="130"/>
      <c r="AE77" s="129"/>
      <c r="AF77" s="129"/>
      <c r="AG77" s="129"/>
      <c r="AH77" s="129"/>
      <c r="AI77" s="129"/>
      <c r="AJ77" s="129"/>
      <c r="AK77" s="129"/>
      <c r="AM77" s="131"/>
    </row>
    <row r="78" spans="1:39" s="128" customFormat="1" ht="12.75" x14ac:dyDescent="0.2">
      <c r="A78" s="123" t="s">
        <v>425</v>
      </c>
      <c r="B78" s="122">
        <v>31465</v>
      </c>
      <c r="C78" s="122">
        <v>11966</v>
      </c>
      <c r="D78" s="122">
        <v>1132</v>
      </c>
      <c r="E78" s="122">
        <v>0</v>
      </c>
      <c r="F78" s="122">
        <v>0</v>
      </c>
      <c r="G78" s="122">
        <v>702.22283819314703</v>
      </c>
      <c r="H78" s="122"/>
      <c r="I78" s="122">
        <v>13800.2228381931</v>
      </c>
      <c r="J78" s="122">
        <v>434224012</v>
      </c>
      <c r="K78" s="56"/>
      <c r="L78" s="122"/>
      <c r="M78" s="124"/>
      <c r="N78" s="124"/>
      <c r="O78" s="124"/>
      <c r="P78" s="124"/>
      <c r="Q78" s="124"/>
      <c r="R78" s="124"/>
      <c r="S78" s="124"/>
      <c r="T78" s="125"/>
      <c r="U78" s="126"/>
      <c r="V78" s="125"/>
      <c r="W78" s="127"/>
      <c r="X78" s="127"/>
      <c r="Y78" s="127"/>
      <c r="AA78" s="129"/>
      <c r="AB78" s="129"/>
      <c r="AC78" s="129"/>
      <c r="AD78" s="130"/>
      <c r="AE78" s="129"/>
      <c r="AF78" s="129"/>
      <c r="AG78" s="129"/>
      <c r="AH78" s="129"/>
      <c r="AI78" s="129"/>
      <c r="AJ78" s="129"/>
      <c r="AK78" s="129"/>
      <c r="AM78" s="131"/>
    </row>
    <row r="79" spans="1:39" s="128" customFormat="1" ht="12.75" x14ac:dyDescent="0.2">
      <c r="A79" s="123" t="s">
        <v>426</v>
      </c>
      <c r="B79" s="122">
        <v>11581</v>
      </c>
      <c r="C79" s="122">
        <v>13487</v>
      </c>
      <c r="D79" s="122">
        <v>2055</v>
      </c>
      <c r="E79" s="122">
        <v>0</v>
      </c>
      <c r="F79" s="122">
        <v>0</v>
      </c>
      <c r="G79" s="122">
        <v>702.22283819314703</v>
      </c>
      <c r="H79" s="122"/>
      <c r="I79" s="122">
        <v>16244.2228381931</v>
      </c>
      <c r="J79" s="122">
        <v>188124345</v>
      </c>
      <c r="K79" s="56"/>
      <c r="L79" s="122"/>
      <c r="M79" s="124"/>
      <c r="N79" s="124"/>
      <c r="O79" s="124"/>
      <c r="P79" s="124"/>
      <c r="Q79" s="124"/>
      <c r="R79" s="124"/>
      <c r="S79" s="124"/>
      <c r="T79" s="125"/>
      <c r="U79" s="126"/>
      <c r="V79" s="125"/>
      <c r="W79" s="127"/>
      <c r="X79" s="127"/>
      <c r="Y79" s="127"/>
      <c r="AA79" s="129"/>
      <c r="AB79" s="129"/>
      <c r="AC79" s="129"/>
      <c r="AD79" s="130"/>
      <c r="AE79" s="129"/>
      <c r="AF79" s="129"/>
      <c r="AG79" s="129"/>
      <c r="AH79" s="129"/>
      <c r="AI79" s="129"/>
      <c r="AJ79" s="129"/>
      <c r="AK79" s="129"/>
      <c r="AM79" s="131"/>
    </row>
    <row r="80" spans="1:39" s="128" customFormat="1" ht="12.75" x14ac:dyDescent="0.2">
      <c r="A80" s="123" t="s">
        <v>427</v>
      </c>
      <c r="B80" s="122">
        <v>18972</v>
      </c>
      <c r="C80" s="122">
        <v>11607</v>
      </c>
      <c r="D80" s="122">
        <v>1472</v>
      </c>
      <c r="E80" s="122">
        <v>0</v>
      </c>
      <c r="F80" s="122">
        <v>0</v>
      </c>
      <c r="G80" s="122">
        <v>702.22283819314703</v>
      </c>
      <c r="H80" s="122"/>
      <c r="I80" s="122">
        <v>13781.2228381931</v>
      </c>
      <c r="J80" s="122">
        <v>261457360</v>
      </c>
      <c r="K80" s="56"/>
      <c r="L80" s="122"/>
      <c r="M80" s="124"/>
      <c r="N80" s="124"/>
      <c r="O80" s="124"/>
      <c r="P80" s="124"/>
      <c r="Q80" s="124"/>
      <c r="R80" s="124"/>
      <c r="S80" s="124"/>
      <c r="T80" s="125"/>
      <c r="U80" s="126"/>
      <c r="V80" s="125"/>
      <c r="W80" s="127"/>
      <c r="X80" s="127"/>
      <c r="Y80" s="127"/>
      <c r="AA80" s="129"/>
      <c r="AB80" s="129"/>
      <c r="AC80" s="129"/>
      <c r="AD80" s="130"/>
      <c r="AE80" s="129"/>
      <c r="AF80" s="129"/>
      <c r="AG80" s="129"/>
      <c r="AH80" s="129"/>
      <c r="AI80" s="129"/>
      <c r="AJ80" s="129"/>
      <c r="AK80" s="129"/>
      <c r="AM80" s="131"/>
    </row>
    <row r="81" spans="1:39" s="128" customFormat="1" ht="12.75" x14ac:dyDescent="0.2">
      <c r="A81" s="123" t="s">
        <v>428</v>
      </c>
      <c r="B81" s="122">
        <v>13946</v>
      </c>
      <c r="C81" s="122">
        <v>10226</v>
      </c>
      <c r="D81" s="122">
        <v>-780</v>
      </c>
      <c r="E81" s="122">
        <v>0</v>
      </c>
      <c r="F81" s="122">
        <v>0</v>
      </c>
      <c r="G81" s="122">
        <v>702.22283819314703</v>
      </c>
      <c r="H81" s="122"/>
      <c r="I81" s="122">
        <v>10148.2228381931</v>
      </c>
      <c r="J81" s="122">
        <v>141527116</v>
      </c>
      <c r="K81" s="56"/>
      <c r="L81" s="122"/>
      <c r="M81" s="124"/>
      <c r="N81" s="124"/>
      <c r="O81" s="124"/>
      <c r="P81" s="124"/>
      <c r="Q81" s="124"/>
      <c r="R81" s="124"/>
      <c r="S81" s="124"/>
      <c r="T81" s="125"/>
      <c r="U81" s="126"/>
      <c r="V81" s="125"/>
      <c r="W81" s="127"/>
      <c r="X81" s="127"/>
      <c r="Y81" s="127"/>
      <c r="AA81" s="129"/>
      <c r="AB81" s="129"/>
      <c r="AC81" s="129"/>
      <c r="AD81" s="130"/>
      <c r="AE81" s="129"/>
      <c r="AF81" s="129"/>
      <c r="AG81" s="129"/>
      <c r="AH81" s="129"/>
      <c r="AI81" s="129"/>
      <c r="AJ81" s="129"/>
      <c r="AK81" s="129"/>
      <c r="AM81" s="131"/>
    </row>
    <row r="82" spans="1:39" s="128" customFormat="1" ht="12.75" x14ac:dyDescent="0.2">
      <c r="A82" s="123" t="s">
        <v>429</v>
      </c>
      <c r="B82" s="122">
        <v>27477</v>
      </c>
      <c r="C82" s="122">
        <v>10409</v>
      </c>
      <c r="D82" s="122">
        <v>346</v>
      </c>
      <c r="E82" s="122">
        <v>0</v>
      </c>
      <c r="F82" s="122">
        <v>0</v>
      </c>
      <c r="G82" s="122">
        <v>702.22283819314703</v>
      </c>
      <c r="H82" s="122"/>
      <c r="I82" s="122">
        <v>11457.2228381931</v>
      </c>
      <c r="J82" s="122">
        <v>314810112</v>
      </c>
      <c r="K82" s="56"/>
      <c r="L82" s="122"/>
      <c r="M82" s="124"/>
      <c r="N82" s="124"/>
      <c r="O82" s="124"/>
      <c r="P82" s="124"/>
      <c r="Q82" s="124"/>
      <c r="R82" s="124"/>
      <c r="S82" s="124"/>
      <c r="T82" s="125"/>
      <c r="U82" s="126"/>
      <c r="V82" s="125"/>
      <c r="W82" s="127"/>
      <c r="X82" s="127"/>
      <c r="Y82" s="127"/>
      <c r="AA82" s="129"/>
      <c r="AB82" s="129"/>
      <c r="AC82" s="129"/>
      <c r="AD82" s="130"/>
      <c r="AE82" s="129"/>
      <c r="AF82" s="129"/>
      <c r="AG82" s="129"/>
      <c r="AH82" s="129"/>
      <c r="AI82" s="129"/>
      <c r="AJ82" s="129"/>
      <c r="AK82" s="129"/>
      <c r="AM82" s="131"/>
    </row>
    <row r="83" spans="1:39" s="128" customFormat="1" ht="12.75" x14ac:dyDescent="0.2">
      <c r="A83" s="123" t="s">
        <v>430</v>
      </c>
      <c r="B83" s="122">
        <v>34372</v>
      </c>
      <c r="C83" s="122">
        <v>7279</v>
      </c>
      <c r="D83" s="122">
        <v>-1700</v>
      </c>
      <c r="E83" s="122">
        <v>0</v>
      </c>
      <c r="F83" s="122">
        <v>0</v>
      </c>
      <c r="G83" s="122">
        <v>702.22283819314703</v>
      </c>
      <c r="H83" s="122"/>
      <c r="I83" s="122">
        <v>6281.22283819315</v>
      </c>
      <c r="J83" s="122">
        <v>215898191</v>
      </c>
      <c r="K83" s="56"/>
      <c r="L83" s="122"/>
      <c r="M83" s="124"/>
      <c r="N83" s="124"/>
      <c r="O83" s="124"/>
      <c r="P83" s="124"/>
      <c r="Q83" s="124"/>
      <c r="R83" s="124"/>
      <c r="S83" s="124"/>
      <c r="T83" s="125"/>
      <c r="U83" s="126"/>
      <c r="V83" s="125"/>
      <c r="W83" s="127"/>
      <c r="X83" s="127"/>
      <c r="Y83" s="127"/>
      <c r="AA83" s="129"/>
      <c r="AB83" s="129"/>
      <c r="AC83" s="129"/>
      <c r="AD83" s="130"/>
      <c r="AE83" s="129"/>
      <c r="AF83" s="129"/>
      <c r="AG83" s="129"/>
      <c r="AH83" s="129"/>
      <c r="AI83" s="129"/>
      <c r="AJ83" s="129"/>
      <c r="AK83" s="129"/>
      <c r="AM83" s="131"/>
    </row>
    <row r="84" spans="1:39" s="128" customFormat="1" ht="18.75" customHeight="1" x14ac:dyDescent="0.2">
      <c r="A84" s="18" t="s">
        <v>431</v>
      </c>
      <c r="B84" s="19"/>
      <c r="C84" s="19"/>
      <c r="D84" s="19"/>
      <c r="E84" s="19"/>
      <c r="F84" s="19"/>
      <c r="G84" s="19"/>
      <c r="H84" s="19"/>
      <c r="I84" s="122"/>
      <c r="J84" s="122"/>
      <c r="K84" s="56"/>
      <c r="L84" s="122"/>
      <c r="M84" s="124"/>
      <c r="N84" s="124"/>
      <c r="O84" s="124"/>
      <c r="P84" s="124"/>
      <c r="Q84" s="124"/>
      <c r="R84" s="124"/>
      <c r="S84" s="124"/>
      <c r="T84" s="125"/>
      <c r="U84" s="126"/>
      <c r="V84" s="125"/>
      <c r="W84" s="127"/>
      <c r="X84" s="127"/>
      <c r="Y84" s="127"/>
      <c r="AA84" s="129"/>
      <c r="AB84" s="129"/>
      <c r="AC84" s="129"/>
      <c r="AD84" s="130"/>
      <c r="AE84" s="129"/>
      <c r="AF84" s="129"/>
      <c r="AG84" s="129"/>
      <c r="AH84" s="129"/>
      <c r="AI84" s="129"/>
      <c r="AJ84" s="129"/>
      <c r="AK84" s="129"/>
      <c r="AM84" s="131"/>
    </row>
    <row r="85" spans="1:39" s="128" customFormat="1" ht="12.75" x14ac:dyDescent="0.2">
      <c r="A85" s="123" t="s">
        <v>432</v>
      </c>
      <c r="B85" s="122">
        <v>20114</v>
      </c>
      <c r="C85" s="122">
        <v>13025</v>
      </c>
      <c r="D85" s="122">
        <v>2573</v>
      </c>
      <c r="E85" s="122">
        <v>0</v>
      </c>
      <c r="F85" s="122">
        <v>0</v>
      </c>
      <c r="G85" s="122">
        <v>702.22283819314703</v>
      </c>
      <c r="H85" s="122"/>
      <c r="I85" s="122">
        <v>16300.2228381931</v>
      </c>
      <c r="J85" s="122">
        <v>327862682</v>
      </c>
      <c r="K85" s="56"/>
      <c r="L85" s="122"/>
      <c r="M85" s="124"/>
      <c r="N85" s="124"/>
      <c r="O85" s="124"/>
      <c r="P85" s="124"/>
      <c r="Q85" s="124"/>
      <c r="R85" s="124"/>
      <c r="S85" s="124"/>
      <c r="T85" s="125"/>
      <c r="U85" s="126"/>
      <c r="V85" s="125"/>
      <c r="W85" s="127"/>
      <c r="X85" s="127"/>
      <c r="Y85" s="127"/>
      <c r="AA85" s="129"/>
      <c r="AB85" s="129"/>
      <c r="AC85" s="129"/>
      <c r="AD85" s="130"/>
      <c r="AE85" s="129"/>
      <c r="AF85" s="129"/>
      <c r="AG85" s="129"/>
      <c r="AH85" s="129"/>
      <c r="AI85" s="129"/>
      <c r="AJ85" s="129"/>
      <c r="AK85" s="129"/>
      <c r="AM85" s="131"/>
    </row>
    <row r="86" spans="1:39" s="128" customFormat="1" ht="12.75" x14ac:dyDescent="0.2">
      <c r="A86" s="123" t="s">
        <v>433</v>
      </c>
      <c r="B86" s="122">
        <v>8815</v>
      </c>
      <c r="C86" s="122">
        <v>17001</v>
      </c>
      <c r="D86" s="122">
        <v>4412</v>
      </c>
      <c r="E86" s="122">
        <v>0</v>
      </c>
      <c r="F86" s="122">
        <v>0</v>
      </c>
      <c r="G86" s="122">
        <v>702.22283819314703</v>
      </c>
      <c r="H86" s="122"/>
      <c r="I86" s="122">
        <v>22115.222838193102</v>
      </c>
      <c r="J86" s="122">
        <v>194945689</v>
      </c>
      <c r="K86" s="56"/>
      <c r="L86" s="122"/>
      <c r="M86" s="124"/>
      <c r="N86" s="124"/>
      <c r="O86" s="124"/>
      <c r="P86" s="124"/>
      <c r="Q86" s="124"/>
      <c r="R86" s="124"/>
      <c r="S86" s="124"/>
      <c r="T86" s="125"/>
      <c r="U86" s="126"/>
      <c r="V86" s="125"/>
      <c r="W86" s="127"/>
      <c r="X86" s="127"/>
      <c r="Y86" s="127"/>
      <c r="AA86" s="129"/>
      <c r="AB86" s="129"/>
      <c r="AC86" s="129"/>
      <c r="AD86" s="130"/>
      <c r="AE86" s="129"/>
      <c r="AF86" s="129"/>
      <c r="AG86" s="129"/>
      <c r="AH86" s="129"/>
      <c r="AI86" s="129"/>
      <c r="AJ86" s="129"/>
      <c r="AK86" s="129"/>
      <c r="AM86" s="131"/>
    </row>
    <row r="87" spans="1:39" s="128" customFormat="1" ht="12.75" x14ac:dyDescent="0.2">
      <c r="A87" s="123" t="s">
        <v>434</v>
      </c>
      <c r="B87" s="122">
        <v>28509</v>
      </c>
      <c r="C87" s="122">
        <v>10475</v>
      </c>
      <c r="D87" s="122">
        <v>-1654</v>
      </c>
      <c r="E87" s="122">
        <v>0</v>
      </c>
      <c r="F87" s="122">
        <v>0</v>
      </c>
      <c r="G87" s="122">
        <v>702.22283819314703</v>
      </c>
      <c r="H87" s="122"/>
      <c r="I87" s="122">
        <v>9523.2228381931509</v>
      </c>
      <c r="J87" s="122">
        <v>271497560</v>
      </c>
      <c r="K87" s="56"/>
      <c r="L87" s="122"/>
      <c r="M87" s="124"/>
      <c r="N87" s="124"/>
      <c r="O87" s="124"/>
      <c r="P87" s="124"/>
      <c r="Q87" s="124"/>
      <c r="R87" s="124"/>
      <c r="S87" s="124"/>
      <c r="T87" s="125"/>
      <c r="U87" s="126"/>
      <c r="V87" s="125"/>
      <c r="W87" s="127"/>
      <c r="X87" s="127"/>
      <c r="Y87" s="127"/>
      <c r="AA87" s="129"/>
      <c r="AB87" s="129"/>
      <c r="AC87" s="129"/>
      <c r="AD87" s="130"/>
      <c r="AE87" s="129"/>
      <c r="AF87" s="129"/>
      <c r="AG87" s="129"/>
      <c r="AH87" s="129"/>
      <c r="AI87" s="129"/>
      <c r="AJ87" s="129"/>
      <c r="AK87" s="129"/>
      <c r="AM87" s="131"/>
    </row>
    <row r="88" spans="1:39" s="128" customFormat="1" ht="12.75" x14ac:dyDescent="0.2">
      <c r="A88" s="123" t="s">
        <v>435</v>
      </c>
      <c r="B88" s="122">
        <v>10218</v>
      </c>
      <c r="C88" s="122">
        <v>15577</v>
      </c>
      <c r="D88" s="122">
        <v>968</v>
      </c>
      <c r="E88" s="122">
        <v>0</v>
      </c>
      <c r="F88" s="122">
        <v>0</v>
      </c>
      <c r="G88" s="122">
        <v>702.22283819314703</v>
      </c>
      <c r="H88" s="122"/>
      <c r="I88" s="122">
        <v>17247.222838193102</v>
      </c>
      <c r="J88" s="122">
        <v>176232123</v>
      </c>
      <c r="K88" s="56"/>
      <c r="L88" s="122"/>
      <c r="M88" s="124"/>
      <c r="N88" s="124"/>
      <c r="O88" s="124"/>
      <c r="P88" s="124"/>
      <c r="Q88" s="124"/>
      <c r="R88" s="124"/>
      <c r="S88" s="124"/>
      <c r="T88" s="125"/>
      <c r="U88" s="126"/>
      <c r="V88" s="125"/>
      <c r="W88" s="127"/>
      <c r="X88" s="127"/>
      <c r="Y88" s="127"/>
      <c r="AA88" s="129"/>
      <c r="AB88" s="129"/>
      <c r="AC88" s="129"/>
      <c r="AD88" s="130"/>
      <c r="AE88" s="129"/>
      <c r="AF88" s="129"/>
      <c r="AG88" s="129"/>
      <c r="AH88" s="129"/>
      <c r="AI88" s="129"/>
      <c r="AJ88" s="129"/>
      <c r="AK88" s="129"/>
      <c r="AM88" s="131"/>
    </row>
    <row r="89" spans="1:39" s="128" customFormat="1" ht="12.75" x14ac:dyDescent="0.2">
      <c r="A89" s="123" t="s">
        <v>436</v>
      </c>
      <c r="B89" s="122">
        <v>12408</v>
      </c>
      <c r="C89" s="122">
        <v>13858</v>
      </c>
      <c r="D89" s="122">
        <v>2982</v>
      </c>
      <c r="E89" s="122">
        <v>0</v>
      </c>
      <c r="F89" s="122">
        <v>0</v>
      </c>
      <c r="G89" s="122">
        <v>702.22283819314703</v>
      </c>
      <c r="H89" s="122"/>
      <c r="I89" s="122">
        <v>17542.222838193102</v>
      </c>
      <c r="J89" s="122">
        <v>217663901</v>
      </c>
      <c r="K89" s="56"/>
      <c r="L89" s="122"/>
      <c r="M89" s="124"/>
      <c r="N89" s="124"/>
      <c r="O89" s="124"/>
      <c r="P89" s="124"/>
      <c r="Q89" s="124"/>
      <c r="R89" s="124"/>
      <c r="S89" s="124"/>
      <c r="T89" s="125"/>
      <c r="U89" s="126"/>
      <c r="V89" s="125"/>
      <c r="W89" s="127"/>
      <c r="X89" s="127"/>
      <c r="Y89" s="127"/>
      <c r="AA89" s="129"/>
      <c r="AB89" s="129"/>
      <c r="AC89" s="129"/>
      <c r="AD89" s="130"/>
      <c r="AE89" s="129"/>
      <c r="AF89" s="129"/>
      <c r="AG89" s="129"/>
      <c r="AH89" s="129"/>
      <c r="AI89" s="129"/>
      <c r="AJ89" s="129"/>
      <c r="AK89" s="129"/>
      <c r="AM89" s="131"/>
    </row>
    <row r="90" spans="1:39" s="128" customFormat="1" ht="12.75" x14ac:dyDescent="0.2">
      <c r="A90" s="123" t="s">
        <v>437</v>
      </c>
      <c r="B90" s="122">
        <v>9560</v>
      </c>
      <c r="C90" s="122">
        <v>12848</v>
      </c>
      <c r="D90" s="122">
        <v>2394</v>
      </c>
      <c r="E90" s="122">
        <v>0</v>
      </c>
      <c r="F90" s="122">
        <v>0</v>
      </c>
      <c r="G90" s="122">
        <v>702.22283819314703</v>
      </c>
      <c r="H90" s="122"/>
      <c r="I90" s="122">
        <v>15944.2228381931</v>
      </c>
      <c r="J90" s="122">
        <v>152426770</v>
      </c>
      <c r="K90" s="56"/>
      <c r="L90" s="122"/>
      <c r="M90" s="124"/>
      <c r="N90" s="124"/>
      <c r="O90" s="124"/>
      <c r="P90" s="124"/>
      <c r="Q90" s="124"/>
      <c r="R90" s="124"/>
      <c r="S90" s="124"/>
      <c r="T90" s="125"/>
      <c r="U90" s="126"/>
      <c r="V90" s="125"/>
      <c r="W90" s="127"/>
      <c r="X90" s="127"/>
      <c r="Y90" s="127"/>
      <c r="AA90" s="129"/>
      <c r="AB90" s="129"/>
      <c r="AC90" s="129"/>
      <c r="AD90" s="130"/>
      <c r="AE90" s="129"/>
      <c r="AF90" s="129"/>
      <c r="AG90" s="129"/>
      <c r="AH90" s="129"/>
      <c r="AI90" s="129"/>
      <c r="AJ90" s="129"/>
      <c r="AK90" s="129"/>
      <c r="AM90" s="131"/>
    </row>
    <row r="91" spans="1:39" s="128" customFormat="1" ht="12.75" x14ac:dyDescent="0.2">
      <c r="A91" s="123" t="s">
        <v>438</v>
      </c>
      <c r="B91" s="122">
        <v>92271</v>
      </c>
      <c r="C91" s="122">
        <v>9363</v>
      </c>
      <c r="D91" s="122">
        <v>-1743</v>
      </c>
      <c r="E91" s="122">
        <v>0</v>
      </c>
      <c r="F91" s="122">
        <v>0</v>
      </c>
      <c r="G91" s="122">
        <v>702.22283819314703</v>
      </c>
      <c r="H91" s="122"/>
      <c r="I91" s="122">
        <v>8322.2228381931509</v>
      </c>
      <c r="J91" s="122">
        <v>767899824</v>
      </c>
      <c r="K91" s="56"/>
      <c r="L91" s="122"/>
      <c r="M91" s="124"/>
      <c r="N91" s="124"/>
      <c r="O91" s="124"/>
      <c r="P91" s="124"/>
      <c r="Q91" s="124"/>
      <c r="R91" s="124"/>
      <c r="S91" s="124"/>
      <c r="T91" s="125"/>
      <c r="U91" s="126"/>
      <c r="V91" s="125"/>
      <c r="W91" s="127"/>
      <c r="X91" s="127"/>
      <c r="Y91" s="127"/>
      <c r="AA91" s="129"/>
      <c r="AB91" s="129"/>
      <c r="AC91" s="129"/>
      <c r="AD91" s="130"/>
      <c r="AE91" s="129"/>
      <c r="AF91" s="129"/>
      <c r="AG91" s="129"/>
      <c r="AH91" s="129"/>
      <c r="AI91" s="129"/>
      <c r="AJ91" s="129"/>
      <c r="AK91" s="129"/>
      <c r="AM91" s="131"/>
    </row>
    <row r="92" spans="1:39" s="128" customFormat="1" ht="12.75" x14ac:dyDescent="0.2">
      <c r="A92" s="123" t="s">
        <v>439</v>
      </c>
      <c r="B92" s="122">
        <v>17502</v>
      </c>
      <c r="C92" s="122">
        <v>6211</v>
      </c>
      <c r="D92" s="122">
        <v>2081</v>
      </c>
      <c r="E92" s="122">
        <v>0</v>
      </c>
      <c r="F92" s="122">
        <v>0</v>
      </c>
      <c r="G92" s="122">
        <v>702.22283819314703</v>
      </c>
      <c r="H92" s="122"/>
      <c r="I92" s="122">
        <v>8994.2228381931509</v>
      </c>
      <c r="J92" s="122">
        <v>157416888</v>
      </c>
      <c r="K92" s="56"/>
      <c r="L92" s="122"/>
      <c r="M92" s="124"/>
      <c r="N92" s="124"/>
      <c r="O92" s="124"/>
      <c r="P92" s="124"/>
      <c r="Q92" s="124"/>
      <c r="R92" s="124"/>
      <c r="S92" s="124"/>
      <c r="T92" s="125"/>
      <c r="U92" s="126"/>
      <c r="V92" s="125"/>
      <c r="W92" s="127"/>
      <c r="X92" s="127"/>
      <c r="Y92" s="127"/>
      <c r="AA92" s="129"/>
      <c r="AB92" s="129"/>
      <c r="AC92" s="129"/>
      <c r="AD92" s="130"/>
      <c r="AE92" s="129"/>
      <c r="AF92" s="129"/>
      <c r="AG92" s="129"/>
      <c r="AH92" s="129"/>
      <c r="AI92" s="129"/>
      <c r="AJ92" s="129"/>
      <c r="AK92" s="129"/>
      <c r="AM92" s="131"/>
    </row>
    <row r="93" spans="1:39" s="128" customFormat="1" ht="18.75" customHeight="1" x14ac:dyDescent="0.2">
      <c r="A93" s="18" t="s">
        <v>440</v>
      </c>
      <c r="B93" s="19"/>
      <c r="C93" s="19"/>
      <c r="D93" s="19"/>
      <c r="E93" s="19"/>
      <c r="F93" s="19"/>
      <c r="G93" s="19"/>
      <c r="H93" s="19"/>
      <c r="I93" s="122"/>
      <c r="J93" s="122"/>
      <c r="K93" s="56"/>
      <c r="L93" s="122"/>
      <c r="M93" s="124"/>
      <c r="N93" s="124"/>
      <c r="O93" s="124"/>
      <c r="P93" s="124"/>
      <c r="Q93" s="124"/>
      <c r="R93" s="124"/>
      <c r="S93" s="124"/>
      <c r="T93" s="125"/>
      <c r="U93" s="126"/>
      <c r="V93" s="125"/>
      <c r="W93" s="127"/>
      <c r="X93" s="127"/>
      <c r="Y93" s="127"/>
      <c r="AA93" s="129"/>
      <c r="AB93" s="129"/>
      <c r="AC93" s="129"/>
      <c r="AD93" s="130"/>
      <c r="AE93" s="129"/>
      <c r="AF93" s="129"/>
      <c r="AG93" s="129"/>
      <c r="AH93" s="129"/>
      <c r="AI93" s="129"/>
      <c r="AJ93" s="129"/>
      <c r="AK93" s="129"/>
      <c r="AM93" s="131"/>
    </row>
    <row r="94" spans="1:39" s="128" customFormat="1" ht="12.75" x14ac:dyDescent="0.2">
      <c r="A94" s="123" t="s">
        <v>441</v>
      </c>
      <c r="B94" s="122">
        <v>10890</v>
      </c>
      <c r="C94" s="122">
        <v>13572</v>
      </c>
      <c r="D94" s="122">
        <v>-1878</v>
      </c>
      <c r="E94" s="122">
        <v>308</v>
      </c>
      <c r="F94" s="122">
        <v>0</v>
      </c>
      <c r="G94" s="122">
        <v>702.22283819314703</v>
      </c>
      <c r="H94" s="122"/>
      <c r="I94" s="122">
        <v>12704.2228381931</v>
      </c>
      <c r="J94" s="122">
        <v>138348987</v>
      </c>
      <c r="K94" s="56"/>
      <c r="L94" s="122"/>
      <c r="M94" s="124"/>
      <c r="N94" s="124"/>
      <c r="O94" s="124"/>
      <c r="P94" s="124"/>
      <c r="Q94" s="124"/>
      <c r="R94" s="124"/>
      <c r="S94" s="124"/>
      <c r="T94" s="125"/>
      <c r="U94" s="126"/>
      <c r="V94" s="125"/>
      <c r="W94" s="127"/>
      <c r="X94" s="127"/>
      <c r="Y94" s="127"/>
      <c r="AA94" s="129"/>
      <c r="AB94" s="129"/>
      <c r="AC94" s="129"/>
      <c r="AD94" s="130"/>
      <c r="AE94" s="129"/>
      <c r="AF94" s="129"/>
      <c r="AG94" s="129"/>
      <c r="AH94" s="129"/>
      <c r="AI94" s="129"/>
      <c r="AJ94" s="129"/>
      <c r="AK94" s="129"/>
      <c r="AM94" s="131"/>
    </row>
    <row r="95" spans="1:39" s="128" customFormat="1" ht="12.75" x14ac:dyDescent="0.2">
      <c r="A95" s="123" t="s">
        <v>442</v>
      </c>
      <c r="B95" s="122">
        <v>9381</v>
      </c>
      <c r="C95" s="122">
        <v>13119</v>
      </c>
      <c r="D95" s="122">
        <v>1300</v>
      </c>
      <c r="E95" s="122">
        <v>0</v>
      </c>
      <c r="F95" s="122">
        <v>0</v>
      </c>
      <c r="G95" s="122">
        <v>702.22283819314703</v>
      </c>
      <c r="H95" s="122"/>
      <c r="I95" s="122">
        <v>15121.2228381931</v>
      </c>
      <c r="J95" s="122">
        <v>141852191</v>
      </c>
      <c r="K95" s="56"/>
      <c r="L95" s="122"/>
      <c r="M95" s="124"/>
      <c r="N95" s="124"/>
      <c r="O95" s="124"/>
      <c r="P95" s="124"/>
      <c r="Q95" s="124"/>
      <c r="R95" s="124"/>
      <c r="S95" s="124"/>
      <c r="T95" s="125"/>
      <c r="U95" s="126"/>
      <c r="V95" s="125"/>
      <c r="W95" s="127"/>
      <c r="X95" s="127"/>
      <c r="Y95" s="127"/>
      <c r="AA95" s="129"/>
      <c r="AB95" s="129"/>
      <c r="AC95" s="129"/>
      <c r="AD95" s="130"/>
      <c r="AE95" s="129"/>
      <c r="AF95" s="129"/>
      <c r="AG95" s="129"/>
      <c r="AH95" s="129"/>
      <c r="AI95" s="129"/>
      <c r="AJ95" s="129"/>
      <c r="AK95" s="129"/>
      <c r="AM95" s="131"/>
    </row>
    <row r="96" spans="1:39" s="128" customFormat="1" ht="12.75" x14ac:dyDescent="0.2">
      <c r="A96" s="123" t="s">
        <v>443</v>
      </c>
      <c r="B96" s="122">
        <v>14374</v>
      </c>
      <c r="C96" s="122">
        <v>15615</v>
      </c>
      <c r="D96" s="122">
        <v>1907</v>
      </c>
      <c r="E96" s="122">
        <v>0</v>
      </c>
      <c r="F96" s="122">
        <v>0</v>
      </c>
      <c r="G96" s="122">
        <v>702.22283819314703</v>
      </c>
      <c r="H96" s="122"/>
      <c r="I96" s="122">
        <v>18224.222838193102</v>
      </c>
      <c r="J96" s="122">
        <v>261954979</v>
      </c>
      <c r="K96" s="56"/>
      <c r="L96" s="122"/>
      <c r="M96" s="124"/>
      <c r="N96" s="124"/>
      <c r="O96" s="124"/>
      <c r="P96" s="124"/>
      <c r="Q96" s="124"/>
      <c r="R96" s="124"/>
      <c r="S96" s="124"/>
      <c r="T96" s="125"/>
      <c r="U96" s="126"/>
      <c r="V96" s="125"/>
      <c r="W96" s="127"/>
      <c r="X96" s="127"/>
      <c r="Y96" s="127"/>
      <c r="AA96" s="129"/>
      <c r="AB96" s="129"/>
      <c r="AC96" s="129"/>
      <c r="AD96" s="130"/>
      <c r="AE96" s="129"/>
      <c r="AF96" s="129"/>
      <c r="AG96" s="129"/>
      <c r="AH96" s="129"/>
      <c r="AI96" s="129"/>
      <c r="AJ96" s="129"/>
      <c r="AK96" s="129"/>
      <c r="AM96" s="131"/>
    </row>
    <row r="97" spans="1:39" s="128" customFormat="1" ht="12.75" x14ac:dyDescent="0.2">
      <c r="A97" s="123" t="s">
        <v>444</v>
      </c>
      <c r="B97" s="122">
        <v>6087</v>
      </c>
      <c r="C97" s="122">
        <v>18038</v>
      </c>
      <c r="D97" s="122">
        <v>5248</v>
      </c>
      <c r="E97" s="122">
        <v>0</v>
      </c>
      <c r="F97" s="122">
        <v>0</v>
      </c>
      <c r="G97" s="122">
        <v>702.22283819314703</v>
      </c>
      <c r="H97" s="122"/>
      <c r="I97" s="122">
        <v>23988.222838193102</v>
      </c>
      <c r="J97" s="122">
        <v>146016312</v>
      </c>
      <c r="K97" s="56"/>
      <c r="L97" s="122"/>
      <c r="M97" s="124"/>
      <c r="N97" s="124"/>
      <c r="O97" s="124"/>
      <c r="P97" s="124"/>
      <c r="Q97" s="124"/>
      <c r="R97" s="124"/>
      <c r="S97" s="124"/>
      <c r="T97" s="125"/>
      <c r="U97" s="126"/>
      <c r="V97" s="125"/>
      <c r="W97" s="127"/>
      <c r="X97" s="127"/>
      <c r="Y97" s="127"/>
      <c r="AA97" s="129"/>
      <c r="AB97" s="129"/>
      <c r="AC97" s="129"/>
      <c r="AD97" s="130"/>
      <c r="AE97" s="129"/>
      <c r="AF97" s="129"/>
      <c r="AG97" s="129"/>
      <c r="AH97" s="129"/>
      <c r="AI97" s="129"/>
      <c r="AJ97" s="129"/>
      <c r="AK97" s="129"/>
      <c r="AM97" s="131"/>
    </row>
    <row r="98" spans="1:39" s="128" customFormat="1" ht="12.75" x14ac:dyDescent="0.2">
      <c r="A98" s="123" t="s">
        <v>440</v>
      </c>
      <c r="B98" s="122">
        <v>68416</v>
      </c>
      <c r="C98" s="122">
        <v>9259</v>
      </c>
      <c r="D98" s="122">
        <v>-2632</v>
      </c>
      <c r="E98" s="122">
        <v>0</v>
      </c>
      <c r="F98" s="122">
        <v>0</v>
      </c>
      <c r="G98" s="122">
        <v>702.22283819314703</v>
      </c>
      <c r="H98" s="122"/>
      <c r="I98" s="122">
        <v>7329.22283819315</v>
      </c>
      <c r="J98" s="122">
        <v>501436110</v>
      </c>
      <c r="K98" s="56"/>
      <c r="L98" s="122"/>
      <c r="M98" s="124"/>
      <c r="N98" s="124"/>
      <c r="O98" s="124"/>
      <c r="P98" s="124"/>
      <c r="Q98" s="124"/>
      <c r="R98" s="124"/>
      <c r="S98" s="124"/>
      <c r="T98" s="125"/>
      <c r="U98" s="126"/>
      <c r="V98" s="125"/>
      <c r="W98" s="127"/>
      <c r="X98" s="127"/>
      <c r="Y98" s="127"/>
      <c r="AA98" s="129"/>
      <c r="AB98" s="129"/>
      <c r="AC98" s="129"/>
      <c r="AD98" s="130"/>
      <c r="AE98" s="129"/>
      <c r="AF98" s="129"/>
      <c r="AG98" s="129"/>
      <c r="AH98" s="129"/>
      <c r="AI98" s="129"/>
      <c r="AJ98" s="129"/>
      <c r="AK98" s="129"/>
      <c r="AM98" s="131"/>
    </row>
    <row r="99" spans="1:39" s="128" customFormat="1" ht="12.75" x14ac:dyDescent="0.2">
      <c r="A99" s="123" t="s">
        <v>445</v>
      </c>
      <c r="B99" s="122">
        <v>13565</v>
      </c>
      <c r="C99" s="122">
        <v>11286</v>
      </c>
      <c r="D99" s="122">
        <v>190</v>
      </c>
      <c r="E99" s="122">
        <v>0</v>
      </c>
      <c r="F99" s="122">
        <v>0</v>
      </c>
      <c r="G99" s="122">
        <v>702.22283819314703</v>
      </c>
      <c r="H99" s="122"/>
      <c r="I99" s="122">
        <v>12178.2228381931</v>
      </c>
      <c r="J99" s="122">
        <v>165197593</v>
      </c>
      <c r="K99" s="56"/>
      <c r="L99" s="122"/>
      <c r="M99" s="124"/>
      <c r="N99" s="124"/>
      <c r="O99" s="124"/>
      <c r="P99" s="124"/>
      <c r="Q99" s="124"/>
      <c r="R99" s="124"/>
      <c r="S99" s="124"/>
      <c r="T99" s="125"/>
      <c r="U99" s="126"/>
      <c r="V99" s="125"/>
      <c r="W99" s="127"/>
      <c r="X99" s="127"/>
      <c r="Y99" s="127"/>
      <c r="AA99" s="129"/>
      <c r="AB99" s="129"/>
      <c r="AC99" s="129"/>
      <c r="AD99" s="130"/>
      <c r="AE99" s="129"/>
      <c r="AF99" s="129"/>
      <c r="AG99" s="129"/>
      <c r="AH99" s="129"/>
      <c r="AI99" s="129"/>
      <c r="AJ99" s="129"/>
      <c r="AK99" s="129"/>
      <c r="AM99" s="131"/>
    </row>
    <row r="100" spans="1:39" s="128" customFormat="1" ht="12.75" x14ac:dyDescent="0.2">
      <c r="A100" s="123" t="s">
        <v>446</v>
      </c>
      <c r="B100" s="122">
        <v>15011</v>
      </c>
      <c r="C100" s="122">
        <v>10279</v>
      </c>
      <c r="D100" s="122">
        <v>-1133</v>
      </c>
      <c r="E100" s="122">
        <v>0</v>
      </c>
      <c r="F100" s="122">
        <v>0</v>
      </c>
      <c r="G100" s="122">
        <v>702.22283819314703</v>
      </c>
      <c r="H100" s="122"/>
      <c r="I100" s="122">
        <v>9848.2228381931509</v>
      </c>
      <c r="J100" s="122">
        <v>147831673</v>
      </c>
      <c r="K100" s="56"/>
      <c r="L100" s="122"/>
      <c r="M100" s="124"/>
      <c r="N100" s="124"/>
      <c r="O100" s="124"/>
      <c r="P100" s="124"/>
      <c r="Q100" s="124"/>
      <c r="R100" s="124"/>
      <c r="S100" s="124"/>
      <c r="T100" s="125"/>
      <c r="U100" s="126"/>
      <c r="V100" s="125"/>
      <c r="W100" s="127"/>
      <c r="X100" s="127"/>
      <c r="Y100" s="127"/>
      <c r="AA100" s="129"/>
      <c r="AB100" s="129"/>
      <c r="AC100" s="129"/>
      <c r="AD100" s="130"/>
      <c r="AE100" s="129"/>
      <c r="AF100" s="129"/>
      <c r="AG100" s="129"/>
      <c r="AH100" s="129"/>
      <c r="AI100" s="129"/>
      <c r="AJ100" s="129"/>
      <c r="AK100" s="129"/>
      <c r="AM100" s="131"/>
    </row>
    <row r="101" spans="1:39" s="128" customFormat="1" ht="12.75" x14ac:dyDescent="0.2">
      <c r="A101" s="123" t="s">
        <v>447</v>
      </c>
      <c r="B101" s="122">
        <v>20337</v>
      </c>
      <c r="C101" s="122">
        <v>15062</v>
      </c>
      <c r="D101" s="122">
        <v>-489</v>
      </c>
      <c r="E101" s="122">
        <v>0</v>
      </c>
      <c r="F101" s="122">
        <v>0</v>
      </c>
      <c r="G101" s="122">
        <v>702.22283819314703</v>
      </c>
      <c r="H101" s="122"/>
      <c r="I101" s="122">
        <v>15275.2228381931</v>
      </c>
      <c r="J101" s="122">
        <v>310652207</v>
      </c>
      <c r="K101" s="56"/>
      <c r="L101" s="122"/>
      <c r="M101" s="124"/>
      <c r="N101" s="124"/>
      <c r="O101" s="124"/>
      <c r="P101" s="124"/>
      <c r="Q101" s="124"/>
      <c r="R101" s="124"/>
      <c r="S101" s="124"/>
      <c r="T101" s="125"/>
      <c r="U101" s="126"/>
      <c r="V101" s="125"/>
      <c r="W101" s="127"/>
      <c r="X101" s="127"/>
      <c r="Y101" s="127"/>
      <c r="AA101" s="129"/>
      <c r="AB101" s="129"/>
      <c r="AC101" s="129"/>
      <c r="AD101" s="130"/>
      <c r="AE101" s="129"/>
      <c r="AF101" s="129"/>
      <c r="AG101" s="129"/>
      <c r="AH101" s="129"/>
      <c r="AI101" s="129"/>
      <c r="AJ101" s="129"/>
      <c r="AK101" s="129"/>
      <c r="AM101" s="131"/>
    </row>
    <row r="102" spans="1:39" s="128" customFormat="1" ht="12.75" x14ac:dyDescent="0.2">
      <c r="A102" s="123" t="s">
        <v>448</v>
      </c>
      <c r="B102" s="122">
        <v>26926</v>
      </c>
      <c r="C102" s="122">
        <v>6944</v>
      </c>
      <c r="D102" s="122">
        <v>-1647</v>
      </c>
      <c r="E102" s="122">
        <v>0</v>
      </c>
      <c r="F102" s="122">
        <v>0</v>
      </c>
      <c r="G102" s="122">
        <v>702.22283819314703</v>
      </c>
      <c r="H102" s="122"/>
      <c r="I102" s="122">
        <v>5999.22283819315</v>
      </c>
      <c r="J102" s="122">
        <v>161535074</v>
      </c>
      <c r="K102" s="56"/>
      <c r="L102" s="122"/>
      <c r="M102" s="124"/>
      <c r="N102" s="124"/>
      <c r="O102" s="124"/>
      <c r="P102" s="124"/>
      <c r="Q102" s="124"/>
      <c r="R102" s="124"/>
      <c r="S102" s="124"/>
      <c r="T102" s="125"/>
      <c r="U102" s="126"/>
      <c r="V102" s="125"/>
      <c r="W102" s="127"/>
      <c r="X102" s="127"/>
      <c r="Y102" s="127"/>
      <c r="AA102" s="129"/>
      <c r="AB102" s="129"/>
      <c r="AC102" s="129"/>
      <c r="AD102" s="130"/>
      <c r="AE102" s="129"/>
      <c r="AF102" s="129"/>
      <c r="AG102" s="129"/>
      <c r="AH102" s="129"/>
      <c r="AI102" s="129"/>
      <c r="AJ102" s="129"/>
      <c r="AK102" s="129"/>
      <c r="AM102" s="131"/>
    </row>
    <row r="103" spans="1:39" s="128" customFormat="1" ht="12.75" x14ac:dyDescent="0.2">
      <c r="A103" s="123" t="s">
        <v>449</v>
      </c>
      <c r="B103" s="122">
        <v>7091</v>
      </c>
      <c r="C103" s="122">
        <v>14996</v>
      </c>
      <c r="D103" s="122">
        <v>557</v>
      </c>
      <c r="E103" s="122">
        <v>0</v>
      </c>
      <c r="F103" s="122">
        <v>0</v>
      </c>
      <c r="G103" s="122">
        <v>702.22283819314703</v>
      </c>
      <c r="H103" s="122"/>
      <c r="I103" s="122">
        <v>16255.2228381931</v>
      </c>
      <c r="J103" s="122">
        <v>115265785</v>
      </c>
      <c r="K103" s="56"/>
      <c r="L103" s="122"/>
      <c r="M103" s="124"/>
      <c r="N103" s="124"/>
      <c r="O103" s="124"/>
      <c r="P103" s="124"/>
      <c r="Q103" s="124"/>
      <c r="R103" s="124"/>
      <c r="S103" s="124"/>
      <c r="T103" s="125"/>
      <c r="U103" s="126"/>
      <c r="V103" s="125"/>
      <c r="W103" s="127"/>
      <c r="X103" s="127"/>
      <c r="Y103" s="127"/>
      <c r="AA103" s="129"/>
      <c r="AB103" s="129"/>
      <c r="AC103" s="129"/>
      <c r="AD103" s="130"/>
      <c r="AE103" s="129"/>
      <c r="AF103" s="129"/>
      <c r="AG103" s="129"/>
      <c r="AH103" s="129"/>
      <c r="AI103" s="129"/>
      <c r="AJ103" s="129"/>
      <c r="AK103" s="129"/>
      <c r="AM103" s="131"/>
    </row>
    <row r="104" spans="1:39" s="128" customFormat="1" ht="12.75" x14ac:dyDescent="0.2">
      <c r="A104" s="123" t="s">
        <v>450</v>
      </c>
      <c r="B104" s="122">
        <v>15740</v>
      </c>
      <c r="C104" s="122">
        <v>11839</v>
      </c>
      <c r="D104" s="122">
        <v>-555</v>
      </c>
      <c r="E104" s="122">
        <v>0</v>
      </c>
      <c r="F104" s="122">
        <v>0</v>
      </c>
      <c r="G104" s="122">
        <v>702.22283819314703</v>
      </c>
      <c r="H104" s="122"/>
      <c r="I104" s="122">
        <v>11986.2228381931</v>
      </c>
      <c r="J104" s="122">
        <v>188663147</v>
      </c>
      <c r="K104" s="56"/>
      <c r="L104" s="122"/>
      <c r="M104" s="124"/>
      <c r="N104" s="124"/>
      <c r="O104" s="124"/>
      <c r="P104" s="124"/>
      <c r="Q104" s="124"/>
      <c r="R104" s="124"/>
      <c r="S104" s="124"/>
      <c r="T104" s="125"/>
      <c r="U104" s="126"/>
      <c r="V104" s="125"/>
      <c r="W104" s="127"/>
      <c r="X104" s="127"/>
      <c r="Y104" s="127"/>
      <c r="AA104" s="129"/>
      <c r="AB104" s="129"/>
      <c r="AC104" s="129"/>
      <c r="AD104" s="130"/>
      <c r="AE104" s="129"/>
      <c r="AF104" s="129"/>
      <c r="AG104" s="129"/>
      <c r="AH104" s="129"/>
      <c r="AI104" s="129"/>
      <c r="AJ104" s="129"/>
      <c r="AK104" s="129"/>
      <c r="AM104" s="131"/>
    </row>
    <row r="105" spans="1:39" s="128" customFormat="1" ht="12.75" x14ac:dyDescent="0.2">
      <c r="A105" s="123" t="s">
        <v>451</v>
      </c>
      <c r="B105" s="122">
        <v>36696</v>
      </c>
      <c r="C105" s="122">
        <v>11959</v>
      </c>
      <c r="D105" s="122">
        <v>-203</v>
      </c>
      <c r="E105" s="122">
        <v>0</v>
      </c>
      <c r="F105" s="122">
        <v>0</v>
      </c>
      <c r="G105" s="122">
        <v>702.22283819314703</v>
      </c>
      <c r="H105" s="122"/>
      <c r="I105" s="122">
        <v>12458.2228381931</v>
      </c>
      <c r="J105" s="122">
        <v>457166945</v>
      </c>
      <c r="K105" s="56"/>
      <c r="L105" s="122"/>
      <c r="M105" s="124"/>
      <c r="N105" s="124"/>
      <c r="O105" s="124"/>
      <c r="P105" s="124"/>
      <c r="Q105" s="124"/>
      <c r="R105" s="124"/>
      <c r="S105" s="124"/>
      <c r="T105" s="125"/>
      <c r="U105" s="126"/>
      <c r="V105" s="125"/>
      <c r="W105" s="127"/>
      <c r="X105" s="127"/>
      <c r="Y105" s="127"/>
      <c r="AA105" s="129"/>
      <c r="AB105" s="129"/>
      <c r="AC105" s="129"/>
      <c r="AD105" s="130"/>
      <c r="AE105" s="129"/>
      <c r="AF105" s="129"/>
      <c r="AG105" s="129"/>
      <c r="AH105" s="129"/>
      <c r="AI105" s="129"/>
      <c r="AJ105" s="129"/>
      <c r="AK105" s="129"/>
      <c r="AM105" s="131"/>
    </row>
    <row r="106" spans="1:39" s="128" customFormat="1" ht="18.75" customHeight="1" x14ac:dyDescent="0.2">
      <c r="A106" s="18" t="s">
        <v>452</v>
      </c>
      <c r="B106" s="19"/>
      <c r="C106" s="19"/>
      <c r="D106" s="19"/>
      <c r="E106" s="19"/>
      <c r="F106" s="19"/>
      <c r="G106" s="19"/>
      <c r="H106" s="19"/>
      <c r="I106" s="122"/>
      <c r="J106" s="122"/>
      <c r="K106" s="56"/>
      <c r="L106" s="122"/>
      <c r="M106" s="124"/>
      <c r="N106" s="124"/>
      <c r="O106" s="124"/>
      <c r="P106" s="124"/>
      <c r="Q106" s="124"/>
      <c r="R106" s="124"/>
      <c r="S106" s="124"/>
      <c r="T106" s="125"/>
      <c r="U106" s="126"/>
      <c r="V106" s="125"/>
      <c r="W106" s="127"/>
      <c r="X106" s="127"/>
      <c r="Y106" s="127"/>
      <c r="AA106" s="129"/>
      <c r="AB106" s="129"/>
      <c r="AC106" s="129"/>
      <c r="AD106" s="130"/>
      <c r="AE106" s="129"/>
      <c r="AF106" s="129"/>
      <c r="AG106" s="129"/>
      <c r="AH106" s="129"/>
      <c r="AI106" s="129"/>
      <c r="AJ106" s="129"/>
      <c r="AK106" s="129"/>
      <c r="AM106" s="131"/>
    </row>
    <row r="107" spans="1:39" s="128" customFormat="1" ht="12.75" x14ac:dyDescent="0.2">
      <c r="A107" s="123" t="s">
        <v>453</v>
      </c>
      <c r="B107" s="122">
        <v>59126</v>
      </c>
      <c r="C107" s="122">
        <v>12652</v>
      </c>
      <c r="D107" s="122">
        <v>-2639</v>
      </c>
      <c r="E107" s="122">
        <v>1316</v>
      </c>
      <c r="F107" s="122">
        <v>0</v>
      </c>
      <c r="G107" s="122">
        <v>702.22283819314703</v>
      </c>
      <c r="H107" s="122"/>
      <c r="I107" s="122">
        <v>12031.2228381931</v>
      </c>
      <c r="J107" s="122">
        <v>711358082</v>
      </c>
      <c r="K107" s="56"/>
      <c r="L107" s="122"/>
      <c r="M107" s="124"/>
      <c r="N107" s="124"/>
      <c r="O107" s="124"/>
      <c r="P107" s="124"/>
      <c r="Q107" s="124"/>
      <c r="R107" s="124"/>
      <c r="S107" s="124"/>
      <c r="T107" s="125"/>
      <c r="U107" s="126"/>
      <c r="V107" s="125"/>
      <c r="W107" s="127"/>
      <c r="X107" s="127"/>
      <c r="Y107" s="127"/>
      <c r="AA107" s="129"/>
      <c r="AB107" s="129"/>
      <c r="AC107" s="129"/>
      <c r="AD107" s="130"/>
      <c r="AE107" s="129"/>
      <c r="AF107" s="129"/>
      <c r="AG107" s="129"/>
      <c r="AH107" s="129"/>
      <c r="AI107" s="129"/>
      <c r="AJ107" s="129"/>
      <c r="AK107" s="129"/>
      <c r="AM107" s="131"/>
    </row>
    <row r="108" spans="1:39" s="128" customFormat="1" ht="18.75" customHeight="1" x14ac:dyDescent="0.2">
      <c r="A108" s="18" t="s">
        <v>454</v>
      </c>
      <c r="B108" s="19"/>
      <c r="C108" s="19"/>
      <c r="D108" s="19"/>
      <c r="E108" s="19"/>
      <c r="F108" s="19"/>
      <c r="G108" s="19"/>
      <c r="H108" s="19"/>
      <c r="I108" s="122"/>
      <c r="J108" s="122"/>
      <c r="K108" s="56"/>
      <c r="L108" s="122"/>
      <c r="M108" s="124"/>
      <c r="N108" s="124"/>
      <c r="O108" s="124"/>
      <c r="P108" s="124"/>
      <c r="Q108" s="124"/>
      <c r="R108" s="124"/>
      <c r="S108" s="124"/>
      <c r="T108" s="125"/>
      <c r="U108" s="126"/>
      <c r="V108" s="125"/>
      <c r="W108" s="127"/>
      <c r="X108" s="127"/>
      <c r="Y108" s="127"/>
      <c r="AA108" s="129"/>
      <c r="AB108" s="129"/>
      <c r="AC108" s="129"/>
      <c r="AD108" s="130"/>
      <c r="AE108" s="129"/>
      <c r="AF108" s="129"/>
      <c r="AG108" s="129"/>
      <c r="AH108" s="129"/>
      <c r="AI108" s="129"/>
      <c r="AJ108" s="129"/>
      <c r="AK108" s="129"/>
      <c r="AM108" s="131"/>
    </row>
    <row r="109" spans="1:39" s="128" customFormat="1" ht="12.75" x14ac:dyDescent="0.2">
      <c r="A109" s="123" t="s">
        <v>455</v>
      </c>
      <c r="B109" s="122">
        <v>32353</v>
      </c>
      <c r="C109" s="122">
        <v>9651</v>
      </c>
      <c r="D109" s="122">
        <v>-1531</v>
      </c>
      <c r="E109" s="122">
        <v>0</v>
      </c>
      <c r="F109" s="122">
        <v>0</v>
      </c>
      <c r="G109" s="122">
        <v>702.22283819314703</v>
      </c>
      <c r="H109" s="122"/>
      <c r="I109" s="122">
        <v>8822.2228381931509</v>
      </c>
      <c r="J109" s="122">
        <v>285425375</v>
      </c>
      <c r="K109" s="56"/>
      <c r="L109" s="122"/>
      <c r="M109" s="124"/>
      <c r="N109" s="124"/>
      <c r="O109" s="124"/>
      <c r="P109" s="124"/>
      <c r="Q109" s="124"/>
      <c r="R109" s="124"/>
      <c r="S109" s="124"/>
      <c r="T109" s="125"/>
      <c r="U109" s="126"/>
      <c r="V109" s="125"/>
      <c r="W109" s="127"/>
      <c r="X109" s="127"/>
      <c r="Y109" s="127"/>
      <c r="AA109" s="129"/>
      <c r="AB109" s="129"/>
      <c r="AC109" s="129"/>
      <c r="AD109" s="130"/>
      <c r="AE109" s="129"/>
      <c r="AF109" s="129"/>
      <c r="AG109" s="129"/>
      <c r="AH109" s="129"/>
      <c r="AI109" s="129"/>
      <c r="AJ109" s="129"/>
      <c r="AK109" s="129"/>
      <c r="AM109" s="131"/>
    </row>
    <row r="110" spans="1:39" s="128" customFormat="1" ht="12.75" x14ac:dyDescent="0.2">
      <c r="A110" s="123" t="s">
        <v>456</v>
      </c>
      <c r="B110" s="122">
        <v>66720</v>
      </c>
      <c r="C110" s="122">
        <v>8965</v>
      </c>
      <c r="D110" s="122">
        <v>-1095</v>
      </c>
      <c r="E110" s="122">
        <v>0</v>
      </c>
      <c r="F110" s="122">
        <v>0</v>
      </c>
      <c r="G110" s="122">
        <v>702.22283819314703</v>
      </c>
      <c r="H110" s="122"/>
      <c r="I110" s="122">
        <v>8572.2228381931509</v>
      </c>
      <c r="J110" s="122">
        <v>571938708</v>
      </c>
      <c r="K110" s="56"/>
      <c r="L110" s="122"/>
      <c r="M110" s="124"/>
      <c r="N110" s="124"/>
      <c r="O110" s="124"/>
      <c r="P110" s="124"/>
      <c r="Q110" s="124"/>
      <c r="R110" s="124"/>
      <c r="S110" s="124"/>
      <c r="T110" s="125"/>
      <c r="U110" s="126"/>
      <c r="V110" s="125"/>
      <c r="W110" s="127"/>
      <c r="X110" s="127"/>
      <c r="Y110" s="127"/>
      <c r="AA110" s="129"/>
      <c r="AB110" s="129"/>
      <c r="AC110" s="129"/>
      <c r="AD110" s="130"/>
      <c r="AE110" s="129"/>
      <c r="AF110" s="129"/>
      <c r="AG110" s="129"/>
      <c r="AH110" s="129"/>
      <c r="AI110" s="129"/>
      <c r="AJ110" s="129"/>
      <c r="AK110" s="129"/>
      <c r="AM110" s="131"/>
    </row>
    <row r="111" spans="1:39" s="128" customFormat="1" ht="12.75" x14ac:dyDescent="0.2">
      <c r="A111" s="123" t="s">
        <v>457</v>
      </c>
      <c r="B111" s="122">
        <v>13492</v>
      </c>
      <c r="C111" s="122">
        <v>10207</v>
      </c>
      <c r="D111" s="122">
        <v>-1204</v>
      </c>
      <c r="E111" s="122">
        <v>0</v>
      </c>
      <c r="F111" s="122">
        <v>0</v>
      </c>
      <c r="G111" s="122">
        <v>702.22283819314703</v>
      </c>
      <c r="H111" s="122"/>
      <c r="I111" s="122">
        <v>9705.2228381931509</v>
      </c>
      <c r="J111" s="122">
        <v>130942867</v>
      </c>
      <c r="K111" s="56"/>
      <c r="L111" s="122"/>
      <c r="M111" s="124"/>
      <c r="N111" s="124"/>
      <c r="O111" s="124"/>
      <c r="P111" s="124"/>
      <c r="Q111" s="124"/>
      <c r="R111" s="124"/>
      <c r="S111" s="124"/>
      <c r="T111" s="125"/>
      <c r="U111" s="126"/>
      <c r="V111" s="125"/>
      <c r="W111" s="127"/>
      <c r="X111" s="127"/>
      <c r="Y111" s="127"/>
      <c r="AA111" s="129"/>
      <c r="AB111" s="129"/>
      <c r="AC111" s="129"/>
      <c r="AD111" s="130"/>
      <c r="AE111" s="129"/>
      <c r="AF111" s="129"/>
      <c r="AG111" s="129"/>
      <c r="AH111" s="129"/>
      <c r="AI111" s="129"/>
      <c r="AJ111" s="129"/>
      <c r="AK111" s="129"/>
      <c r="AM111" s="131"/>
    </row>
    <row r="112" spans="1:39" s="128" customFormat="1" ht="12.75" x14ac:dyDescent="0.2">
      <c r="A112" s="123" t="s">
        <v>458</v>
      </c>
      <c r="B112" s="122">
        <v>29668</v>
      </c>
      <c r="C112" s="122">
        <v>13172</v>
      </c>
      <c r="D112" s="122">
        <v>628</v>
      </c>
      <c r="E112" s="122">
        <v>0</v>
      </c>
      <c r="F112" s="122">
        <v>0</v>
      </c>
      <c r="G112" s="122">
        <v>702.22283819314703</v>
      </c>
      <c r="H112" s="122"/>
      <c r="I112" s="122">
        <v>14502.2228381931</v>
      </c>
      <c r="J112" s="122">
        <v>430251947</v>
      </c>
      <c r="K112" s="56"/>
      <c r="L112" s="122"/>
      <c r="M112" s="124"/>
      <c r="N112" s="124"/>
      <c r="O112" s="124"/>
      <c r="P112" s="124"/>
      <c r="Q112" s="124"/>
      <c r="R112" s="124"/>
      <c r="S112" s="124"/>
      <c r="T112" s="125"/>
      <c r="U112" s="126"/>
      <c r="V112" s="125"/>
      <c r="W112" s="127"/>
      <c r="X112" s="127"/>
      <c r="Y112" s="127"/>
      <c r="AA112" s="129"/>
      <c r="AB112" s="129"/>
      <c r="AC112" s="129"/>
      <c r="AD112" s="130"/>
      <c r="AE112" s="129"/>
      <c r="AF112" s="129"/>
      <c r="AG112" s="129"/>
      <c r="AH112" s="129"/>
      <c r="AI112" s="129"/>
      <c r="AJ112" s="129"/>
      <c r="AK112" s="129"/>
      <c r="AM112" s="131"/>
    </row>
    <row r="113" spans="1:39" s="128" customFormat="1" ht="12.75" x14ac:dyDescent="0.2">
      <c r="A113" s="123" t="s">
        <v>459</v>
      </c>
      <c r="B113" s="122">
        <v>17465</v>
      </c>
      <c r="C113" s="122">
        <v>10542</v>
      </c>
      <c r="D113" s="122">
        <v>-1773</v>
      </c>
      <c r="E113" s="122">
        <v>0</v>
      </c>
      <c r="F113" s="122">
        <v>0</v>
      </c>
      <c r="G113" s="122">
        <v>702.22283819314703</v>
      </c>
      <c r="H113" s="122"/>
      <c r="I113" s="122">
        <v>9471.2228381931509</v>
      </c>
      <c r="J113" s="122">
        <v>165414907</v>
      </c>
      <c r="K113" s="56"/>
      <c r="L113" s="122"/>
      <c r="M113" s="124"/>
      <c r="N113" s="124"/>
      <c r="O113" s="124"/>
      <c r="P113" s="124"/>
      <c r="Q113" s="124"/>
      <c r="R113" s="124"/>
      <c r="S113" s="124"/>
      <c r="T113" s="125"/>
      <c r="U113" s="126"/>
      <c r="V113" s="125"/>
      <c r="W113" s="127"/>
      <c r="X113" s="127"/>
      <c r="Y113" s="127"/>
      <c r="AA113" s="129"/>
      <c r="AB113" s="129"/>
      <c r="AC113" s="129"/>
      <c r="AD113" s="130"/>
      <c r="AE113" s="129"/>
      <c r="AF113" s="129"/>
      <c r="AG113" s="129"/>
      <c r="AH113" s="129"/>
      <c r="AI113" s="129"/>
      <c r="AJ113" s="129"/>
      <c r="AK113" s="129"/>
      <c r="AM113" s="131"/>
    </row>
    <row r="114" spans="1:39" s="128" customFormat="1" ht="18.75" customHeight="1" x14ac:dyDescent="0.2">
      <c r="A114" s="18" t="s">
        <v>460</v>
      </c>
      <c r="B114" s="19"/>
      <c r="C114" s="19"/>
      <c r="D114" s="19"/>
      <c r="E114" s="19"/>
      <c r="F114" s="19"/>
      <c r="G114" s="19"/>
      <c r="H114" s="19"/>
      <c r="I114" s="122"/>
      <c r="J114" s="122"/>
      <c r="K114" s="56"/>
      <c r="L114" s="122"/>
      <c r="M114" s="124"/>
      <c r="N114" s="124"/>
      <c r="O114" s="124"/>
      <c r="P114" s="124"/>
      <c r="Q114" s="124"/>
      <c r="R114" s="124"/>
      <c r="S114" s="124"/>
      <c r="T114" s="125"/>
      <c r="U114" s="126"/>
      <c r="V114" s="125"/>
      <c r="W114" s="127"/>
      <c r="X114" s="127"/>
      <c r="Y114" s="127"/>
      <c r="AA114" s="129"/>
      <c r="AB114" s="129"/>
      <c r="AC114" s="129"/>
      <c r="AD114" s="130"/>
      <c r="AE114" s="129"/>
      <c r="AF114" s="129"/>
      <c r="AG114" s="129"/>
      <c r="AH114" s="129"/>
      <c r="AI114" s="129"/>
      <c r="AJ114" s="129"/>
      <c r="AK114" s="129"/>
      <c r="AM114" s="131"/>
    </row>
    <row r="115" spans="1:39" s="128" customFormat="1" ht="12.75" x14ac:dyDescent="0.2">
      <c r="A115" s="123" t="s">
        <v>461</v>
      </c>
      <c r="B115" s="122">
        <v>15471</v>
      </c>
      <c r="C115" s="122">
        <v>14337</v>
      </c>
      <c r="D115" s="122">
        <v>555</v>
      </c>
      <c r="E115" s="122">
        <v>0</v>
      </c>
      <c r="F115" s="122">
        <v>0</v>
      </c>
      <c r="G115" s="122">
        <v>702.22283819314703</v>
      </c>
      <c r="H115" s="122"/>
      <c r="I115" s="122">
        <v>15594.2228381931</v>
      </c>
      <c r="J115" s="122">
        <v>241258222</v>
      </c>
      <c r="K115" s="56"/>
      <c r="L115" s="122"/>
      <c r="M115" s="124"/>
      <c r="N115" s="124"/>
      <c r="O115" s="124"/>
      <c r="P115" s="124"/>
      <c r="Q115" s="124"/>
      <c r="R115" s="124"/>
      <c r="S115" s="124"/>
      <c r="T115" s="125"/>
      <c r="U115" s="126"/>
      <c r="V115" s="125"/>
      <c r="W115" s="127"/>
      <c r="X115" s="127"/>
      <c r="Y115" s="127"/>
      <c r="AA115" s="129"/>
      <c r="AB115" s="129"/>
      <c r="AC115" s="129"/>
      <c r="AD115" s="130"/>
      <c r="AE115" s="129"/>
      <c r="AF115" s="129"/>
      <c r="AG115" s="129"/>
      <c r="AH115" s="129"/>
      <c r="AI115" s="129"/>
      <c r="AJ115" s="129"/>
      <c r="AK115" s="129"/>
      <c r="AM115" s="131"/>
    </row>
    <row r="116" spans="1:39" s="128" customFormat="1" ht="12.75" x14ac:dyDescent="0.2">
      <c r="A116" s="123" t="s">
        <v>462</v>
      </c>
      <c r="B116" s="122">
        <v>12848</v>
      </c>
      <c r="C116" s="122">
        <v>12449</v>
      </c>
      <c r="D116" s="122">
        <v>276</v>
      </c>
      <c r="E116" s="122">
        <v>0</v>
      </c>
      <c r="F116" s="122">
        <v>0</v>
      </c>
      <c r="G116" s="122">
        <v>702.22283819314703</v>
      </c>
      <c r="H116" s="122"/>
      <c r="I116" s="122">
        <v>13427.2228381931</v>
      </c>
      <c r="J116" s="122">
        <v>172512959</v>
      </c>
      <c r="K116" s="56"/>
      <c r="L116" s="122"/>
      <c r="M116" s="124"/>
      <c r="N116" s="124"/>
      <c r="O116" s="124"/>
      <c r="P116" s="124"/>
      <c r="Q116" s="124"/>
      <c r="R116" s="124"/>
      <c r="S116" s="124"/>
      <c r="T116" s="125"/>
      <c r="U116" s="126"/>
      <c r="V116" s="125"/>
      <c r="W116" s="127"/>
      <c r="X116" s="127"/>
      <c r="Y116" s="127"/>
      <c r="AA116" s="129"/>
      <c r="AB116" s="129"/>
      <c r="AC116" s="129"/>
      <c r="AD116" s="130"/>
      <c r="AE116" s="129"/>
      <c r="AF116" s="129"/>
      <c r="AG116" s="129"/>
      <c r="AH116" s="129"/>
      <c r="AI116" s="129"/>
      <c r="AJ116" s="129"/>
      <c r="AK116" s="129"/>
      <c r="AM116" s="131"/>
    </row>
    <row r="117" spans="1:39" s="128" customFormat="1" ht="12.75" x14ac:dyDescent="0.2">
      <c r="A117" s="123" t="s">
        <v>463</v>
      </c>
      <c r="B117" s="122">
        <v>18346</v>
      </c>
      <c r="C117" s="122">
        <v>14543</v>
      </c>
      <c r="D117" s="122">
        <v>3237</v>
      </c>
      <c r="E117" s="122">
        <v>0</v>
      </c>
      <c r="F117" s="122">
        <v>0</v>
      </c>
      <c r="G117" s="122">
        <v>702.22283819314703</v>
      </c>
      <c r="H117" s="122"/>
      <c r="I117" s="122">
        <v>18482.222838193102</v>
      </c>
      <c r="J117" s="122">
        <v>339074860</v>
      </c>
      <c r="K117" s="56"/>
      <c r="L117" s="122"/>
      <c r="M117" s="124"/>
      <c r="N117" s="124"/>
      <c r="O117" s="124"/>
      <c r="P117" s="124"/>
      <c r="Q117" s="124"/>
      <c r="R117" s="124"/>
      <c r="S117" s="124"/>
      <c r="T117" s="125"/>
      <c r="U117" s="126"/>
      <c r="V117" s="125"/>
      <c r="W117" s="127"/>
      <c r="X117" s="127"/>
      <c r="Y117" s="127"/>
      <c r="AA117" s="129"/>
      <c r="AB117" s="129"/>
      <c r="AC117" s="129"/>
      <c r="AD117" s="130"/>
      <c r="AE117" s="129"/>
      <c r="AF117" s="129"/>
      <c r="AG117" s="129"/>
      <c r="AH117" s="129"/>
      <c r="AI117" s="129"/>
      <c r="AJ117" s="129"/>
      <c r="AK117" s="129"/>
      <c r="AM117" s="131"/>
    </row>
    <row r="118" spans="1:39" s="128" customFormat="1" ht="12.75" x14ac:dyDescent="0.2">
      <c r="A118" s="123" t="s">
        <v>464</v>
      </c>
      <c r="B118" s="122">
        <v>14878</v>
      </c>
      <c r="C118" s="122">
        <v>6920</v>
      </c>
      <c r="D118" s="122">
        <v>-521</v>
      </c>
      <c r="E118" s="122">
        <v>0</v>
      </c>
      <c r="F118" s="122">
        <v>0</v>
      </c>
      <c r="G118" s="122">
        <v>702.22283819314703</v>
      </c>
      <c r="H118" s="122"/>
      <c r="I118" s="122">
        <v>7101.22283819315</v>
      </c>
      <c r="J118" s="122">
        <v>105651993</v>
      </c>
      <c r="K118" s="56"/>
      <c r="L118" s="122"/>
      <c r="M118" s="124"/>
      <c r="N118" s="124"/>
      <c r="O118" s="124"/>
      <c r="P118" s="124"/>
      <c r="Q118" s="124"/>
      <c r="R118" s="124"/>
      <c r="S118" s="124"/>
      <c r="T118" s="125"/>
      <c r="U118" s="126"/>
      <c r="V118" s="125"/>
      <c r="W118" s="127"/>
      <c r="X118" s="127"/>
      <c r="Y118" s="127"/>
      <c r="AA118" s="129"/>
      <c r="AB118" s="129"/>
      <c r="AC118" s="129"/>
      <c r="AD118" s="130"/>
      <c r="AE118" s="129"/>
      <c r="AF118" s="129"/>
      <c r="AG118" s="129"/>
      <c r="AH118" s="129"/>
      <c r="AI118" s="129"/>
      <c r="AJ118" s="129"/>
      <c r="AK118" s="129"/>
      <c r="AM118" s="131"/>
    </row>
    <row r="119" spans="1:39" s="128" customFormat="1" ht="12.75" x14ac:dyDescent="0.2">
      <c r="A119" s="123" t="s">
        <v>465</v>
      </c>
      <c r="B119" s="122">
        <v>33503</v>
      </c>
      <c r="C119" s="122">
        <v>11073</v>
      </c>
      <c r="D119" s="122">
        <v>465</v>
      </c>
      <c r="E119" s="122">
        <v>0</v>
      </c>
      <c r="F119" s="122">
        <v>0</v>
      </c>
      <c r="G119" s="122">
        <v>702.22283819314703</v>
      </c>
      <c r="H119" s="122"/>
      <c r="I119" s="122">
        <v>12240.2228381931</v>
      </c>
      <c r="J119" s="122">
        <v>410084186</v>
      </c>
      <c r="K119" s="56"/>
      <c r="L119" s="122"/>
      <c r="M119" s="124"/>
      <c r="N119" s="124"/>
      <c r="O119" s="124"/>
      <c r="P119" s="124"/>
      <c r="Q119" s="124"/>
      <c r="R119" s="124"/>
      <c r="S119" s="124"/>
      <c r="T119" s="125"/>
      <c r="U119" s="126"/>
      <c r="V119" s="125"/>
      <c r="W119" s="127"/>
      <c r="X119" s="127"/>
      <c r="Y119" s="127"/>
      <c r="AA119" s="129"/>
      <c r="AB119" s="129"/>
      <c r="AC119" s="129"/>
      <c r="AD119" s="130"/>
      <c r="AE119" s="129"/>
      <c r="AF119" s="129"/>
      <c r="AG119" s="129"/>
      <c r="AH119" s="129"/>
      <c r="AI119" s="129"/>
      <c r="AJ119" s="129"/>
      <c r="AK119" s="129"/>
      <c r="AM119" s="131"/>
    </row>
    <row r="120" spans="1:39" s="128" customFormat="1" ht="12.75" x14ac:dyDescent="0.2">
      <c r="A120" s="123" t="s">
        <v>466</v>
      </c>
      <c r="B120" s="122">
        <v>145231</v>
      </c>
      <c r="C120" s="122">
        <v>8995</v>
      </c>
      <c r="D120" s="122">
        <v>681</v>
      </c>
      <c r="E120" s="122">
        <v>0</v>
      </c>
      <c r="F120" s="122">
        <v>0</v>
      </c>
      <c r="G120" s="122">
        <v>702.22283819314703</v>
      </c>
      <c r="H120" s="122"/>
      <c r="I120" s="122">
        <v>10378.2228381931</v>
      </c>
      <c r="J120" s="122">
        <v>1507239681</v>
      </c>
      <c r="K120" s="56"/>
      <c r="L120" s="122"/>
      <c r="M120" s="124"/>
      <c r="N120" s="124"/>
      <c r="O120" s="124"/>
      <c r="P120" s="124"/>
      <c r="Q120" s="124"/>
      <c r="R120" s="124"/>
      <c r="S120" s="124"/>
      <c r="T120" s="125"/>
      <c r="U120" s="126"/>
      <c r="V120" s="125"/>
      <c r="W120" s="127"/>
      <c r="X120" s="127"/>
      <c r="Y120" s="127"/>
      <c r="AA120" s="129"/>
      <c r="AB120" s="129"/>
      <c r="AC120" s="129"/>
      <c r="AD120" s="130"/>
      <c r="AE120" s="129"/>
      <c r="AF120" s="129"/>
      <c r="AG120" s="129"/>
      <c r="AH120" s="129"/>
      <c r="AI120" s="129"/>
      <c r="AJ120" s="129"/>
      <c r="AK120" s="129"/>
      <c r="AM120" s="131"/>
    </row>
    <row r="121" spans="1:39" s="128" customFormat="1" ht="12.75" x14ac:dyDescent="0.2">
      <c r="A121" s="123" t="s">
        <v>467</v>
      </c>
      <c r="B121" s="122">
        <v>52139</v>
      </c>
      <c r="C121" s="122">
        <v>12404</v>
      </c>
      <c r="D121" s="122">
        <v>165</v>
      </c>
      <c r="E121" s="122">
        <v>0</v>
      </c>
      <c r="F121" s="122">
        <v>0</v>
      </c>
      <c r="G121" s="122">
        <v>702.22283819314703</v>
      </c>
      <c r="H121" s="122"/>
      <c r="I121" s="122">
        <v>13271.2228381931</v>
      </c>
      <c r="J121" s="122">
        <v>691948288</v>
      </c>
      <c r="K121" s="56"/>
      <c r="L121" s="122"/>
      <c r="M121" s="124"/>
      <c r="N121" s="124"/>
      <c r="O121" s="124"/>
      <c r="P121" s="124"/>
      <c r="Q121" s="124"/>
      <c r="R121" s="124"/>
      <c r="S121" s="124"/>
      <c r="T121" s="125"/>
      <c r="U121" s="126"/>
      <c r="V121" s="125"/>
      <c r="W121" s="127"/>
      <c r="X121" s="127"/>
      <c r="Y121" s="127"/>
      <c r="AA121" s="129"/>
      <c r="AB121" s="129"/>
      <c r="AC121" s="129"/>
      <c r="AD121" s="130"/>
      <c r="AE121" s="129"/>
      <c r="AF121" s="129"/>
      <c r="AG121" s="129"/>
      <c r="AH121" s="129"/>
      <c r="AI121" s="129"/>
      <c r="AJ121" s="129"/>
      <c r="AK121" s="129"/>
      <c r="AM121" s="131"/>
    </row>
    <row r="122" spans="1:39" s="128" customFormat="1" ht="12.75" x14ac:dyDescent="0.2">
      <c r="A122" s="123" t="s">
        <v>468</v>
      </c>
      <c r="B122" s="122">
        <v>26473</v>
      </c>
      <c r="C122" s="122">
        <v>5462</v>
      </c>
      <c r="D122" s="122">
        <v>285</v>
      </c>
      <c r="E122" s="122">
        <v>0</v>
      </c>
      <c r="F122" s="122">
        <v>0</v>
      </c>
      <c r="G122" s="122">
        <v>702.22283819314703</v>
      </c>
      <c r="H122" s="122"/>
      <c r="I122" s="122">
        <v>6449.22283819315</v>
      </c>
      <c r="J122" s="122">
        <v>170730276</v>
      </c>
      <c r="K122" s="56"/>
      <c r="L122" s="122"/>
      <c r="M122" s="124"/>
      <c r="N122" s="124"/>
      <c r="O122" s="124"/>
      <c r="P122" s="124"/>
      <c r="Q122" s="124"/>
      <c r="R122" s="124"/>
      <c r="S122" s="124"/>
      <c r="T122" s="125"/>
      <c r="U122" s="126"/>
      <c r="V122" s="125"/>
      <c r="W122" s="127"/>
      <c r="X122" s="127"/>
      <c r="Y122" s="127"/>
      <c r="AA122" s="129"/>
      <c r="AB122" s="129"/>
      <c r="AC122" s="129"/>
      <c r="AD122" s="130"/>
      <c r="AE122" s="129"/>
      <c r="AF122" s="129"/>
      <c r="AG122" s="129"/>
      <c r="AH122" s="129"/>
      <c r="AI122" s="129"/>
      <c r="AJ122" s="129"/>
      <c r="AK122" s="129"/>
      <c r="AM122" s="131"/>
    </row>
    <row r="123" spans="1:39" s="128" customFormat="1" ht="12.75" x14ac:dyDescent="0.2">
      <c r="A123" s="123" t="s">
        <v>469</v>
      </c>
      <c r="B123" s="122">
        <v>15662</v>
      </c>
      <c r="C123" s="122">
        <v>12483</v>
      </c>
      <c r="D123" s="122">
        <v>-1</v>
      </c>
      <c r="E123" s="122">
        <v>0</v>
      </c>
      <c r="F123" s="122">
        <v>0</v>
      </c>
      <c r="G123" s="122">
        <v>702.22283819314703</v>
      </c>
      <c r="H123" s="122"/>
      <c r="I123" s="122">
        <v>13184.2228381931</v>
      </c>
      <c r="J123" s="122">
        <v>206491298</v>
      </c>
      <c r="K123" s="56"/>
      <c r="L123" s="122"/>
      <c r="M123" s="124"/>
      <c r="N123" s="124"/>
      <c r="O123" s="124"/>
      <c r="P123" s="124"/>
      <c r="Q123" s="124"/>
      <c r="R123" s="124"/>
      <c r="S123" s="124"/>
      <c r="T123" s="125"/>
      <c r="U123" s="126"/>
      <c r="V123" s="125"/>
      <c r="W123" s="127"/>
      <c r="X123" s="127"/>
      <c r="Y123" s="127"/>
      <c r="AA123" s="129"/>
      <c r="AB123" s="129"/>
      <c r="AC123" s="129"/>
      <c r="AD123" s="130"/>
      <c r="AE123" s="129"/>
      <c r="AF123" s="129"/>
      <c r="AG123" s="129"/>
      <c r="AH123" s="129"/>
      <c r="AI123" s="129"/>
      <c r="AJ123" s="129"/>
      <c r="AK123" s="129"/>
      <c r="AM123" s="131"/>
    </row>
    <row r="124" spans="1:39" s="128" customFormat="1" ht="12.75" x14ac:dyDescent="0.2">
      <c r="A124" s="123" t="s">
        <v>470</v>
      </c>
      <c r="B124" s="122">
        <v>16580</v>
      </c>
      <c r="C124" s="122">
        <v>10072</v>
      </c>
      <c r="D124" s="122">
        <v>-260</v>
      </c>
      <c r="E124" s="122">
        <v>0</v>
      </c>
      <c r="F124" s="122">
        <v>0</v>
      </c>
      <c r="G124" s="122">
        <v>702.22283819314703</v>
      </c>
      <c r="H124" s="122"/>
      <c r="I124" s="122">
        <v>10514.2228381931</v>
      </c>
      <c r="J124" s="122">
        <v>174325815</v>
      </c>
      <c r="K124" s="56"/>
      <c r="L124" s="122"/>
      <c r="M124" s="124"/>
      <c r="N124" s="124"/>
      <c r="O124" s="124"/>
      <c r="P124" s="124"/>
      <c r="Q124" s="124"/>
      <c r="R124" s="124"/>
      <c r="S124" s="124"/>
      <c r="T124" s="125"/>
      <c r="U124" s="126"/>
      <c r="V124" s="125"/>
      <c r="W124" s="127"/>
      <c r="X124" s="127"/>
      <c r="Y124" s="127"/>
      <c r="AA124" s="129"/>
      <c r="AB124" s="129"/>
      <c r="AC124" s="129"/>
      <c r="AD124" s="130"/>
      <c r="AE124" s="129"/>
      <c r="AF124" s="129"/>
      <c r="AG124" s="129"/>
      <c r="AH124" s="129"/>
      <c r="AI124" s="129"/>
      <c r="AJ124" s="129"/>
      <c r="AK124" s="129"/>
      <c r="AM124" s="131"/>
    </row>
    <row r="125" spans="1:39" s="128" customFormat="1" ht="12.75" x14ac:dyDescent="0.2">
      <c r="A125" s="123" t="s">
        <v>471</v>
      </c>
      <c r="B125" s="122">
        <v>17591</v>
      </c>
      <c r="C125" s="122">
        <v>14480</v>
      </c>
      <c r="D125" s="122">
        <v>-720</v>
      </c>
      <c r="E125" s="122">
        <v>0</v>
      </c>
      <c r="F125" s="122">
        <v>0</v>
      </c>
      <c r="G125" s="122">
        <v>702.22283819314703</v>
      </c>
      <c r="H125" s="122"/>
      <c r="I125" s="122">
        <v>14462.2228381931</v>
      </c>
      <c r="J125" s="122">
        <v>254404962</v>
      </c>
      <c r="K125" s="56"/>
      <c r="L125" s="122"/>
      <c r="M125" s="124"/>
      <c r="N125" s="124"/>
      <c r="O125" s="124"/>
      <c r="P125" s="124"/>
      <c r="Q125" s="124"/>
      <c r="R125" s="124"/>
      <c r="S125" s="124"/>
      <c r="T125" s="125"/>
      <c r="U125" s="126"/>
      <c r="V125" s="125"/>
      <c r="W125" s="127"/>
      <c r="X125" s="127"/>
      <c r="Y125" s="127"/>
      <c r="AA125" s="129"/>
      <c r="AB125" s="129"/>
      <c r="AC125" s="129"/>
      <c r="AD125" s="130"/>
      <c r="AE125" s="129"/>
      <c r="AF125" s="129"/>
      <c r="AG125" s="129"/>
      <c r="AH125" s="129"/>
      <c r="AI125" s="129"/>
      <c r="AJ125" s="129"/>
      <c r="AK125" s="129"/>
      <c r="AM125" s="131"/>
    </row>
    <row r="126" spans="1:39" s="128" customFormat="1" ht="12.75" x14ac:dyDescent="0.2">
      <c r="A126" s="123" t="s">
        <v>472</v>
      </c>
      <c r="B126" s="122">
        <v>84818</v>
      </c>
      <c r="C126" s="122">
        <v>11050</v>
      </c>
      <c r="D126" s="122">
        <v>401</v>
      </c>
      <c r="E126" s="122">
        <v>0</v>
      </c>
      <c r="F126" s="122">
        <v>0</v>
      </c>
      <c r="G126" s="122">
        <v>702.22283819314703</v>
      </c>
      <c r="H126" s="122"/>
      <c r="I126" s="122">
        <v>12153.2228381931</v>
      </c>
      <c r="J126" s="122">
        <v>1030812055</v>
      </c>
      <c r="K126" s="56"/>
      <c r="L126" s="122"/>
      <c r="M126" s="124"/>
      <c r="N126" s="124"/>
      <c r="O126" s="124"/>
      <c r="P126" s="124"/>
      <c r="Q126" s="124"/>
      <c r="R126" s="124"/>
      <c r="S126" s="124"/>
      <c r="T126" s="125"/>
      <c r="U126" s="126"/>
      <c r="V126" s="125"/>
      <c r="W126" s="127"/>
      <c r="X126" s="127"/>
      <c r="Y126" s="127"/>
      <c r="AA126" s="129"/>
      <c r="AB126" s="129"/>
      <c r="AC126" s="129"/>
      <c r="AD126" s="130"/>
      <c r="AE126" s="129"/>
      <c r="AF126" s="129"/>
      <c r="AG126" s="129"/>
      <c r="AH126" s="129"/>
      <c r="AI126" s="129"/>
      <c r="AJ126" s="129"/>
      <c r="AK126" s="129"/>
      <c r="AM126" s="131"/>
    </row>
    <row r="127" spans="1:39" s="128" customFormat="1" ht="12.75" x14ac:dyDescent="0.2">
      <c r="A127" s="123" t="s">
        <v>473</v>
      </c>
      <c r="B127" s="122">
        <v>31387</v>
      </c>
      <c r="C127" s="122">
        <v>4783</v>
      </c>
      <c r="D127" s="122">
        <v>464</v>
      </c>
      <c r="E127" s="122">
        <v>0</v>
      </c>
      <c r="F127" s="122">
        <v>0</v>
      </c>
      <c r="G127" s="122">
        <v>702.22283819314703</v>
      </c>
      <c r="H127" s="122"/>
      <c r="I127" s="122">
        <v>5949.22283819315</v>
      </c>
      <c r="J127" s="122">
        <v>186728257</v>
      </c>
      <c r="K127" s="56"/>
      <c r="L127" s="122"/>
      <c r="M127" s="124"/>
      <c r="N127" s="124"/>
      <c r="O127" s="124"/>
      <c r="P127" s="124"/>
      <c r="Q127" s="124"/>
      <c r="R127" s="124"/>
      <c r="S127" s="124"/>
      <c r="T127" s="125"/>
      <c r="U127" s="126"/>
      <c r="V127" s="125"/>
      <c r="W127" s="127"/>
      <c r="X127" s="127"/>
      <c r="Y127" s="127"/>
      <c r="AA127" s="129"/>
      <c r="AB127" s="129"/>
      <c r="AC127" s="129"/>
      <c r="AD127" s="130"/>
      <c r="AE127" s="129"/>
      <c r="AF127" s="129"/>
      <c r="AG127" s="129"/>
      <c r="AH127" s="129"/>
      <c r="AI127" s="129"/>
      <c r="AJ127" s="129"/>
      <c r="AK127" s="129"/>
      <c r="AM127" s="131"/>
    </row>
    <row r="128" spans="1:39" s="128" customFormat="1" ht="12.75" x14ac:dyDescent="0.2">
      <c r="A128" s="123" t="s">
        <v>474</v>
      </c>
      <c r="B128" s="122">
        <v>45671</v>
      </c>
      <c r="C128" s="122">
        <v>14417</v>
      </c>
      <c r="D128" s="122">
        <v>1078</v>
      </c>
      <c r="E128" s="122">
        <v>0</v>
      </c>
      <c r="F128" s="122">
        <v>0</v>
      </c>
      <c r="G128" s="122">
        <v>702.22283819314703</v>
      </c>
      <c r="H128" s="122"/>
      <c r="I128" s="122">
        <v>16197.2228381931</v>
      </c>
      <c r="J128" s="122">
        <v>739743364</v>
      </c>
      <c r="K128" s="56"/>
      <c r="L128" s="122"/>
      <c r="M128" s="124"/>
      <c r="N128" s="124"/>
      <c r="O128" s="124"/>
      <c r="P128" s="124"/>
      <c r="Q128" s="124"/>
      <c r="R128" s="124"/>
      <c r="S128" s="124"/>
      <c r="T128" s="125"/>
      <c r="U128" s="126"/>
      <c r="V128" s="125"/>
      <c r="W128" s="127"/>
      <c r="X128" s="127"/>
      <c r="Y128" s="127"/>
      <c r="AA128" s="129"/>
      <c r="AB128" s="129"/>
      <c r="AC128" s="129"/>
      <c r="AD128" s="130"/>
      <c r="AE128" s="129"/>
      <c r="AF128" s="129"/>
      <c r="AG128" s="129"/>
      <c r="AH128" s="129"/>
      <c r="AI128" s="129"/>
      <c r="AJ128" s="129"/>
      <c r="AK128" s="129"/>
      <c r="AM128" s="131"/>
    </row>
    <row r="129" spans="1:39" s="128" customFormat="1" ht="12.75" x14ac:dyDescent="0.2">
      <c r="A129" s="123" t="s">
        <v>475</v>
      </c>
      <c r="B129" s="122">
        <v>24653</v>
      </c>
      <c r="C129" s="122">
        <v>-4083</v>
      </c>
      <c r="D129" s="122">
        <v>3909</v>
      </c>
      <c r="E129" s="122">
        <v>342</v>
      </c>
      <c r="F129" s="122">
        <v>0</v>
      </c>
      <c r="G129" s="122">
        <v>702.22283819314703</v>
      </c>
      <c r="H129" s="122"/>
      <c r="I129" s="122">
        <v>870.22283819314703</v>
      </c>
      <c r="J129" s="122">
        <v>21453604</v>
      </c>
      <c r="K129" s="56"/>
      <c r="L129" s="122"/>
      <c r="M129" s="124"/>
      <c r="N129" s="124"/>
      <c r="O129" s="124"/>
      <c r="P129" s="124"/>
      <c r="Q129" s="124"/>
      <c r="R129" s="124"/>
      <c r="S129" s="124"/>
      <c r="T129" s="125"/>
      <c r="U129" s="126"/>
      <c r="V129" s="125"/>
      <c r="W129" s="127"/>
      <c r="X129" s="127"/>
      <c r="Y129" s="127"/>
      <c r="AA129" s="129"/>
      <c r="AB129" s="129"/>
      <c r="AC129" s="129"/>
      <c r="AD129" s="130"/>
      <c r="AE129" s="129"/>
      <c r="AF129" s="129"/>
      <c r="AG129" s="129"/>
      <c r="AH129" s="129"/>
      <c r="AI129" s="129"/>
      <c r="AJ129" s="129"/>
      <c r="AK129" s="129"/>
      <c r="AM129" s="131"/>
    </row>
    <row r="130" spans="1:39" s="128" customFormat="1" ht="12.75" x14ac:dyDescent="0.2">
      <c r="A130" s="123" t="s">
        <v>476</v>
      </c>
      <c r="B130" s="122">
        <v>122949</v>
      </c>
      <c r="C130" s="122">
        <v>7251</v>
      </c>
      <c r="D130" s="122">
        <v>-4353</v>
      </c>
      <c r="E130" s="122">
        <v>0</v>
      </c>
      <c r="F130" s="122">
        <v>0</v>
      </c>
      <c r="G130" s="122">
        <v>702.22283819314703</v>
      </c>
      <c r="H130" s="122"/>
      <c r="I130" s="122">
        <v>3600.22283819315</v>
      </c>
      <c r="J130" s="122">
        <v>442643798</v>
      </c>
      <c r="K130" s="56"/>
      <c r="L130" s="122"/>
      <c r="M130" s="124"/>
      <c r="N130" s="124"/>
      <c r="O130" s="124"/>
      <c r="P130" s="124"/>
      <c r="Q130" s="124"/>
      <c r="R130" s="124"/>
      <c r="S130" s="124"/>
      <c r="T130" s="125"/>
      <c r="U130" s="126"/>
      <c r="V130" s="125"/>
      <c r="W130" s="127"/>
      <c r="X130" s="127"/>
      <c r="Y130" s="127"/>
      <c r="AA130" s="129"/>
      <c r="AB130" s="129"/>
      <c r="AC130" s="129"/>
      <c r="AD130" s="130"/>
      <c r="AE130" s="129"/>
      <c r="AF130" s="129"/>
      <c r="AG130" s="129"/>
      <c r="AH130" s="129"/>
      <c r="AI130" s="129"/>
      <c r="AJ130" s="129"/>
      <c r="AK130" s="129"/>
      <c r="AM130" s="131"/>
    </row>
    <row r="131" spans="1:39" s="128" customFormat="1" ht="12.75" x14ac:dyDescent="0.2">
      <c r="A131" s="123" t="s">
        <v>477</v>
      </c>
      <c r="B131" s="122">
        <v>338582</v>
      </c>
      <c r="C131" s="122">
        <v>13516</v>
      </c>
      <c r="D131" s="122">
        <v>2076</v>
      </c>
      <c r="E131" s="122">
        <v>32</v>
      </c>
      <c r="F131" s="122">
        <v>0</v>
      </c>
      <c r="G131" s="122">
        <v>702.22283819314703</v>
      </c>
      <c r="H131" s="122"/>
      <c r="I131" s="122">
        <v>16326.2228381931</v>
      </c>
      <c r="J131" s="122">
        <v>5527765181</v>
      </c>
      <c r="K131" s="56"/>
      <c r="L131" s="122"/>
      <c r="M131" s="124"/>
      <c r="N131" s="124"/>
      <c r="O131" s="124"/>
      <c r="P131" s="124"/>
      <c r="Q131" s="124"/>
      <c r="R131" s="124"/>
      <c r="S131" s="124"/>
      <c r="T131" s="125"/>
      <c r="U131" s="126"/>
      <c r="V131" s="125"/>
      <c r="W131" s="127"/>
      <c r="X131" s="127"/>
      <c r="Y131" s="127"/>
      <c r="AA131" s="129"/>
      <c r="AB131" s="129"/>
      <c r="AC131" s="129"/>
      <c r="AD131" s="130"/>
      <c r="AE131" s="129"/>
      <c r="AF131" s="129"/>
      <c r="AG131" s="129"/>
      <c r="AH131" s="129"/>
      <c r="AI131" s="129"/>
      <c r="AJ131" s="129"/>
      <c r="AK131" s="129"/>
      <c r="AM131" s="131"/>
    </row>
    <row r="132" spans="1:39" s="128" customFormat="1" ht="12.75" x14ac:dyDescent="0.2">
      <c r="A132" s="123" t="s">
        <v>478</v>
      </c>
      <c r="B132" s="122">
        <v>13255</v>
      </c>
      <c r="C132" s="122">
        <v>12733</v>
      </c>
      <c r="D132" s="122">
        <v>1440</v>
      </c>
      <c r="E132" s="122">
        <v>0</v>
      </c>
      <c r="F132" s="122">
        <v>0</v>
      </c>
      <c r="G132" s="122">
        <v>702.22283819314703</v>
      </c>
      <c r="H132" s="122"/>
      <c r="I132" s="122">
        <v>14875.2228381931</v>
      </c>
      <c r="J132" s="122">
        <v>197171079</v>
      </c>
      <c r="K132" s="56"/>
      <c r="L132" s="122"/>
      <c r="M132" s="124"/>
      <c r="N132" s="124"/>
      <c r="O132" s="124"/>
      <c r="P132" s="124"/>
      <c r="Q132" s="124"/>
      <c r="R132" s="124"/>
      <c r="S132" s="124"/>
      <c r="T132" s="125"/>
      <c r="U132" s="126"/>
      <c r="V132" s="125"/>
      <c r="W132" s="127"/>
      <c r="X132" s="127"/>
      <c r="Y132" s="127"/>
      <c r="AA132" s="129"/>
      <c r="AB132" s="129"/>
      <c r="AC132" s="129"/>
      <c r="AD132" s="130"/>
      <c r="AE132" s="129"/>
      <c r="AF132" s="129"/>
      <c r="AG132" s="129"/>
      <c r="AH132" s="129"/>
      <c r="AI132" s="129"/>
      <c r="AJ132" s="129"/>
      <c r="AK132" s="129"/>
      <c r="AM132" s="131"/>
    </row>
    <row r="133" spans="1:39" s="128" customFormat="1" ht="12.75" x14ac:dyDescent="0.2">
      <c r="A133" s="123" t="s">
        <v>479</v>
      </c>
      <c r="B133" s="122">
        <v>7463</v>
      </c>
      <c r="C133" s="122">
        <v>16776</v>
      </c>
      <c r="D133" s="122">
        <v>3322</v>
      </c>
      <c r="E133" s="122">
        <v>0</v>
      </c>
      <c r="F133" s="122">
        <v>0</v>
      </c>
      <c r="G133" s="122">
        <v>702.22283819314703</v>
      </c>
      <c r="H133" s="122"/>
      <c r="I133" s="122">
        <v>20800.222838193102</v>
      </c>
      <c r="J133" s="122">
        <v>155232063</v>
      </c>
      <c r="K133" s="56"/>
      <c r="L133" s="122"/>
      <c r="M133" s="124"/>
      <c r="N133" s="124"/>
      <c r="O133" s="124"/>
      <c r="P133" s="124"/>
      <c r="Q133" s="124"/>
      <c r="R133" s="124"/>
      <c r="S133" s="124"/>
      <c r="T133" s="125"/>
      <c r="U133" s="126"/>
      <c r="V133" s="125"/>
      <c r="W133" s="127"/>
      <c r="X133" s="127"/>
      <c r="Y133" s="127"/>
      <c r="AA133" s="129"/>
      <c r="AB133" s="129"/>
      <c r="AC133" s="129"/>
      <c r="AD133" s="130"/>
      <c r="AE133" s="129"/>
      <c r="AF133" s="129"/>
      <c r="AG133" s="129"/>
      <c r="AH133" s="129"/>
      <c r="AI133" s="129"/>
      <c r="AJ133" s="129"/>
      <c r="AK133" s="129"/>
      <c r="AM133" s="131"/>
    </row>
    <row r="134" spans="1:39" s="128" customFormat="1" ht="12.75" x14ac:dyDescent="0.2">
      <c r="A134" s="123" t="s">
        <v>480</v>
      </c>
      <c r="B134" s="122">
        <v>19317</v>
      </c>
      <c r="C134" s="122">
        <v>11412</v>
      </c>
      <c r="D134" s="122">
        <v>-1017</v>
      </c>
      <c r="E134" s="122">
        <v>0</v>
      </c>
      <c r="F134" s="122">
        <v>0</v>
      </c>
      <c r="G134" s="122">
        <v>702.22283819314703</v>
      </c>
      <c r="H134" s="122"/>
      <c r="I134" s="122">
        <v>11097.2228381931</v>
      </c>
      <c r="J134" s="122">
        <v>214365054</v>
      </c>
      <c r="K134" s="56"/>
      <c r="L134" s="122"/>
      <c r="M134" s="124"/>
      <c r="N134" s="124"/>
      <c r="O134" s="124"/>
      <c r="P134" s="124"/>
      <c r="Q134" s="124"/>
      <c r="R134" s="124"/>
      <c r="S134" s="124"/>
      <c r="T134" s="125"/>
      <c r="U134" s="126"/>
      <c r="V134" s="125"/>
      <c r="W134" s="127"/>
      <c r="X134" s="127"/>
      <c r="Y134" s="127"/>
      <c r="AA134" s="129"/>
      <c r="AB134" s="129"/>
      <c r="AC134" s="129"/>
      <c r="AD134" s="130"/>
      <c r="AE134" s="129"/>
      <c r="AF134" s="129"/>
      <c r="AG134" s="129"/>
      <c r="AH134" s="129"/>
      <c r="AI134" s="129"/>
      <c r="AJ134" s="129"/>
      <c r="AK134" s="129"/>
      <c r="AM134" s="131"/>
    </row>
    <row r="135" spans="1:39" s="128" customFormat="1" ht="12.75" x14ac:dyDescent="0.2">
      <c r="A135" s="123" t="s">
        <v>481</v>
      </c>
      <c r="B135" s="122">
        <v>19167</v>
      </c>
      <c r="C135" s="122">
        <v>12196</v>
      </c>
      <c r="D135" s="122">
        <v>-1690</v>
      </c>
      <c r="E135" s="122">
        <v>0</v>
      </c>
      <c r="F135" s="122">
        <v>0</v>
      </c>
      <c r="G135" s="122">
        <v>702.22283819314703</v>
      </c>
      <c r="H135" s="122"/>
      <c r="I135" s="122">
        <v>11208.2228381931</v>
      </c>
      <c r="J135" s="122">
        <v>214828007</v>
      </c>
      <c r="K135" s="56"/>
      <c r="L135" s="122"/>
      <c r="M135" s="124"/>
      <c r="N135" s="124"/>
      <c r="O135" s="124"/>
      <c r="P135" s="124"/>
      <c r="Q135" s="124"/>
      <c r="R135" s="124"/>
      <c r="S135" s="124"/>
      <c r="T135" s="125"/>
      <c r="U135" s="126"/>
      <c r="V135" s="125"/>
      <c r="W135" s="127"/>
      <c r="X135" s="127"/>
      <c r="Y135" s="127"/>
      <c r="AA135" s="129"/>
      <c r="AB135" s="129"/>
      <c r="AC135" s="129"/>
      <c r="AD135" s="130"/>
      <c r="AE135" s="129"/>
      <c r="AF135" s="129"/>
      <c r="AG135" s="129"/>
      <c r="AH135" s="129"/>
      <c r="AI135" s="129"/>
      <c r="AJ135" s="129"/>
      <c r="AK135" s="129"/>
      <c r="AM135" s="131"/>
    </row>
    <row r="136" spans="1:39" s="128" customFormat="1" ht="12.75" x14ac:dyDescent="0.2">
      <c r="A136" s="123" t="s">
        <v>482</v>
      </c>
      <c r="B136" s="122">
        <v>15739</v>
      </c>
      <c r="C136" s="122">
        <v>11266</v>
      </c>
      <c r="D136" s="122">
        <v>-908</v>
      </c>
      <c r="E136" s="122">
        <v>0</v>
      </c>
      <c r="F136" s="122">
        <v>0</v>
      </c>
      <c r="G136" s="122">
        <v>702.22283819314703</v>
      </c>
      <c r="H136" s="122"/>
      <c r="I136" s="122">
        <v>11060.2228381931</v>
      </c>
      <c r="J136" s="122">
        <v>174076847</v>
      </c>
      <c r="K136" s="56"/>
      <c r="L136" s="122"/>
      <c r="M136" s="124"/>
      <c r="N136" s="124"/>
      <c r="O136" s="124"/>
      <c r="P136" s="124"/>
      <c r="Q136" s="124"/>
      <c r="R136" s="124"/>
      <c r="S136" s="124"/>
      <c r="T136" s="125"/>
      <c r="U136" s="126"/>
      <c r="V136" s="125"/>
      <c r="W136" s="127"/>
      <c r="X136" s="127"/>
      <c r="Y136" s="127"/>
      <c r="AA136" s="129"/>
      <c r="AB136" s="129"/>
      <c r="AC136" s="129"/>
      <c r="AD136" s="130"/>
      <c r="AE136" s="129"/>
      <c r="AF136" s="129"/>
      <c r="AG136" s="129"/>
      <c r="AH136" s="129"/>
      <c r="AI136" s="129"/>
      <c r="AJ136" s="129"/>
      <c r="AK136" s="129"/>
      <c r="AM136" s="131"/>
    </row>
    <row r="137" spans="1:39" s="128" customFormat="1" ht="12.75" x14ac:dyDescent="0.2">
      <c r="A137" s="123" t="s">
        <v>483</v>
      </c>
      <c r="B137" s="122">
        <v>24633</v>
      </c>
      <c r="C137" s="122">
        <v>6198</v>
      </c>
      <c r="D137" s="122">
        <v>1976</v>
      </c>
      <c r="E137" s="122">
        <v>0</v>
      </c>
      <c r="F137" s="122">
        <v>0</v>
      </c>
      <c r="G137" s="122">
        <v>702.22283819314703</v>
      </c>
      <c r="H137" s="122"/>
      <c r="I137" s="122">
        <v>8876.2228381931509</v>
      </c>
      <c r="J137" s="122">
        <v>218647997</v>
      </c>
      <c r="K137" s="56"/>
      <c r="L137" s="122"/>
      <c r="M137" s="124"/>
      <c r="N137" s="124"/>
      <c r="O137" s="124"/>
      <c r="P137" s="124"/>
      <c r="Q137" s="124"/>
      <c r="R137" s="124"/>
      <c r="S137" s="124"/>
      <c r="T137" s="125"/>
      <c r="U137" s="126"/>
      <c r="V137" s="125"/>
      <c r="W137" s="127"/>
      <c r="X137" s="127"/>
      <c r="Y137" s="127"/>
      <c r="AA137" s="129"/>
      <c r="AB137" s="129"/>
      <c r="AC137" s="129"/>
      <c r="AD137" s="130"/>
      <c r="AE137" s="129"/>
      <c r="AF137" s="129"/>
      <c r="AG137" s="129"/>
      <c r="AH137" s="129"/>
      <c r="AI137" s="129"/>
      <c r="AJ137" s="129"/>
      <c r="AK137" s="129"/>
      <c r="AM137" s="131"/>
    </row>
    <row r="138" spans="1:39" s="128" customFormat="1" ht="12.75" x14ac:dyDescent="0.2">
      <c r="A138" s="123" t="s">
        <v>484</v>
      </c>
      <c r="B138" s="122">
        <v>14128</v>
      </c>
      <c r="C138" s="122">
        <v>13002</v>
      </c>
      <c r="D138" s="122">
        <v>252</v>
      </c>
      <c r="E138" s="122">
        <v>0</v>
      </c>
      <c r="F138" s="122">
        <v>0</v>
      </c>
      <c r="G138" s="122">
        <v>702.22283819314703</v>
      </c>
      <c r="H138" s="122"/>
      <c r="I138" s="122">
        <v>13956.2228381931</v>
      </c>
      <c r="J138" s="122">
        <v>197173516</v>
      </c>
      <c r="K138" s="56"/>
      <c r="L138" s="122"/>
      <c r="M138" s="124"/>
      <c r="N138" s="124"/>
      <c r="O138" s="124"/>
      <c r="P138" s="124"/>
      <c r="Q138" s="124"/>
      <c r="R138" s="124"/>
      <c r="S138" s="124"/>
      <c r="T138" s="125"/>
      <c r="U138" s="126"/>
      <c r="V138" s="125"/>
      <c r="W138" s="127"/>
      <c r="X138" s="127"/>
      <c r="Y138" s="127"/>
      <c r="AA138" s="129"/>
      <c r="AB138" s="129"/>
      <c r="AC138" s="129"/>
      <c r="AD138" s="130"/>
      <c r="AE138" s="129"/>
      <c r="AF138" s="129"/>
      <c r="AG138" s="129"/>
      <c r="AH138" s="129"/>
      <c r="AI138" s="129"/>
      <c r="AJ138" s="129"/>
      <c r="AK138" s="129"/>
      <c r="AM138" s="131"/>
    </row>
    <row r="139" spans="1:39" s="128" customFormat="1" ht="12.75" x14ac:dyDescent="0.2">
      <c r="A139" s="123" t="s">
        <v>485</v>
      </c>
      <c r="B139" s="122">
        <v>21525</v>
      </c>
      <c r="C139" s="122">
        <v>8195</v>
      </c>
      <c r="D139" s="122">
        <v>2342</v>
      </c>
      <c r="E139" s="122">
        <v>0</v>
      </c>
      <c r="F139" s="122">
        <v>0</v>
      </c>
      <c r="G139" s="122">
        <v>702.22283819314703</v>
      </c>
      <c r="H139" s="122"/>
      <c r="I139" s="122">
        <v>11239.2228381931</v>
      </c>
      <c r="J139" s="122">
        <v>241924272</v>
      </c>
      <c r="K139" s="56"/>
      <c r="L139" s="122"/>
      <c r="M139" s="124"/>
      <c r="N139" s="124"/>
      <c r="O139" s="124"/>
      <c r="P139" s="124"/>
      <c r="Q139" s="124"/>
      <c r="R139" s="124"/>
      <c r="S139" s="124"/>
      <c r="T139" s="125"/>
      <c r="U139" s="126"/>
      <c r="V139" s="125"/>
      <c r="W139" s="127"/>
      <c r="X139" s="127"/>
      <c r="Y139" s="127"/>
      <c r="AA139" s="129"/>
      <c r="AB139" s="129"/>
      <c r="AC139" s="129"/>
      <c r="AD139" s="130"/>
      <c r="AE139" s="129"/>
      <c r="AF139" s="129"/>
      <c r="AG139" s="129"/>
      <c r="AH139" s="129"/>
      <c r="AI139" s="129"/>
      <c r="AJ139" s="129"/>
      <c r="AK139" s="129"/>
      <c r="AM139" s="131"/>
    </row>
    <row r="140" spans="1:39" s="128" customFormat="1" ht="12.75" x14ac:dyDescent="0.2">
      <c r="A140" s="123" t="s">
        <v>486</v>
      </c>
      <c r="B140" s="122">
        <v>13507</v>
      </c>
      <c r="C140" s="122">
        <v>14498</v>
      </c>
      <c r="D140" s="122">
        <v>-73</v>
      </c>
      <c r="E140" s="122">
        <v>0</v>
      </c>
      <c r="F140" s="122">
        <v>0</v>
      </c>
      <c r="G140" s="122">
        <v>702.22283819314703</v>
      </c>
      <c r="H140" s="122"/>
      <c r="I140" s="122">
        <v>15127.2228381931</v>
      </c>
      <c r="J140" s="122">
        <v>204323399</v>
      </c>
      <c r="K140" s="56"/>
      <c r="L140" s="122"/>
      <c r="M140" s="124"/>
      <c r="N140" s="124"/>
      <c r="O140" s="124"/>
      <c r="P140" s="124"/>
      <c r="Q140" s="124"/>
      <c r="R140" s="124"/>
      <c r="S140" s="124"/>
      <c r="T140" s="125"/>
      <c r="U140" s="126"/>
      <c r="V140" s="125"/>
      <c r="W140" s="127"/>
      <c r="X140" s="127"/>
      <c r="Y140" s="127"/>
      <c r="AA140" s="129"/>
      <c r="AB140" s="129"/>
      <c r="AC140" s="129"/>
      <c r="AD140" s="130"/>
      <c r="AE140" s="129"/>
      <c r="AF140" s="129"/>
      <c r="AG140" s="129"/>
      <c r="AH140" s="129"/>
      <c r="AI140" s="129"/>
      <c r="AJ140" s="129"/>
      <c r="AK140" s="129"/>
      <c r="AM140" s="131"/>
    </row>
    <row r="141" spans="1:39" s="128" customFormat="1" ht="12.75" x14ac:dyDescent="0.2">
      <c r="A141" s="123" t="s">
        <v>487</v>
      </c>
      <c r="B141" s="122">
        <v>44820</v>
      </c>
      <c r="C141" s="122">
        <v>11051</v>
      </c>
      <c r="D141" s="122">
        <v>-998</v>
      </c>
      <c r="E141" s="122">
        <v>0</v>
      </c>
      <c r="F141" s="122">
        <v>0</v>
      </c>
      <c r="G141" s="122">
        <v>702.22283819314703</v>
      </c>
      <c r="H141" s="122"/>
      <c r="I141" s="122">
        <v>10755.2228381931</v>
      </c>
      <c r="J141" s="122">
        <v>482049088</v>
      </c>
      <c r="K141" s="56"/>
      <c r="L141" s="122"/>
      <c r="M141" s="124"/>
      <c r="N141" s="124"/>
      <c r="O141" s="124"/>
      <c r="P141" s="124"/>
      <c r="Q141" s="124"/>
      <c r="R141" s="124"/>
      <c r="S141" s="124"/>
      <c r="T141" s="125"/>
      <c r="U141" s="126"/>
      <c r="V141" s="125"/>
      <c r="W141" s="127"/>
      <c r="X141" s="127"/>
      <c r="Y141" s="127"/>
      <c r="AA141" s="129"/>
      <c r="AB141" s="129"/>
      <c r="AC141" s="129"/>
      <c r="AD141" s="130"/>
      <c r="AE141" s="129"/>
      <c r="AF141" s="129"/>
      <c r="AG141" s="129"/>
      <c r="AH141" s="129"/>
      <c r="AI141" s="129"/>
      <c r="AJ141" s="129"/>
      <c r="AK141" s="129"/>
      <c r="AM141" s="131"/>
    </row>
    <row r="142" spans="1:39" s="128" customFormat="1" ht="12.75" x14ac:dyDescent="0.2">
      <c r="A142" s="123" t="s">
        <v>488</v>
      </c>
      <c r="B142" s="122">
        <v>36494</v>
      </c>
      <c r="C142" s="122">
        <v>-1095</v>
      </c>
      <c r="D142" s="122">
        <v>1044</v>
      </c>
      <c r="E142" s="122">
        <v>0</v>
      </c>
      <c r="F142" s="122">
        <v>0</v>
      </c>
      <c r="G142" s="122">
        <v>702.22283819314703</v>
      </c>
      <c r="H142" s="122"/>
      <c r="I142" s="122">
        <v>651.22283819314703</v>
      </c>
      <c r="J142" s="122">
        <v>23765726</v>
      </c>
      <c r="K142" s="56"/>
      <c r="L142" s="122"/>
      <c r="M142" s="124"/>
      <c r="N142" s="124"/>
      <c r="O142" s="124"/>
      <c r="P142" s="124"/>
      <c r="Q142" s="124"/>
      <c r="R142" s="124"/>
      <c r="S142" s="124"/>
      <c r="T142" s="125"/>
      <c r="U142" s="126"/>
      <c r="V142" s="125"/>
      <c r="W142" s="127"/>
      <c r="X142" s="127"/>
      <c r="Y142" s="127"/>
      <c r="AA142" s="129"/>
      <c r="AB142" s="129"/>
      <c r="AC142" s="129"/>
      <c r="AD142" s="130"/>
      <c r="AE142" s="129"/>
      <c r="AF142" s="129"/>
      <c r="AG142" s="129"/>
      <c r="AH142" s="129"/>
      <c r="AI142" s="129"/>
      <c r="AJ142" s="129"/>
      <c r="AK142" s="129"/>
      <c r="AM142" s="131"/>
    </row>
    <row r="143" spans="1:39" s="128" customFormat="1" ht="12.75" x14ac:dyDescent="0.2">
      <c r="A143" s="123" t="s">
        <v>489</v>
      </c>
      <c r="B143" s="122">
        <v>30177</v>
      </c>
      <c r="C143" s="122">
        <v>8392</v>
      </c>
      <c r="D143" s="122">
        <v>-1414</v>
      </c>
      <c r="E143" s="122">
        <v>0</v>
      </c>
      <c r="F143" s="122">
        <v>0</v>
      </c>
      <c r="G143" s="122">
        <v>702.22283819314703</v>
      </c>
      <c r="H143" s="122"/>
      <c r="I143" s="122">
        <v>7680.22283819315</v>
      </c>
      <c r="J143" s="122">
        <v>231766085</v>
      </c>
      <c r="K143" s="56"/>
      <c r="L143" s="122"/>
      <c r="M143" s="124"/>
      <c r="N143" s="124"/>
      <c r="O143" s="124"/>
      <c r="P143" s="124"/>
      <c r="Q143" s="124"/>
      <c r="R143" s="124"/>
      <c r="S143" s="124"/>
      <c r="T143" s="125"/>
      <c r="U143" s="126"/>
      <c r="V143" s="125"/>
      <c r="W143" s="127"/>
      <c r="X143" s="127"/>
      <c r="Y143" s="127"/>
      <c r="AA143" s="129"/>
      <c r="AB143" s="129"/>
      <c r="AC143" s="129"/>
      <c r="AD143" s="130"/>
      <c r="AE143" s="129"/>
      <c r="AF143" s="129"/>
      <c r="AG143" s="129"/>
      <c r="AH143" s="129"/>
      <c r="AI143" s="129"/>
      <c r="AJ143" s="129"/>
      <c r="AK143" s="129"/>
      <c r="AM143" s="131"/>
    </row>
    <row r="144" spans="1:39" s="128" customFormat="1" ht="12.75" x14ac:dyDescent="0.2">
      <c r="A144" s="123" t="s">
        <v>490</v>
      </c>
      <c r="B144" s="122">
        <v>15956</v>
      </c>
      <c r="C144" s="122">
        <v>15837</v>
      </c>
      <c r="D144" s="122">
        <v>1993</v>
      </c>
      <c r="E144" s="122">
        <v>0</v>
      </c>
      <c r="F144" s="122">
        <v>0</v>
      </c>
      <c r="G144" s="122">
        <v>702.22283819314703</v>
      </c>
      <c r="H144" s="122"/>
      <c r="I144" s="122">
        <v>18532.222838193102</v>
      </c>
      <c r="J144" s="122">
        <v>295700148</v>
      </c>
      <c r="K144" s="56"/>
      <c r="L144" s="122"/>
      <c r="M144" s="124"/>
      <c r="N144" s="124"/>
      <c r="O144" s="124"/>
      <c r="P144" s="124"/>
      <c r="Q144" s="124"/>
      <c r="R144" s="124"/>
      <c r="S144" s="124"/>
      <c r="T144" s="125"/>
      <c r="U144" s="126"/>
      <c r="V144" s="125"/>
      <c r="W144" s="127"/>
      <c r="X144" s="127"/>
      <c r="Y144" s="127"/>
      <c r="AA144" s="129"/>
      <c r="AB144" s="129"/>
      <c r="AC144" s="129"/>
      <c r="AD144" s="130"/>
      <c r="AE144" s="129"/>
      <c r="AF144" s="129"/>
      <c r="AG144" s="129"/>
      <c r="AH144" s="129"/>
      <c r="AI144" s="129"/>
      <c r="AJ144" s="129"/>
      <c r="AK144" s="129"/>
      <c r="AM144" s="131"/>
    </row>
    <row r="145" spans="1:39" s="128" customFormat="1" ht="12.75" x14ac:dyDescent="0.2">
      <c r="A145" s="123" t="s">
        <v>491</v>
      </c>
      <c r="B145" s="122">
        <v>42094</v>
      </c>
      <c r="C145" s="122">
        <v>7015</v>
      </c>
      <c r="D145" s="122">
        <v>-550</v>
      </c>
      <c r="E145" s="122">
        <v>0</v>
      </c>
      <c r="F145" s="122">
        <v>0</v>
      </c>
      <c r="G145" s="122">
        <v>702.22283819314703</v>
      </c>
      <c r="H145" s="122"/>
      <c r="I145" s="122">
        <v>7167.22283819315</v>
      </c>
      <c r="J145" s="122">
        <v>301697078</v>
      </c>
      <c r="K145" s="56"/>
      <c r="L145" s="122"/>
      <c r="M145" s="124"/>
      <c r="N145" s="124"/>
      <c r="O145" s="124"/>
      <c r="P145" s="124"/>
      <c r="Q145" s="124"/>
      <c r="R145" s="124"/>
      <c r="S145" s="124"/>
      <c r="T145" s="125"/>
      <c r="U145" s="126"/>
      <c r="V145" s="125"/>
      <c r="W145" s="127"/>
      <c r="X145" s="127"/>
      <c r="Y145" s="127"/>
      <c r="AA145" s="129"/>
      <c r="AB145" s="129"/>
      <c r="AC145" s="129"/>
      <c r="AD145" s="130"/>
      <c r="AE145" s="129"/>
      <c r="AF145" s="129"/>
      <c r="AG145" s="129"/>
      <c r="AH145" s="129"/>
      <c r="AI145" s="129"/>
      <c r="AJ145" s="129"/>
      <c r="AK145" s="129"/>
      <c r="AM145" s="131"/>
    </row>
    <row r="146" spans="1:39" s="128" customFormat="1" ht="12.75" x14ac:dyDescent="0.2">
      <c r="A146" s="123" t="s">
        <v>492</v>
      </c>
      <c r="B146" s="122">
        <v>10157</v>
      </c>
      <c r="C146" s="122">
        <v>14919</v>
      </c>
      <c r="D146" s="122">
        <v>314</v>
      </c>
      <c r="E146" s="122">
        <v>0</v>
      </c>
      <c r="F146" s="122">
        <v>0</v>
      </c>
      <c r="G146" s="122">
        <v>702.22283819314703</v>
      </c>
      <c r="H146" s="122"/>
      <c r="I146" s="122">
        <v>15935.2228381931</v>
      </c>
      <c r="J146" s="122">
        <v>161854058</v>
      </c>
      <c r="K146" s="56"/>
      <c r="L146" s="122"/>
      <c r="M146" s="124"/>
      <c r="N146" s="124"/>
      <c r="O146" s="124"/>
      <c r="P146" s="124"/>
      <c r="Q146" s="124"/>
      <c r="R146" s="124"/>
      <c r="S146" s="124"/>
      <c r="T146" s="125"/>
      <c r="U146" s="126"/>
      <c r="V146" s="125"/>
      <c r="W146" s="127"/>
      <c r="X146" s="127"/>
      <c r="Y146" s="127"/>
      <c r="AA146" s="129"/>
      <c r="AB146" s="129"/>
      <c r="AC146" s="129"/>
      <c r="AD146" s="130"/>
      <c r="AE146" s="129"/>
      <c r="AF146" s="129"/>
      <c r="AG146" s="129"/>
      <c r="AH146" s="129"/>
      <c r="AI146" s="129"/>
      <c r="AJ146" s="129"/>
      <c r="AK146" s="129"/>
      <c r="AM146" s="131"/>
    </row>
    <row r="147" spans="1:39" s="128" customFormat="1" ht="12.75" x14ac:dyDescent="0.2">
      <c r="A147" s="123" t="s">
        <v>493</v>
      </c>
      <c r="B147" s="122">
        <v>14898</v>
      </c>
      <c r="C147" s="122">
        <v>16352</v>
      </c>
      <c r="D147" s="122">
        <v>2305</v>
      </c>
      <c r="E147" s="122">
        <v>0</v>
      </c>
      <c r="F147" s="122">
        <v>0</v>
      </c>
      <c r="G147" s="122">
        <v>702.22283819314703</v>
      </c>
      <c r="H147" s="122"/>
      <c r="I147" s="122">
        <v>19359.222838193102</v>
      </c>
      <c r="J147" s="122">
        <v>288413702</v>
      </c>
      <c r="K147" s="56"/>
      <c r="L147" s="122"/>
      <c r="M147" s="124"/>
      <c r="N147" s="124"/>
      <c r="O147" s="124"/>
      <c r="P147" s="124"/>
      <c r="Q147" s="124"/>
      <c r="R147" s="124"/>
      <c r="S147" s="124"/>
      <c r="T147" s="125"/>
      <c r="U147" s="126"/>
      <c r="V147" s="125"/>
      <c r="W147" s="127"/>
      <c r="X147" s="127"/>
      <c r="Y147" s="127"/>
      <c r="AA147" s="129"/>
      <c r="AB147" s="129"/>
      <c r="AC147" s="129"/>
      <c r="AD147" s="130"/>
      <c r="AE147" s="129"/>
      <c r="AF147" s="129"/>
      <c r="AG147" s="129"/>
      <c r="AH147" s="129"/>
      <c r="AI147" s="129"/>
      <c r="AJ147" s="129"/>
      <c r="AK147" s="129"/>
      <c r="AM147" s="131"/>
    </row>
    <row r="148" spans="1:39" s="128" customFormat="1" ht="18.75" customHeight="1" x14ac:dyDescent="0.2">
      <c r="A148" s="18" t="s">
        <v>494</v>
      </c>
      <c r="B148" s="19"/>
      <c r="C148" s="19"/>
      <c r="D148" s="19"/>
      <c r="E148" s="19"/>
      <c r="F148" s="19"/>
      <c r="G148" s="19"/>
      <c r="H148" s="19"/>
      <c r="I148" s="122"/>
      <c r="J148" s="122"/>
      <c r="K148" s="56"/>
      <c r="L148" s="122"/>
      <c r="M148" s="124"/>
      <c r="N148" s="124"/>
      <c r="O148" s="124"/>
      <c r="P148" s="124"/>
      <c r="Q148" s="124"/>
      <c r="R148" s="124"/>
      <c r="S148" s="124"/>
      <c r="T148" s="125"/>
      <c r="U148" s="126"/>
      <c r="V148" s="125"/>
      <c r="W148" s="127"/>
      <c r="X148" s="127"/>
      <c r="Y148" s="127"/>
      <c r="AA148" s="129"/>
      <c r="AB148" s="129"/>
      <c r="AC148" s="129"/>
      <c r="AD148" s="130"/>
      <c r="AE148" s="129"/>
      <c r="AF148" s="129"/>
      <c r="AG148" s="129"/>
      <c r="AH148" s="129"/>
      <c r="AI148" s="129"/>
      <c r="AJ148" s="129"/>
      <c r="AK148" s="129"/>
      <c r="AM148" s="131"/>
    </row>
    <row r="149" spans="1:39" s="128" customFormat="1" ht="12.75" x14ac:dyDescent="0.2">
      <c r="A149" s="123" t="s">
        <v>495</v>
      </c>
      <c r="B149" s="122">
        <v>44625</v>
      </c>
      <c r="C149" s="122">
        <v>11142</v>
      </c>
      <c r="D149" s="122">
        <v>-1056</v>
      </c>
      <c r="E149" s="122">
        <v>0</v>
      </c>
      <c r="F149" s="122">
        <v>0</v>
      </c>
      <c r="G149" s="122">
        <v>702.22283819314703</v>
      </c>
      <c r="H149" s="122"/>
      <c r="I149" s="122">
        <v>10788.2228381931</v>
      </c>
      <c r="J149" s="122">
        <v>481424444</v>
      </c>
      <c r="K149" s="56"/>
      <c r="L149" s="122"/>
      <c r="M149" s="124"/>
      <c r="N149" s="124"/>
      <c r="O149" s="124"/>
      <c r="P149" s="124"/>
      <c r="Q149" s="124"/>
      <c r="R149" s="124"/>
      <c r="S149" s="124"/>
      <c r="T149" s="125"/>
      <c r="U149" s="126"/>
      <c r="V149" s="125"/>
      <c r="W149" s="127"/>
      <c r="X149" s="127"/>
      <c r="Y149" s="127"/>
      <c r="AA149" s="129"/>
      <c r="AB149" s="129"/>
      <c r="AC149" s="129"/>
      <c r="AD149" s="130"/>
      <c r="AE149" s="129"/>
      <c r="AF149" s="129"/>
      <c r="AG149" s="129"/>
      <c r="AH149" s="129"/>
      <c r="AI149" s="129"/>
      <c r="AJ149" s="129"/>
      <c r="AK149" s="129"/>
      <c r="AM149" s="131"/>
    </row>
    <row r="150" spans="1:39" s="128" customFormat="1" ht="12.75" x14ac:dyDescent="0.2">
      <c r="A150" s="123" t="s">
        <v>496</v>
      </c>
      <c r="B150" s="122">
        <v>101175</v>
      </c>
      <c r="C150" s="122">
        <v>9261</v>
      </c>
      <c r="D150" s="122">
        <v>-1562</v>
      </c>
      <c r="E150" s="122">
        <v>0</v>
      </c>
      <c r="F150" s="122">
        <v>0</v>
      </c>
      <c r="G150" s="122">
        <v>702.22283819314703</v>
      </c>
      <c r="H150" s="122"/>
      <c r="I150" s="122">
        <v>8401.2228381931509</v>
      </c>
      <c r="J150" s="122">
        <v>849993721</v>
      </c>
      <c r="K150" s="56"/>
      <c r="L150" s="122"/>
      <c r="M150" s="124"/>
      <c r="N150" s="124"/>
      <c r="O150" s="124"/>
      <c r="P150" s="124"/>
      <c r="Q150" s="124"/>
      <c r="R150" s="124"/>
      <c r="S150" s="124"/>
      <c r="T150" s="125"/>
      <c r="U150" s="126"/>
      <c r="V150" s="125"/>
      <c r="W150" s="127"/>
      <c r="X150" s="127"/>
      <c r="Y150" s="127"/>
      <c r="AA150" s="129"/>
      <c r="AB150" s="129"/>
      <c r="AC150" s="129"/>
      <c r="AD150" s="130"/>
      <c r="AE150" s="129"/>
      <c r="AF150" s="129"/>
      <c r="AG150" s="129"/>
      <c r="AH150" s="129"/>
      <c r="AI150" s="129"/>
      <c r="AJ150" s="129"/>
      <c r="AK150" s="129"/>
      <c r="AM150" s="131"/>
    </row>
    <row r="151" spans="1:39" s="128" customFormat="1" ht="12.75" x14ac:dyDescent="0.2">
      <c r="A151" s="123" t="s">
        <v>497</v>
      </c>
      <c r="B151" s="122">
        <v>10929</v>
      </c>
      <c r="C151" s="122">
        <v>14239</v>
      </c>
      <c r="D151" s="122">
        <v>4713</v>
      </c>
      <c r="E151" s="122">
        <v>0</v>
      </c>
      <c r="F151" s="122">
        <v>0</v>
      </c>
      <c r="G151" s="122">
        <v>702.22283819314703</v>
      </c>
      <c r="H151" s="122"/>
      <c r="I151" s="122">
        <v>19654.222838193102</v>
      </c>
      <c r="J151" s="122">
        <v>214801001</v>
      </c>
      <c r="K151" s="56"/>
      <c r="L151" s="122"/>
      <c r="M151" s="124"/>
      <c r="N151" s="124"/>
      <c r="O151" s="124"/>
      <c r="P151" s="124"/>
      <c r="Q151" s="124"/>
      <c r="R151" s="124"/>
      <c r="S151" s="124"/>
      <c r="T151" s="125"/>
      <c r="U151" s="126"/>
      <c r="V151" s="125"/>
      <c r="W151" s="127"/>
      <c r="X151" s="127"/>
      <c r="Y151" s="127"/>
      <c r="AA151" s="129"/>
      <c r="AB151" s="129"/>
      <c r="AC151" s="129"/>
      <c r="AD151" s="130"/>
      <c r="AE151" s="129"/>
      <c r="AF151" s="129"/>
      <c r="AG151" s="129"/>
      <c r="AH151" s="129"/>
      <c r="AI151" s="129"/>
      <c r="AJ151" s="129"/>
      <c r="AK151" s="129"/>
      <c r="AM151" s="131"/>
    </row>
    <row r="152" spans="1:39" s="128" customFormat="1" ht="12.75" x14ac:dyDescent="0.2">
      <c r="A152" s="123" t="s">
        <v>498</v>
      </c>
      <c r="B152" s="122">
        <v>83217</v>
      </c>
      <c r="C152" s="122">
        <v>154</v>
      </c>
      <c r="D152" s="122">
        <v>1191</v>
      </c>
      <c r="E152" s="122">
        <v>0</v>
      </c>
      <c r="F152" s="122">
        <v>0</v>
      </c>
      <c r="G152" s="122">
        <v>702.22283819314703</v>
      </c>
      <c r="H152" s="122"/>
      <c r="I152" s="122">
        <v>2047.22283819315</v>
      </c>
      <c r="J152" s="122">
        <v>170363743</v>
      </c>
      <c r="K152" s="56"/>
      <c r="L152" s="122"/>
      <c r="M152" s="124"/>
      <c r="N152" s="124"/>
      <c r="O152" s="124"/>
      <c r="P152" s="124"/>
      <c r="Q152" s="124"/>
      <c r="R152" s="124"/>
      <c r="S152" s="124"/>
      <c r="T152" s="125"/>
      <c r="U152" s="126"/>
      <c r="V152" s="125"/>
      <c r="W152" s="127"/>
      <c r="X152" s="127"/>
      <c r="Y152" s="127"/>
      <c r="AA152" s="129"/>
      <c r="AB152" s="129"/>
      <c r="AC152" s="129"/>
      <c r="AD152" s="130"/>
      <c r="AE152" s="129"/>
      <c r="AF152" s="129"/>
      <c r="AG152" s="129"/>
      <c r="AH152" s="129"/>
      <c r="AI152" s="129"/>
      <c r="AJ152" s="129"/>
      <c r="AK152" s="129"/>
      <c r="AM152" s="131"/>
    </row>
    <row r="153" spans="1:39" s="128" customFormat="1" ht="12.75" x14ac:dyDescent="0.2">
      <c r="A153" s="123" t="s">
        <v>499</v>
      </c>
      <c r="B153" s="122">
        <v>25426</v>
      </c>
      <c r="C153" s="122">
        <v>12469</v>
      </c>
      <c r="D153" s="122">
        <v>-738</v>
      </c>
      <c r="E153" s="122">
        <v>0</v>
      </c>
      <c r="F153" s="122">
        <v>0</v>
      </c>
      <c r="G153" s="122">
        <v>702.22283819314703</v>
      </c>
      <c r="H153" s="122"/>
      <c r="I153" s="122">
        <v>12433.2228381931</v>
      </c>
      <c r="J153" s="122">
        <v>316127124</v>
      </c>
      <c r="K153" s="56"/>
      <c r="L153" s="122"/>
      <c r="M153" s="124"/>
      <c r="N153" s="124"/>
      <c r="O153" s="124"/>
      <c r="P153" s="124"/>
      <c r="Q153" s="124"/>
      <c r="R153" s="124"/>
      <c r="S153" s="124"/>
      <c r="T153" s="125"/>
      <c r="U153" s="126"/>
      <c r="V153" s="125"/>
      <c r="W153" s="127"/>
      <c r="X153" s="127"/>
      <c r="Y153" s="127"/>
      <c r="AA153" s="129"/>
      <c r="AB153" s="129"/>
      <c r="AC153" s="129"/>
      <c r="AD153" s="130"/>
      <c r="AE153" s="129"/>
      <c r="AF153" s="129"/>
      <c r="AG153" s="129"/>
      <c r="AH153" s="129"/>
      <c r="AI153" s="129"/>
      <c r="AJ153" s="129"/>
      <c r="AK153" s="129"/>
      <c r="AM153" s="131"/>
    </row>
    <row r="154" spans="1:39" s="128" customFormat="1" ht="12.75" x14ac:dyDescent="0.2">
      <c r="A154" s="123" t="s">
        <v>500</v>
      </c>
      <c r="B154" s="122">
        <v>63481</v>
      </c>
      <c r="C154" s="122">
        <v>7269</v>
      </c>
      <c r="D154" s="122">
        <v>-1456</v>
      </c>
      <c r="E154" s="122">
        <v>0</v>
      </c>
      <c r="F154" s="122">
        <v>0</v>
      </c>
      <c r="G154" s="122">
        <v>702.22283819314703</v>
      </c>
      <c r="H154" s="122"/>
      <c r="I154" s="122">
        <v>6515.22283819315</v>
      </c>
      <c r="J154" s="122">
        <v>413592861</v>
      </c>
      <c r="K154" s="56"/>
      <c r="L154" s="122"/>
      <c r="M154" s="124"/>
      <c r="N154" s="124"/>
      <c r="O154" s="124"/>
      <c r="P154" s="124"/>
      <c r="Q154" s="124"/>
      <c r="R154" s="124"/>
      <c r="S154" s="124"/>
      <c r="T154" s="125"/>
      <c r="U154" s="126"/>
      <c r="V154" s="125"/>
      <c r="W154" s="127"/>
      <c r="X154" s="127"/>
      <c r="Y154" s="127"/>
      <c r="AA154" s="129"/>
      <c r="AB154" s="129"/>
      <c r="AC154" s="129"/>
      <c r="AD154" s="130"/>
      <c r="AE154" s="129"/>
      <c r="AF154" s="129"/>
      <c r="AG154" s="129"/>
      <c r="AH154" s="129"/>
      <c r="AI154" s="129"/>
      <c r="AJ154" s="129"/>
      <c r="AK154" s="129"/>
      <c r="AM154" s="131"/>
    </row>
    <row r="155" spans="1:39" s="128" customFormat="1" ht="18.75" customHeight="1" x14ac:dyDescent="0.2">
      <c r="A155" s="18" t="s">
        <v>501</v>
      </c>
      <c r="B155" s="19"/>
      <c r="C155" s="19"/>
      <c r="D155" s="19"/>
      <c r="E155" s="19"/>
      <c r="F155" s="19"/>
      <c r="G155" s="19"/>
      <c r="H155" s="19"/>
      <c r="I155" s="122"/>
      <c r="J155" s="122"/>
      <c r="K155" s="56"/>
      <c r="L155" s="122"/>
      <c r="M155" s="124"/>
      <c r="N155" s="124"/>
      <c r="O155" s="124"/>
      <c r="P155" s="124"/>
      <c r="Q155" s="124"/>
      <c r="R155" s="124"/>
      <c r="S155" s="124"/>
      <c r="T155" s="125"/>
      <c r="U155" s="126"/>
      <c r="V155" s="125"/>
      <c r="W155" s="127"/>
      <c r="X155" s="127"/>
      <c r="Y155" s="127"/>
      <c r="AA155" s="129"/>
      <c r="AB155" s="129"/>
      <c r="AC155" s="129"/>
      <c r="AD155" s="130"/>
      <c r="AE155" s="129"/>
      <c r="AF155" s="129"/>
      <c r="AG155" s="129"/>
      <c r="AH155" s="129"/>
      <c r="AI155" s="129"/>
      <c r="AJ155" s="129"/>
      <c r="AK155" s="129"/>
      <c r="AM155" s="131"/>
    </row>
    <row r="156" spans="1:39" s="128" customFormat="1" ht="12.75" x14ac:dyDescent="0.2">
      <c r="A156" s="123" t="s">
        <v>502</v>
      </c>
      <c r="B156" s="122">
        <v>30797</v>
      </c>
      <c r="C156" s="122">
        <v>7866</v>
      </c>
      <c r="D156" s="122">
        <v>376</v>
      </c>
      <c r="E156" s="122">
        <v>0</v>
      </c>
      <c r="F156" s="122">
        <v>0</v>
      </c>
      <c r="G156" s="122">
        <v>702.22283819314703</v>
      </c>
      <c r="H156" s="122"/>
      <c r="I156" s="122">
        <v>8944.2228381931509</v>
      </c>
      <c r="J156" s="122">
        <v>275455231</v>
      </c>
      <c r="K156" s="56"/>
      <c r="L156" s="122"/>
      <c r="M156" s="124"/>
      <c r="N156" s="124"/>
      <c r="O156" s="124"/>
      <c r="P156" s="124"/>
      <c r="Q156" s="124"/>
      <c r="R156" s="124"/>
      <c r="S156" s="124"/>
      <c r="T156" s="125"/>
      <c r="U156" s="126"/>
      <c r="V156" s="125"/>
      <c r="W156" s="127"/>
      <c r="X156" s="127"/>
      <c r="Y156" s="127"/>
      <c r="AA156" s="129"/>
      <c r="AB156" s="129"/>
      <c r="AC156" s="129"/>
      <c r="AD156" s="130"/>
      <c r="AE156" s="129"/>
      <c r="AF156" s="129"/>
      <c r="AG156" s="129"/>
      <c r="AH156" s="129"/>
      <c r="AI156" s="129"/>
      <c r="AJ156" s="129"/>
      <c r="AK156" s="129"/>
      <c r="AM156" s="131"/>
    </row>
    <row r="157" spans="1:39" s="128" customFormat="1" ht="12.75" x14ac:dyDescent="0.2">
      <c r="A157" s="123" t="s">
        <v>503</v>
      </c>
      <c r="B157" s="122">
        <v>40934</v>
      </c>
      <c r="C157" s="122">
        <v>7547</v>
      </c>
      <c r="D157" s="122">
        <v>-912</v>
      </c>
      <c r="E157" s="122">
        <v>0</v>
      </c>
      <c r="F157" s="122">
        <v>0</v>
      </c>
      <c r="G157" s="122">
        <v>702.22283819314703</v>
      </c>
      <c r="H157" s="122"/>
      <c r="I157" s="122">
        <v>7337.22283819315</v>
      </c>
      <c r="J157" s="122">
        <v>300341880</v>
      </c>
      <c r="K157" s="56"/>
      <c r="L157" s="122"/>
      <c r="M157" s="124"/>
      <c r="N157" s="124"/>
      <c r="O157" s="124"/>
      <c r="P157" s="124"/>
      <c r="Q157" s="124"/>
      <c r="R157" s="124"/>
      <c r="S157" s="124"/>
      <c r="T157" s="125"/>
      <c r="U157" s="126"/>
      <c r="V157" s="125"/>
      <c r="W157" s="127"/>
      <c r="X157" s="127"/>
      <c r="Y157" s="127"/>
      <c r="AA157" s="129"/>
      <c r="AB157" s="129"/>
      <c r="AC157" s="129"/>
      <c r="AD157" s="130"/>
      <c r="AE157" s="129"/>
      <c r="AF157" s="129"/>
      <c r="AG157" s="129"/>
      <c r="AH157" s="129"/>
      <c r="AI157" s="129"/>
      <c r="AJ157" s="129"/>
      <c r="AK157" s="129"/>
      <c r="AM157" s="131"/>
    </row>
    <row r="158" spans="1:39" s="128" customFormat="1" ht="12.75" x14ac:dyDescent="0.2">
      <c r="A158" s="123" t="s">
        <v>504</v>
      </c>
      <c r="B158" s="122">
        <v>9867</v>
      </c>
      <c r="C158" s="122">
        <v>14868</v>
      </c>
      <c r="D158" s="122">
        <v>2468</v>
      </c>
      <c r="E158" s="122">
        <v>0</v>
      </c>
      <c r="F158" s="122">
        <v>0</v>
      </c>
      <c r="G158" s="122">
        <v>702.22283819314703</v>
      </c>
      <c r="H158" s="122"/>
      <c r="I158" s="122">
        <v>18038.222838193102</v>
      </c>
      <c r="J158" s="122">
        <v>177983145</v>
      </c>
      <c r="K158" s="56"/>
      <c r="L158" s="122"/>
      <c r="M158" s="124"/>
      <c r="N158" s="124"/>
      <c r="O158" s="124"/>
      <c r="P158" s="124"/>
      <c r="Q158" s="124"/>
      <c r="R158" s="124"/>
      <c r="S158" s="124"/>
      <c r="T158" s="125"/>
      <c r="U158" s="126"/>
      <c r="V158" s="125"/>
      <c r="W158" s="127"/>
      <c r="X158" s="127"/>
      <c r="Y158" s="127"/>
      <c r="AA158" s="129"/>
      <c r="AB158" s="129"/>
      <c r="AC158" s="129"/>
      <c r="AD158" s="130"/>
      <c r="AE158" s="129"/>
      <c r="AF158" s="129"/>
      <c r="AG158" s="129"/>
      <c r="AH158" s="129"/>
      <c r="AI158" s="129"/>
      <c r="AJ158" s="129"/>
      <c r="AK158" s="129"/>
      <c r="AM158" s="131"/>
    </row>
    <row r="159" spans="1:39" s="128" customFormat="1" ht="12.75" x14ac:dyDescent="0.2">
      <c r="A159" s="123" t="s">
        <v>505</v>
      </c>
      <c r="B159" s="122">
        <v>9403</v>
      </c>
      <c r="C159" s="122">
        <v>7259</v>
      </c>
      <c r="D159" s="122">
        <v>418</v>
      </c>
      <c r="E159" s="122">
        <v>0</v>
      </c>
      <c r="F159" s="122">
        <v>0</v>
      </c>
      <c r="G159" s="122">
        <v>702.22283819314703</v>
      </c>
      <c r="H159" s="122"/>
      <c r="I159" s="122">
        <v>8379.2228381931509</v>
      </c>
      <c r="J159" s="122">
        <v>78789832</v>
      </c>
      <c r="K159" s="56"/>
      <c r="L159" s="122"/>
      <c r="M159" s="124"/>
      <c r="N159" s="124"/>
      <c r="O159" s="124"/>
      <c r="P159" s="124"/>
      <c r="Q159" s="124"/>
      <c r="R159" s="124"/>
      <c r="S159" s="124"/>
      <c r="T159" s="125"/>
      <c r="U159" s="126"/>
      <c r="V159" s="125"/>
      <c r="W159" s="127"/>
      <c r="X159" s="127"/>
      <c r="Y159" s="127"/>
      <c r="AA159" s="129"/>
      <c r="AB159" s="129"/>
      <c r="AC159" s="129"/>
      <c r="AD159" s="130"/>
      <c r="AE159" s="129"/>
      <c r="AF159" s="129"/>
      <c r="AG159" s="129"/>
      <c r="AH159" s="129"/>
      <c r="AI159" s="129"/>
      <c r="AJ159" s="129"/>
      <c r="AK159" s="129"/>
      <c r="AM159" s="131"/>
    </row>
    <row r="160" spans="1:39" s="128" customFormat="1" ht="12.75" x14ac:dyDescent="0.2">
      <c r="A160" s="123" t="s">
        <v>506</v>
      </c>
      <c r="B160" s="122">
        <v>112121</v>
      </c>
      <c r="C160" s="122">
        <v>9223</v>
      </c>
      <c r="D160" s="122">
        <v>-386</v>
      </c>
      <c r="E160" s="122">
        <v>0</v>
      </c>
      <c r="F160" s="122">
        <v>0</v>
      </c>
      <c r="G160" s="122">
        <v>702.22283819314703</v>
      </c>
      <c r="H160" s="122"/>
      <c r="I160" s="122">
        <v>9539.2228381931509</v>
      </c>
      <c r="J160" s="122">
        <v>1069547204</v>
      </c>
      <c r="K160" s="56"/>
      <c r="L160" s="122"/>
      <c r="M160" s="124"/>
      <c r="N160" s="124"/>
      <c r="O160" s="124"/>
      <c r="P160" s="124"/>
      <c r="Q160" s="124"/>
      <c r="R160" s="124"/>
      <c r="S160" s="124"/>
      <c r="T160" s="125"/>
      <c r="U160" s="126"/>
      <c r="V160" s="125"/>
      <c r="W160" s="127"/>
      <c r="X160" s="127"/>
      <c r="Y160" s="127"/>
      <c r="AA160" s="129"/>
      <c r="AB160" s="129"/>
      <c r="AC160" s="129"/>
      <c r="AD160" s="130"/>
      <c r="AE160" s="129"/>
      <c r="AF160" s="129"/>
      <c r="AG160" s="129"/>
      <c r="AH160" s="129"/>
      <c r="AI160" s="129"/>
      <c r="AJ160" s="129"/>
      <c r="AK160" s="129"/>
      <c r="AM160" s="131"/>
    </row>
    <row r="161" spans="1:39" s="128" customFormat="1" ht="12.75" x14ac:dyDescent="0.2">
      <c r="A161" s="123" t="s">
        <v>507</v>
      </c>
      <c r="B161" s="122">
        <v>4807</v>
      </c>
      <c r="C161" s="122">
        <v>16156</v>
      </c>
      <c r="D161" s="122">
        <v>1471</v>
      </c>
      <c r="E161" s="122">
        <v>0</v>
      </c>
      <c r="F161" s="122">
        <v>0</v>
      </c>
      <c r="G161" s="122">
        <v>702.22283819314703</v>
      </c>
      <c r="H161" s="122"/>
      <c r="I161" s="122">
        <v>18329.222838193102</v>
      </c>
      <c r="J161" s="122">
        <v>88108574</v>
      </c>
      <c r="K161" s="56"/>
      <c r="L161" s="122"/>
      <c r="M161" s="124"/>
      <c r="N161" s="124"/>
      <c r="O161" s="124"/>
      <c r="P161" s="124"/>
      <c r="Q161" s="124"/>
      <c r="R161" s="124"/>
      <c r="S161" s="124"/>
      <c r="T161" s="125"/>
      <c r="U161" s="126"/>
      <c r="V161" s="125"/>
      <c r="W161" s="127"/>
      <c r="X161" s="127"/>
      <c r="Y161" s="127"/>
      <c r="AA161" s="129"/>
      <c r="AB161" s="129"/>
      <c r="AC161" s="129"/>
      <c r="AD161" s="130"/>
      <c r="AE161" s="129"/>
      <c r="AF161" s="129"/>
      <c r="AG161" s="129"/>
      <c r="AH161" s="129"/>
      <c r="AI161" s="129"/>
      <c r="AJ161" s="129"/>
      <c r="AK161" s="129"/>
      <c r="AM161" s="131"/>
    </row>
    <row r="162" spans="1:39" s="128" customFormat="1" ht="12.75" x14ac:dyDescent="0.2">
      <c r="A162" s="123" t="s">
        <v>508</v>
      </c>
      <c r="B162" s="122">
        <v>5671</v>
      </c>
      <c r="C162" s="122">
        <v>12515</v>
      </c>
      <c r="D162" s="122">
        <v>626</v>
      </c>
      <c r="E162" s="122">
        <v>0</v>
      </c>
      <c r="F162" s="122">
        <v>0</v>
      </c>
      <c r="G162" s="122">
        <v>702.22283819314703</v>
      </c>
      <c r="H162" s="122"/>
      <c r="I162" s="122">
        <v>13843.2228381931</v>
      </c>
      <c r="J162" s="122">
        <v>78504917</v>
      </c>
      <c r="K162" s="56"/>
      <c r="L162" s="122"/>
      <c r="M162" s="124"/>
      <c r="N162" s="124"/>
      <c r="O162" s="124"/>
      <c r="P162" s="124"/>
      <c r="Q162" s="124"/>
      <c r="R162" s="124"/>
      <c r="S162" s="124"/>
      <c r="T162" s="125"/>
      <c r="U162" s="126"/>
      <c r="V162" s="125"/>
      <c r="W162" s="127"/>
      <c r="X162" s="127"/>
      <c r="Y162" s="127"/>
      <c r="AA162" s="129"/>
      <c r="AB162" s="129"/>
      <c r="AC162" s="129"/>
      <c r="AD162" s="130"/>
      <c r="AE162" s="129"/>
      <c r="AF162" s="129"/>
      <c r="AG162" s="129"/>
      <c r="AH162" s="129"/>
      <c r="AI162" s="129"/>
      <c r="AJ162" s="129"/>
      <c r="AK162" s="129"/>
      <c r="AM162" s="131"/>
    </row>
    <row r="163" spans="1:39" s="128" customFormat="1" ht="12.75" x14ac:dyDescent="0.2">
      <c r="A163" s="123" t="s">
        <v>509</v>
      </c>
      <c r="B163" s="122">
        <v>33145</v>
      </c>
      <c r="C163" s="122">
        <v>12370</v>
      </c>
      <c r="D163" s="122">
        <v>2266</v>
      </c>
      <c r="E163" s="122">
        <v>0</v>
      </c>
      <c r="F163" s="122">
        <v>0</v>
      </c>
      <c r="G163" s="122">
        <v>702.22283819314703</v>
      </c>
      <c r="H163" s="122"/>
      <c r="I163" s="122">
        <v>15338.2228381931</v>
      </c>
      <c r="J163" s="122">
        <v>508385396</v>
      </c>
      <c r="K163" s="56"/>
      <c r="L163" s="122"/>
      <c r="M163" s="124"/>
      <c r="N163" s="124"/>
      <c r="O163" s="124"/>
      <c r="P163" s="124"/>
      <c r="Q163" s="124"/>
      <c r="R163" s="124"/>
      <c r="S163" s="124"/>
      <c r="T163" s="125"/>
      <c r="U163" s="126"/>
      <c r="V163" s="125"/>
      <c r="W163" s="127"/>
      <c r="X163" s="127"/>
      <c r="Y163" s="127"/>
      <c r="AA163" s="129"/>
      <c r="AB163" s="129"/>
      <c r="AC163" s="129"/>
      <c r="AD163" s="130"/>
      <c r="AE163" s="129"/>
      <c r="AF163" s="129"/>
      <c r="AG163" s="129"/>
      <c r="AH163" s="129"/>
      <c r="AI163" s="129"/>
      <c r="AJ163" s="129"/>
      <c r="AK163" s="129"/>
      <c r="AM163" s="131"/>
    </row>
    <row r="164" spans="1:39" s="128" customFormat="1" ht="12.75" x14ac:dyDescent="0.2">
      <c r="A164" s="123" t="s">
        <v>510</v>
      </c>
      <c r="B164" s="122">
        <v>6596</v>
      </c>
      <c r="C164" s="122">
        <v>14013</v>
      </c>
      <c r="D164" s="122">
        <v>2114</v>
      </c>
      <c r="E164" s="122">
        <v>0</v>
      </c>
      <c r="F164" s="122">
        <v>0</v>
      </c>
      <c r="G164" s="122">
        <v>702.22283819314703</v>
      </c>
      <c r="H164" s="122"/>
      <c r="I164" s="122">
        <v>16829.222838193102</v>
      </c>
      <c r="J164" s="122">
        <v>111005554</v>
      </c>
      <c r="K164" s="56"/>
      <c r="L164" s="122"/>
      <c r="M164" s="124"/>
      <c r="N164" s="124"/>
      <c r="O164" s="124"/>
      <c r="P164" s="124"/>
      <c r="Q164" s="124"/>
      <c r="R164" s="124"/>
      <c r="S164" s="124"/>
      <c r="T164" s="125"/>
      <c r="U164" s="126"/>
      <c r="V164" s="125"/>
      <c r="W164" s="127"/>
      <c r="X164" s="127"/>
      <c r="Y164" s="127"/>
      <c r="AA164" s="129"/>
      <c r="AB164" s="129"/>
      <c r="AC164" s="129"/>
      <c r="AD164" s="130"/>
      <c r="AE164" s="129"/>
      <c r="AF164" s="129"/>
      <c r="AG164" s="129"/>
      <c r="AH164" s="129"/>
      <c r="AI164" s="129"/>
      <c r="AJ164" s="129"/>
      <c r="AK164" s="129"/>
      <c r="AM164" s="131"/>
    </row>
    <row r="165" spans="1:39" s="128" customFormat="1" ht="12.75" x14ac:dyDescent="0.2">
      <c r="A165" s="123" t="s">
        <v>511</v>
      </c>
      <c r="B165" s="122">
        <v>5705</v>
      </c>
      <c r="C165" s="122">
        <v>10468</v>
      </c>
      <c r="D165" s="122">
        <v>-244</v>
      </c>
      <c r="E165" s="122">
        <v>0</v>
      </c>
      <c r="F165" s="122">
        <v>0</v>
      </c>
      <c r="G165" s="122">
        <v>702.22283819314703</v>
      </c>
      <c r="H165" s="122"/>
      <c r="I165" s="122">
        <v>10926.2228381931</v>
      </c>
      <c r="J165" s="122">
        <v>62334101</v>
      </c>
      <c r="K165" s="56"/>
      <c r="L165" s="122"/>
      <c r="M165" s="124"/>
      <c r="N165" s="124"/>
      <c r="O165" s="124"/>
      <c r="P165" s="124"/>
      <c r="Q165" s="124"/>
      <c r="R165" s="124"/>
      <c r="S165" s="124"/>
      <c r="T165" s="125"/>
      <c r="U165" s="126"/>
      <c r="V165" s="125"/>
      <c r="W165" s="127"/>
      <c r="X165" s="127"/>
      <c r="Y165" s="127"/>
      <c r="AA165" s="129"/>
      <c r="AB165" s="129"/>
      <c r="AC165" s="129"/>
      <c r="AD165" s="130"/>
      <c r="AE165" s="129"/>
      <c r="AF165" s="129"/>
      <c r="AG165" s="129"/>
      <c r="AH165" s="129"/>
      <c r="AI165" s="129"/>
      <c r="AJ165" s="129"/>
      <c r="AK165" s="129"/>
      <c r="AM165" s="131"/>
    </row>
    <row r="166" spans="1:39" s="128" customFormat="1" ht="12.75" x14ac:dyDescent="0.2">
      <c r="A166" s="123" t="s">
        <v>512</v>
      </c>
      <c r="B166" s="122">
        <v>5258</v>
      </c>
      <c r="C166" s="122">
        <v>14872</v>
      </c>
      <c r="D166" s="122">
        <v>963</v>
      </c>
      <c r="E166" s="122">
        <v>0</v>
      </c>
      <c r="F166" s="122">
        <v>0</v>
      </c>
      <c r="G166" s="122">
        <v>702.22283819314703</v>
      </c>
      <c r="H166" s="122"/>
      <c r="I166" s="122">
        <v>16537.222838193102</v>
      </c>
      <c r="J166" s="122">
        <v>86952718</v>
      </c>
      <c r="K166" s="56"/>
      <c r="L166" s="122"/>
      <c r="M166" s="124"/>
      <c r="N166" s="124"/>
      <c r="O166" s="124"/>
      <c r="P166" s="124"/>
      <c r="Q166" s="124"/>
      <c r="R166" s="124"/>
      <c r="S166" s="124"/>
      <c r="T166" s="125"/>
      <c r="U166" s="126"/>
      <c r="V166" s="125"/>
      <c r="W166" s="127"/>
      <c r="X166" s="127"/>
      <c r="Y166" s="127"/>
      <c r="AA166" s="129"/>
      <c r="AB166" s="129"/>
      <c r="AC166" s="129"/>
      <c r="AD166" s="130"/>
      <c r="AE166" s="129"/>
      <c r="AF166" s="129"/>
      <c r="AG166" s="129"/>
      <c r="AH166" s="129"/>
      <c r="AI166" s="129"/>
      <c r="AJ166" s="129"/>
      <c r="AK166" s="129"/>
      <c r="AM166" s="131"/>
    </row>
    <row r="167" spans="1:39" s="128" customFormat="1" ht="12.75" x14ac:dyDescent="0.2">
      <c r="A167" s="123" t="s">
        <v>513</v>
      </c>
      <c r="B167" s="122">
        <v>571153</v>
      </c>
      <c r="C167" s="122">
        <v>4724</v>
      </c>
      <c r="D167" s="122">
        <v>-1193</v>
      </c>
      <c r="E167" s="122">
        <v>0</v>
      </c>
      <c r="F167" s="122">
        <v>0</v>
      </c>
      <c r="G167" s="122">
        <v>702.22283819314703</v>
      </c>
      <c r="H167" s="122"/>
      <c r="I167" s="122">
        <v>4233.22283819315</v>
      </c>
      <c r="J167" s="122">
        <v>2417817924</v>
      </c>
      <c r="K167" s="56"/>
      <c r="L167" s="122"/>
      <c r="M167" s="124"/>
      <c r="N167" s="124"/>
      <c r="O167" s="124"/>
      <c r="P167" s="124"/>
      <c r="Q167" s="124"/>
      <c r="R167" s="124"/>
      <c r="S167" s="124"/>
      <c r="T167" s="125"/>
      <c r="U167" s="126"/>
      <c r="V167" s="125"/>
      <c r="W167" s="127"/>
      <c r="X167" s="127"/>
      <c r="Y167" s="127"/>
      <c r="AA167" s="129"/>
      <c r="AB167" s="129"/>
      <c r="AC167" s="129"/>
      <c r="AD167" s="130"/>
      <c r="AE167" s="129"/>
      <c r="AF167" s="129"/>
      <c r="AG167" s="129"/>
      <c r="AH167" s="129"/>
      <c r="AI167" s="129"/>
      <c r="AJ167" s="129"/>
      <c r="AK167" s="129"/>
      <c r="AM167" s="131"/>
    </row>
    <row r="168" spans="1:39" s="128" customFormat="1" ht="12.75" x14ac:dyDescent="0.2">
      <c r="A168" s="123" t="s">
        <v>514</v>
      </c>
      <c r="B168" s="122">
        <v>13271</v>
      </c>
      <c r="C168" s="122">
        <v>10209</v>
      </c>
      <c r="D168" s="122">
        <v>-1354</v>
      </c>
      <c r="E168" s="122">
        <v>0</v>
      </c>
      <c r="F168" s="122">
        <v>0</v>
      </c>
      <c r="G168" s="122">
        <v>702.22283819314703</v>
      </c>
      <c r="H168" s="122"/>
      <c r="I168" s="122">
        <v>9557.2228381931509</v>
      </c>
      <c r="J168" s="122">
        <v>126833904</v>
      </c>
      <c r="K168" s="56"/>
      <c r="L168" s="122"/>
      <c r="M168" s="124"/>
      <c r="N168" s="124"/>
      <c r="O168" s="124"/>
      <c r="P168" s="124"/>
      <c r="Q168" s="124"/>
      <c r="R168" s="124"/>
      <c r="S168" s="124"/>
      <c r="T168" s="125"/>
      <c r="U168" s="126"/>
      <c r="V168" s="125"/>
      <c r="W168" s="127"/>
      <c r="X168" s="127"/>
      <c r="Y168" s="127"/>
      <c r="AA168" s="129"/>
      <c r="AB168" s="129"/>
      <c r="AC168" s="129"/>
      <c r="AD168" s="130"/>
      <c r="AE168" s="129"/>
      <c r="AF168" s="129"/>
      <c r="AG168" s="129"/>
      <c r="AH168" s="129"/>
      <c r="AI168" s="129"/>
      <c r="AJ168" s="129"/>
      <c r="AK168" s="129"/>
      <c r="AM168" s="131"/>
    </row>
    <row r="169" spans="1:39" s="128" customFormat="1" ht="12.75" x14ac:dyDescent="0.2">
      <c r="A169" s="123" t="s">
        <v>515</v>
      </c>
      <c r="B169" s="122">
        <v>9482</v>
      </c>
      <c r="C169" s="122">
        <v>11040</v>
      </c>
      <c r="D169" s="122">
        <v>-445</v>
      </c>
      <c r="E169" s="122">
        <v>0</v>
      </c>
      <c r="F169" s="122">
        <v>0</v>
      </c>
      <c r="G169" s="122">
        <v>702.22283819314703</v>
      </c>
      <c r="H169" s="122"/>
      <c r="I169" s="122">
        <v>11297.2228381931</v>
      </c>
      <c r="J169" s="122">
        <v>107120267</v>
      </c>
      <c r="K169" s="56"/>
      <c r="L169" s="122"/>
      <c r="M169" s="124"/>
      <c r="N169" s="124"/>
      <c r="O169" s="124"/>
      <c r="P169" s="124"/>
      <c r="Q169" s="124"/>
      <c r="R169" s="124"/>
      <c r="S169" s="124"/>
      <c r="T169" s="125"/>
      <c r="U169" s="126"/>
      <c r="V169" s="125"/>
      <c r="W169" s="127"/>
      <c r="X169" s="127"/>
      <c r="Y169" s="127"/>
      <c r="AA169" s="129"/>
      <c r="AB169" s="129"/>
      <c r="AC169" s="129"/>
      <c r="AD169" s="130"/>
      <c r="AE169" s="129"/>
      <c r="AF169" s="129"/>
      <c r="AG169" s="129"/>
      <c r="AH169" s="129"/>
      <c r="AI169" s="129"/>
      <c r="AJ169" s="129"/>
      <c r="AK169" s="129"/>
      <c r="AM169" s="131"/>
    </row>
    <row r="170" spans="1:39" s="128" customFormat="1" ht="12.75" x14ac:dyDescent="0.2">
      <c r="A170" s="123" t="s">
        <v>516</v>
      </c>
      <c r="B170" s="122">
        <v>9160</v>
      </c>
      <c r="C170" s="122">
        <v>10782</v>
      </c>
      <c r="D170" s="122">
        <v>-354</v>
      </c>
      <c r="E170" s="122">
        <v>0</v>
      </c>
      <c r="F170" s="122">
        <v>0</v>
      </c>
      <c r="G170" s="122">
        <v>702.22283819314703</v>
      </c>
      <c r="H170" s="122"/>
      <c r="I170" s="122">
        <v>11130.2228381931</v>
      </c>
      <c r="J170" s="122">
        <v>101952841</v>
      </c>
      <c r="K170" s="56"/>
      <c r="L170" s="122"/>
      <c r="M170" s="124"/>
      <c r="N170" s="124"/>
      <c r="O170" s="124"/>
      <c r="P170" s="124"/>
      <c r="Q170" s="124"/>
      <c r="R170" s="124"/>
      <c r="S170" s="124"/>
      <c r="T170" s="125"/>
      <c r="U170" s="126"/>
      <c r="V170" s="125"/>
      <c r="W170" s="127"/>
      <c r="X170" s="127"/>
      <c r="Y170" s="127"/>
      <c r="AA170" s="129"/>
      <c r="AB170" s="129"/>
      <c r="AC170" s="129"/>
      <c r="AD170" s="130"/>
      <c r="AE170" s="129"/>
      <c r="AF170" s="129"/>
      <c r="AG170" s="129"/>
      <c r="AH170" s="129"/>
      <c r="AI170" s="129"/>
      <c r="AJ170" s="129"/>
      <c r="AK170" s="129"/>
      <c r="AM170" s="131"/>
    </row>
    <row r="171" spans="1:39" s="128" customFormat="1" ht="12.75" x14ac:dyDescent="0.2">
      <c r="A171" s="123" t="s">
        <v>517</v>
      </c>
      <c r="B171" s="122">
        <v>37747</v>
      </c>
      <c r="C171" s="122">
        <v>832</v>
      </c>
      <c r="D171" s="122">
        <v>1607</v>
      </c>
      <c r="E171" s="122">
        <v>0</v>
      </c>
      <c r="F171" s="122">
        <v>0</v>
      </c>
      <c r="G171" s="122">
        <v>702.22283819314703</v>
      </c>
      <c r="H171" s="122"/>
      <c r="I171" s="122">
        <v>3141.22283819315</v>
      </c>
      <c r="J171" s="122">
        <v>118571738</v>
      </c>
      <c r="K171" s="56"/>
      <c r="L171" s="122"/>
      <c r="M171" s="124"/>
      <c r="N171" s="124"/>
      <c r="O171" s="124"/>
      <c r="P171" s="124"/>
      <c r="Q171" s="124"/>
      <c r="R171" s="124"/>
      <c r="S171" s="124"/>
      <c r="T171" s="125"/>
      <c r="U171" s="126"/>
      <c r="V171" s="125"/>
      <c r="W171" s="127"/>
      <c r="X171" s="127"/>
      <c r="Y171" s="127"/>
      <c r="AA171" s="129"/>
      <c r="AB171" s="129"/>
      <c r="AC171" s="129"/>
      <c r="AD171" s="130"/>
      <c r="AE171" s="129"/>
      <c r="AF171" s="129"/>
      <c r="AG171" s="129"/>
      <c r="AH171" s="129"/>
      <c r="AI171" s="129"/>
      <c r="AJ171" s="129"/>
      <c r="AK171" s="129"/>
      <c r="AM171" s="131"/>
    </row>
    <row r="172" spans="1:39" s="128" customFormat="1" ht="12.75" x14ac:dyDescent="0.2">
      <c r="A172" s="123" t="s">
        <v>518</v>
      </c>
      <c r="B172" s="122">
        <v>6968</v>
      </c>
      <c r="C172" s="122">
        <v>9927</v>
      </c>
      <c r="D172" s="122">
        <v>-631</v>
      </c>
      <c r="E172" s="122">
        <v>0</v>
      </c>
      <c r="F172" s="122">
        <v>0</v>
      </c>
      <c r="G172" s="122">
        <v>702.22283819314703</v>
      </c>
      <c r="H172" s="122"/>
      <c r="I172" s="122">
        <v>9998.2228381931509</v>
      </c>
      <c r="J172" s="122">
        <v>69667617</v>
      </c>
      <c r="K172" s="56"/>
      <c r="L172" s="122"/>
      <c r="M172" s="124"/>
      <c r="N172" s="124"/>
      <c r="O172" s="124"/>
      <c r="P172" s="124"/>
      <c r="Q172" s="124"/>
      <c r="R172" s="124"/>
      <c r="S172" s="124"/>
      <c r="T172" s="125"/>
      <c r="U172" s="126"/>
      <c r="V172" s="125"/>
      <c r="W172" s="127"/>
      <c r="X172" s="127"/>
      <c r="Y172" s="127"/>
      <c r="AA172" s="129"/>
      <c r="AB172" s="129"/>
      <c r="AC172" s="129"/>
      <c r="AD172" s="130"/>
      <c r="AE172" s="129"/>
      <c r="AF172" s="129"/>
      <c r="AG172" s="129"/>
      <c r="AH172" s="129"/>
      <c r="AI172" s="129"/>
      <c r="AJ172" s="129"/>
      <c r="AK172" s="129"/>
      <c r="AM172" s="131"/>
    </row>
    <row r="173" spans="1:39" s="128" customFormat="1" ht="12.75" x14ac:dyDescent="0.2">
      <c r="A173" s="123" t="s">
        <v>519</v>
      </c>
      <c r="B173" s="122">
        <v>44890</v>
      </c>
      <c r="C173" s="122">
        <v>3726</v>
      </c>
      <c r="D173" s="122">
        <v>-8</v>
      </c>
      <c r="E173" s="122">
        <v>0</v>
      </c>
      <c r="F173" s="122">
        <v>0</v>
      </c>
      <c r="G173" s="122">
        <v>702.22283819314703</v>
      </c>
      <c r="H173" s="122"/>
      <c r="I173" s="122">
        <v>4420.22283819315</v>
      </c>
      <c r="J173" s="122">
        <v>198423803</v>
      </c>
      <c r="K173" s="56"/>
      <c r="L173" s="122"/>
      <c r="M173" s="124"/>
      <c r="N173" s="124"/>
      <c r="O173" s="124"/>
      <c r="P173" s="124"/>
      <c r="Q173" s="124"/>
      <c r="R173" s="124"/>
      <c r="S173" s="124"/>
      <c r="T173" s="125"/>
      <c r="U173" s="126"/>
      <c r="V173" s="125"/>
      <c r="W173" s="127"/>
      <c r="X173" s="127"/>
      <c r="Y173" s="127"/>
      <c r="AA173" s="129"/>
      <c r="AB173" s="129"/>
      <c r="AC173" s="129"/>
      <c r="AD173" s="130"/>
      <c r="AE173" s="129"/>
      <c r="AF173" s="129"/>
      <c r="AG173" s="129"/>
      <c r="AH173" s="129"/>
      <c r="AI173" s="129"/>
      <c r="AJ173" s="129"/>
      <c r="AK173" s="129"/>
      <c r="AM173" s="131"/>
    </row>
    <row r="174" spans="1:39" s="128" customFormat="1" ht="12.75" x14ac:dyDescent="0.2">
      <c r="A174" s="123" t="s">
        <v>520</v>
      </c>
      <c r="B174" s="122">
        <v>42051</v>
      </c>
      <c r="C174" s="122">
        <v>3192</v>
      </c>
      <c r="D174" s="122">
        <v>1818</v>
      </c>
      <c r="E174" s="122">
        <v>0</v>
      </c>
      <c r="F174" s="122">
        <v>0</v>
      </c>
      <c r="G174" s="122">
        <v>702.22283819314703</v>
      </c>
      <c r="H174" s="122"/>
      <c r="I174" s="122">
        <v>5712.22283819315</v>
      </c>
      <c r="J174" s="122">
        <v>240204683</v>
      </c>
      <c r="K174" s="56"/>
      <c r="L174" s="122"/>
      <c r="M174" s="124"/>
      <c r="N174" s="124"/>
      <c r="O174" s="124"/>
      <c r="P174" s="124"/>
      <c r="Q174" s="124"/>
      <c r="R174" s="124"/>
      <c r="S174" s="124"/>
      <c r="T174" s="125"/>
      <c r="U174" s="126"/>
      <c r="V174" s="125"/>
      <c r="W174" s="127"/>
      <c r="X174" s="127"/>
      <c r="Y174" s="127"/>
      <c r="AA174" s="129"/>
      <c r="AB174" s="129"/>
      <c r="AC174" s="129"/>
      <c r="AD174" s="130"/>
      <c r="AE174" s="129"/>
      <c r="AF174" s="129"/>
      <c r="AG174" s="129"/>
      <c r="AH174" s="129"/>
      <c r="AI174" s="129"/>
      <c r="AJ174" s="129"/>
      <c r="AK174" s="129"/>
      <c r="AM174" s="131"/>
    </row>
    <row r="175" spans="1:39" s="128" customFormat="1" ht="12.75" x14ac:dyDescent="0.2">
      <c r="A175" s="123" t="s">
        <v>521</v>
      </c>
      <c r="B175" s="122">
        <v>39827</v>
      </c>
      <c r="C175" s="122">
        <v>7889</v>
      </c>
      <c r="D175" s="122">
        <v>-1782</v>
      </c>
      <c r="E175" s="122">
        <v>0</v>
      </c>
      <c r="F175" s="122">
        <v>0</v>
      </c>
      <c r="G175" s="122">
        <v>702.22283819314703</v>
      </c>
      <c r="H175" s="122"/>
      <c r="I175" s="122">
        <v>6809.22283819315</v>
      </c>
      <c r="J175" s="122">
        <v>271190918</v>
      </c>
      <c r="K175" s="56"/>
      <c r="L175" s="122"/>
      <c r="M175" s="124"/>
      <c r="N175" s="124"/>
      <c r="O175" s="124"/>
      <c r="P175" s="124"/>
      <c r="Q175" s="124"/>
      <c r="R175" s="124"/>
      <c r="S175" s="124"/>
      <c r="T175" s="125"/>
      <c r="U175" s="126"/>
      <c r="V175" s="125"/>
      <c r="W175" s="127"/>
      <c r="X175" s="127"/>
      <c r="Y175" s="127"/>
      <c r="AA175" s="129"/>
      <c r="AB175" s="129"/>
      <c r="AC175" s="129"/>
      <c r="AD175" s="130"/>
      <c r="AE175" s="129"/>
      <c r="AF175" s="129"/>
      <c r="AG175" s="129"/>
      <c r="AH175" s="129"/>
      <c r="AI175" s="129"/>
      <c r="AJ175" s="129"/>
      <c r="AK175" s="129"/>
      <c r="AM175" s="131"/>
    </row>
    <row r="176" spans="1:39" s="128" customFormat="1" ht="12.75" x14ac:dyDescent="0.2">
      <c r="A176" s="123" t="s">
        <v>522</v>
      </c>
      <c r="B176" s="122">
        <v>13993</v>
      </c>
      <c r="C176" s="122">
        <v>10240</v>
      </c>
      <c r="D176" s="122">
        <v>-1189</v>
      </c>
      <c r="E176" s="122">
        <v>0</v>
      </c>
      <c r="F176" s="122">
        <v>0</v>
      </c>
      <c r="G176" s="122">
        <v>702.22283819314703</v>
      </c>
      <c r="H176" s="122"/>
      <c r="I176" s="122">
        <v>9753.2228381931509</v>
      </c>
      <c r="J176" s="122">
        <v>136476847</v>
      </c>
      <c r="K176" s="56"/>
      <c r="L176" s="122"/>
      <c r="M176" s="124"/>
      <c r="N176" s="124"/>
      <c r="O176" s="124"/>
      <c r="P176" s="124"/>
      <c r="Q176" s="124"/>
      <c r="R176" s="124"/>
      <c r="S176" s="124"/>
      <c r="T176" s="125"/>
      <c r="U176" s="126"/>
      <c r="V176" s="125"/>
      <c r="W176" s="127"/>
      <c r="X176" s="127"/>
      <c r="Y176" s="127"/>
      <c r="AA176" s="129"/>
      <c r="AB176" s="129"/>
      <c r="AC176" s="129"/>
      <c r="AD176" s="130"/>
      <c r="AE176" s="129"/>
      <c r="AF176" s="129"/>
      <c r="AG176" s="129"/>
      <c r="AH176" s="129"/>
      <c r="AI176" s="129"/>
      <c r="AJ176" s="129"/>
      <c r="AK176" s="129"/>
      <c r="AM176" s="131"/>
    </row>
    <row r="177" spans="1:39" s="128" customFormat="1" ht="12.75" x14ac:dyDescent="0.2">
      <c r="A177" s="123" t="s">
        <v>523</v>
      </c>
      <c r="B177" s="122">
        <v>14611</v>
      </c>
      <c r="C177" s="122">
        <v>7870</v>
      </c>
      <c r="D177" s="122">
        <v>-243</v>
      </c>
      <c r="E177" s="122">
        <v>0</v>
      </c>
      <c r="F177" s="122">
        <v>0</v>
      </c>
      <c r="G177" s="122">
        <v>702.22283819314703</v>
      </c>
      <c r="H177" s="122"/>
      <c r="I177" s="122">
        <v>8329.2228381931509</v>
      </c>
      <c r="J177" s="122">
        <v>121698275</v>
      </c>
      <c r="K177" s="56"/>
      <c r="L177" s="122"/>
      <c r="M177" s="124"/>
      <c r="N177" s="124"/>
      <c r="O177" s="124"/>
      <c r="P177" s="124"/>
      <c r="Q177" s="124"/>
      <c r="R177" s="124"/>
      <c r="S177" s="124"/>
      <c r="T177" s="125"/>
      <c r="U177" s="126"/>
      <c r="V177" s="125"/>
      <c r="W177" s="127"/>
      <c r="X177" s="127"/>
      <c r="Y177" s="127"/>
      <c r="AA177" s="129"/>
      <c r="AB177" s="129"/>
      <c r="AC177" s="129"/>
      <c r="AD177" s="130"/>
      <c r="AE177" s="129"/>
      <c r="AF177" s="129"/>
      <c r="AG177" s="129"/>
      <c r="AH177" s="129"/>
      <c r="AI177" s="129"/>
      <c r="AJ177" s="129"/>
      <c r="AK177" s="129"/>
      <c r="AM177" s="131"/>
    </row>
    <row r="178" spans="1:39" s="128" customFormat="1" ht="12.75" x14ac:dyDescent="0.2">
      <c r="A178" s="123" t="s">
        <v>524</v>
      </c>
      <c r="B178" s="122">
        <v>24377</v>
      </c>
      <c r="C178" s="122">
        <v>10045</v>
      </c>
      <c r="D178" s="122">
        <v>-1487</v>
      </c>
      <c r="E178" s="122">
        <v>0</v>
      </c>
      <c r="F178" s="122">
        <v>0</v>
      </c>
      <c r="G178" s="122">
        <v>702.22283819314703</v>
      </c>
      <c r="H178" s="122"/>
      <c r="I178" s="122">
        <v>9260.2228381931509</v>
      </c>
      <c r="J178" s="122">
        <v>225736452</v>
      </c>
      <c r="K178" s="56"/>
      <c r="L178" s="122"/>
      <c r="M178" s="124"/>
      <c r="N178" s="124"/>
      <c r="O178" s="124"/>
      <c r="P178" s="124"/>
      <c r="Q178" s="124"/>
      <c r="R178" s="124"/>
      <c r="S178" s="124"/>
      <c r="T178" s="125"/>
      <c r="U178" s="126"/>
      <c r="V178" s="125"/>
      <c r="W178" s="127"/>
      <c r="X178" s="127"/>
      <c r="Y178" s="127"/>
      <c r="AA178" s="129"/>
      <c r="AB178" s="129"/>
      <c r="AC178" s="129"/>
      <c r="AD178" s="130"/>
      <c r="AE178" s="129"/>
      <c r="AF178" s="129"/>
      <c r="AG178" s="129"/>
      <c r="AH178" s="129"/>
      <c r="AI178" s="129"/>
      <c r="AJ178" s="129"/>
      <c r="AK178" s="129"/>
      <c r="AM178" s="131"/>
    </row>
    <row r="179" spans="1:39" s="128" customFormat="1" ht="12.75" x14ac:dyDescent="0.2">
      <c r="A179" s="123" t="s">
        <v>525</v>
      </c>
      <c r="B179" s="122">
        <v>34727</v>
      </c>
      <c r="C179" s="122">
        <v>10488</v>
      </c>
      <c r="D179" s="122">
        <v>570</v>
      </c>
      <c r="E179" s="122">
        <v>0</v>
      </c>
      <c r="F179" s="122">
        <v>0</v>
      </c>
      <c r="G179" s="122">
        <v>702.22283819314703</v>
      </c>
      <c r="H179" s="122"/>
      <c r="I179" s="122">
        <v>11760.2228381931</v>
      </c>
      <c r="J179" s="122">
        <v>408397259</v>
      </c>
      <c r="K179" s="56"/>
      <c r="L179" s="122"/>
      <c r="M179" s="124"/>
      <c r="N179" s="124"/>
      <c r="O179" s="124"/>
      <c r="P179" s="124"/>
      <c r="Q179" s="124"/>
      <c r="R179" s="124"/>
      <c r="S179" s="124"/>
      <c r="T179" s="125"/>
      <c r="U179" s="126"/>
      <c r="V179" s="125"/>
      <c r="W179" s="127"/>
      <c r="X179" s="127"/>
      <c r="Y179" s="127"/>
      <c r="AA179" s="129"/>
      <c r="AB179" s="129"/>
      <c r="AC179" s="129"/>
      <c r="AD179" s="130"/>
      <c r="AE179" s="129"/>
      <c r="AF179" s="129"/>
      <c r="AG179" s="129"/>
      <c r="AH179" s="129"/>
      <c r="AI179" s="129"/>
      <c r="AJ179" s="129"/>
      <c r="AK179" s="129"/>
      <c r="AM179" s="131"/>
    </row>
    <row r="180" spans="1:39" s="128" customFormat="1" ht="12.75" x14ac:dyDescent="0.2">
      <c r="A180" s="123" t="s">
        <v>526</v>
      </c>
      <c r="B180" s="122">
        <v>9349</v>
      </c>
      <c r="C180" s="122">
        <v>16255</v>
      </c>
      <c r="D180" s="122">
        <v>1582</v>
      </c>
      <c r="E180" s="122">
        <v>0</v>
      </c>
      <c r="F180" s="122">
        <v>0</v>
      </c>
      <c r="G180" s="122">
        <v>702.22283819314703</v>
      </c>
      <c r="H180" s="122"/>
      <c r="I180" s="122">
        <v>18539.222838193102</v>
      </c>
      <c r="J180" s="122">
        <v>173323194</v>
      </c>
      <c r="K180" s="56"/>
      <c r="L180" s="122"/>
      <c r="M180" s="124"/>
      <c r="N180" s="124"/>
      <c r="O180" s="124"/>
      <c r="P180" s="124"/>
      <c r="Q180" s="124"/>
      <c r="R180" s="124"/>
      <c r="S180" s="124"/>
      <c r="T180" s="125"/>
      <c r="U180" s="126"/>
      <c r="V180" s="125"/>
      <c r="W180" s="127"/>
      <c r="X180" s="127"/>
      <c r="Y180" s="127"/>
      <c r="AA180" s="129"/>
      <c r="AB180" s="129"/>
      <c r="AC180" s="129"/>
      <c r="AD180" s="130"/>
      <c r="AE180" s="129"/>
      <c r="AF180" s="129"/>
      <c r="AG180" s="129"/>
      <c r="AH180" s="129"/>
      <c r="AI180" s="129"/>
      <c r="AJ180" s="129"/>
      <c r="AK180" s="129"/>
      <c r="AM180" s="131"/>
    </row>
    <row r="181" spans="1:39" s="128" customFormat="1" ht="12.75" x14ac:dyDescent="0.2">
      <c r="A181" s="123" t="s">
        <v>527</v>
      </c>
      <c r="B181" s="122">
        <v>10475</v>
      </c>
      <c r="C181" s="122">
        <v>13076</v>
      </c>
      <c r="D181" s="122">
        <v>2098</v>
      </c>
      <c r="E181" s="122">
        <v>0</v>
      </c>
      <c r="F181" s="122">
        <v>0</v>
      </c>
      <c r="G181" s="122">
        <v>702.22283819314703</v>
      </c>
      <c r="H181" s="122"/>
      <c r="I181" s="122">
        <v>15876.2228381931</v>
      </c>
      <c r="J181" s="122">
        <v>166303434</v>
      </c>
      <c r="K181" s="56"/>
      <c r="L181" s="122"/>
      <c r="M181" s="124"/>
      <c r="N181" s="124"/>
      <c r="O181" s="124"/>
      <c r="P181" s="124"/>
      <c r="Q181" s="124"/>
      <c r="R181" s="124"/>
      <c r="S181" s="124"/>
      <c r="T181" s="125"/>
      <c r="U181" s="126"/>
      <c r="V181" s="125"/>
      <c r="W181" s="127"/>
      <c r="X181" s="127"/>
      <c r="Y181" s="127"/>
      <c r="AA181" s="129"/>
      <c r="AB181" s="129"/>
      <c r="AC181" s="129"/>
      <c r="AD181" s="130"/>
      <c r="AE181" s="129"/>
      <c r="AF181" s="129"/>
      <c r="AG181" s="129"/>
      <c r="AH181" s="129"/>
      <c r="AI181" s="129"/>
      <c r="AJ181" s="129"/>
      <c r="AK181" s="129"/>
      <c r="AM181" s="131"/>
    </row>
    <row r="182" spans="1:39" s="128" customFormat="1" ht="12.75" x14ac:dyDescent="0.2">
      <c r="A182" s="123" t="s">
        <v>528</v>
      </c>
      <c r="B182" s="122">
        <v>67998</v>
      </c>
      <c r="C182" s="122">
        <v>2965</v>
      </c>
      <c r="D182" s="122">
        <v>133</v>
      </c>
      <c r="E182" s="122">
        <v>0</v>
      </c>
      <c r="F182" s="122">
        <v>0</v>
      </c>
      <c r="G182" s="122">
        <v>702.22283819314703</v>
      </c>
      <c r="H182" s="122"/>
      <c r="I182" s="122">
        <v>3800.22283819315</v>
      </c>
      <c r="J182" s="122">
        <v>258407553</v>
      </c>
      <c r="K182" s="56"/>
      <c r="L182" s="122"/>
      <c r="M182" s="124"/>
      <c r="N182" s="124"/>
      <c r="O182" s="124"/>
      <c r="P182" s="124"/>
      <c r="Q182" s="124"/>
      <c r="R182" s="124"/>
      <c r="S182" s="124"/>
      <c r="T182" s="125"/>
      <c r="U182" s="126"/>
      <c r="V182" s="125"/>
      <c r="W182" s="127"/>
      <c r="X182" s="127"/>
      <c r="Y182" s="127"/>
      <c r="AA182" s="129"/>
      <c r="AB182" s="129"/>
      <c r="AC182" s="129"/>
      <c r="AD182" s="130"/>
      <c r="AE182" s="129"/>
      <c r="AF182" s="129"/>
      <c r="AG182" s="129"/>
      <c r="AH182" s="129"/>
      <c r="AI182" s="129"/>
      <c r="AJ182" s="129"/>
      <c r="AK182" s="129"/>
      <c r="AM182" s="131"/>
    </row>
    <row r="183" spans="1:39" s="128" customFormat="1" ht="12.75" x14ac:dyDescent="0.2">
      <c r="A183" s="123" t="s">
        <v>529</v>
      </c>
      <c r="B183" s="122">
        <v>15059</v>
      </c>
      <c r="C183" s="122">
        <v>7034</v>
      </c>
      <c r="D183" s="122">
        <v>-1899</v>
      </c>
      <c r="E183" s="122">
        <v>0</v>
      </c>
      <c r="F183" s="122">
        <v>0</v>
      </c>
      <c r="G183" s="122">
        <v>702.22283819314703</v>
      </c>
      <c r="H183" s="122"/>
      <c r="I183" s="122">
        <v>5837.22283819315</v>
      </c>
      <c r="J183" s="122">
        <v>87902739</v>
      </c>
      <c r="K183" s="56"/>
      <c r="L183" s="122"/>
      <c r="M183" s="124"/>
      <c r="N183" s="124"/>
      <c r="O183" s="124"/>
      <c r="P183" s="124"/>
      <c r="Q183" s="124"/>
      <c r="R183" s="124"/>
      <c r="S183" s="124"/>
      <c r="T183" s="125"/>
      <c r="U183" s="126"/>
      <c r="V183" s="125"/>
      <c r="W183" s="127"/>
      <c r="X183" s="127"/>
      <c r="Y183" s="127"/>
      <c r="AA183" s="129"/>
      <c r="AB183" s="129"/>
      <c r="AC183" s="129"/>
      <c r="AD183" s="130"/>
      <c r="AE183" s="129"/>
      <c r="AF183" s="129"/>
      <c r="AG183" s="129"/>
      <c r="AH183" s="129"/>
      <c r="AI183" s="129"/>
      <c r="AJ183" s="129"/>
      <c r="AK183" s="129"/>
      <c r="AM183" s="131"/>
    </row>
    <row r="184" spans="1:39" s="128" customFormat="1" ht="12.75" x14ac:dyDescent="0.2">
      <c r="A184" s="123" t="s">
        <v>530</v>
      </c>
      <c r="B184" s="122">
        <v>38386</v>
      </c>
      <c r="C184" s="122">
        <v>2215</v>
      </c>
      <c r="D184" s="122">
        <v>1312</v>
      </c>
      <c r="E184" s="122">
        <v>0</v>
      </c>
      <c r="F184" s="122">
        <v>0</v>
      </c>
      <c r="G184" s="122">
        <v>702.22283819314703</v>
      </c>
      <c r="H184" s="122"/>
      <c r="I184" s="122">
        <v>4229.22283819315</v>
      </c>
      <c r="J184" s="122">
        <v>162342948</v>
      </c>
      <c r="K184" s="56"/>
      <c r="L184" s="122"/>
      <c r="M184" s="124"/>
      <c r="N184" s="124"/>
      <c r="O184" s="124"/>
      <c r="P184" s="124"/>
      <c r="Q184" s="124"/>
      <c r="R184" s="124"/>
      <c r="S184" s="124"/>
      <c r="T184" s="125"/>
      <c r="U184" s="126"/>
      <c r="V184" s="125"/>
      <c r="W184" s="127"/>
      <c r="X184" s="127"/>
      <c r="Y184" s="127"/>
      <c r="AA184" s="129"/>
      <c r="AB184" s="129"/>
      <c r="AC184" s="129"/>
      <c r="AD184" s="130"/>
      <c r="AE184" s="129"/>
      <c r="AF184" s="129"/>
      <c r="AG184" s="129"/>
      <c r="AH184" s="129"/>
      <c r="AI184" s="129"/>
      <c r="AJ184" s="129"/>
      <c r="AK184" s="129"/>
      <c r="AM184" s="131"/>
    </row>
    <row r="185" spans="1:39" s="128" customFormat="1" ht="12.75" x14ac:dyDescent="0.2">
      <c r="A185" s="123" t="s">
        <v>531</v>
      </c>
      <c r="B185" s="122">
        <v>18849</v>
      </c>
      <c r="C185" s="122">
        <v>9486</v>
      </c>
      <c r="D185" s="122">
        <v>-583</v>
      </c>
      <c r="E185" s="122">
        <v>0</v>
      </c>
      <c r="F185" s="122">
        <v>0</v>
      </c>
      <c r="G185" s="122">
        <v>702.22283819314703</v>
      </c>
      <c r="H185" s="122"/>
      <c r="I185" s="122">
        <v>9605.2228381931509</v>
      </c>
      <c r="J185" s="122">
        <v>181048845</v>
      </c>
      <c r="K185" s="56"/>
      <c r="L185" s="122"/>
      <c r="M185" s="124"/>
      <c r="N185" s="124"/>
      <c r="O185" s="124"/>
      <c r="P185" s="124"/>
      <c r="Q185" s="124"/>
      <c r="R185" s="124"/>
      <c r="S185" s="124"/>
      <c r="T185" s="125"/>
      <c r="U185" s="126"/>
      <c r="V185" s="125"/>
      <c r="W185" s="127"/>
      <c r="X185" s="127"/>
      <c r="Y185" s="127"/>
      <c r="AA185" s="129"/>
      <c r="AB185" s="129"/>
      <c r="AC185" s="129"/>
      <c r="AD185" s="130"/>
      <c r="AE185" s="129"/>
      <c r="AF185" s="129"/>
      <c r="AG185" s="129"/>
      <c r="AH185" s="129"/>
      <c r="AI185" s="129"/>
      <c r="AJ185" s="129"/>
      <c r="AK185" s="129"/>
      <c r="AM185" s="131"/>
    </row>
    <row r="186" spans="1:39" s="128" customFormat="1" ht="12.75" x14ac:dyDescent="0.2">
      <c r="A186" s="123" t="s">
        <v>532</v>
      </c>
      <c r="B186" s="122">
        <v>55707</v>
      </c>
      <c r="C186" s="122">
        <v>7335</v>
      </c>
      <c r="D186" s="122">
        <v>-3567</v>
      </c>
      <c r="E186" s="122">
        <v>0</v>
      </c>
      <c r="F186" s="122">
        <v>0</v>
      </c>
      <c r="G186" s="122">
        <v>702.22283819314703</v>
      </c>
      <c r="H186" s="122"/>
      <c r="I186" s="122">
        <v>4470.22283819315</v>
      </c>
      <c r="J186" s="122">
        <v>249022704</v>
      </c>
      <c r="K186" s="56"/>
      <c r="L186" s="122"/>
      <c r="M186" s="124"/>
      <c r="N186" s="124"/>
      <c r="O186" s="124"/>
      <c r="P186" s="124"/>
      <c r="Q186" s="124"/>
      <c r="R186" s="124"/>
      <c r="S186" s="124"/>
      <c r="T186" s="125"/>
      <c r="U186" s="126"/>
      <c r="V186" s="125"/>
      <c r="W186" s="127"/>
      <c r="X186" s="127"/>
      <c r="Y186" s="127"/>
      <c r="AA186" s="129"/>
      <c r="AB186" s="129"/>
      <c r="AC186" s="129"/>
      <c r="AD186" s="130"/>
      <c r="AE186" s="129"/>
      <c r="AF186" s="129"/>
      <c r="AG186" s="129"/>
      <c r="AH186" s="129"/>
      <c r="AI186" s="129"/>
      <c r="AJ186" s="129"/>
      <c r="AK186" s="129"/>
      <c r="AM186" s="131"/>
    </row>
    <row r="187" spans="1:39" s="128" customFormat="1" ht="12.75" x14ac:dyDescent="0.2">
      <c r="A187" s="123" t="s">
        <v>533</v>
      </c>
      <c r="B187" s="122">
        <v>9048</v>
      </c>
      <c r="C187" s="122">
        <v>4566</v>
      </c>
      <c r="D187" s="122">
        <v>-3051</v>
      </c>
      <c r="E187" s="122">
        <v>0</v>
      </c>
      <c r="F187" s="122">
        <v>0</v>
      </c>
      <c r="G187" s="122">
        <v>702.22283819314703</v>
      </c>
      <c r="H187" s="122"/>
      <c r="I187" s="122">
        <v>2217.22283819315</v>
      </c>
      <c r="J187" s="122">
        <v>20061432</v>
      </c>
      <c r="K187" s="56"/>
      <c r="L187" s="122"/>
      <c r="M187" s="124"/>
      <c r="N187" s="124"/>
      <c r="O187" s="124"/>
      <c r="P187" s="124"/>
      <c r="Q187" s="124"/>
      <c r="R187" s="124"/>
      <c r="S187" s="124"/>
      <c r="T187" s="125"/>
      <c r="U187" s="126"/>
      <c r="V187" s="125"/>
      <c r="W187" s="127"/>
      <c r="X187" s="127"/>
      <c r="Y187" s="127"/>
      <c r="AA187" s="129"/>
      <c r="AB187" s="129"/>
      <c r="AC187" s="129"/>
      <c r="AD187" s="130"/>
      <c r="AE187" s="129"/>
      <c r="AF187" s="129"/>
      <c r="AG187" s="129"/>
      <c r="AH187" s="129"/>
      <c r="AI187" s="129"/>
      <c r="AJ187" s="129"/>
      <c r="AK187" s="129"/>
      <c r="AM187" s="131"/>
    </row>
    <row r="188" spans="1:39" s="128" customFormat="1" ht="12.75" x14ac:dyDescent="0.2">
      <c r="A188" s="123" t="s">
        <v>534</v>
      </c>
      <c r="B188" s="122">
        <v>26502</v>
      </c>
      <c r="C188" s="122">
        <v>2718</v>
      </c>
      <c r="D188" s="122">
        <v>-416</v>
      </c>
      <c r="E188" s="122">
        <v>0</v>
      </c>
      <c r="F188" s="122">
        <v>0</v>
      </c>
      <c r="G188" s="122">
        <v>702.22283819314703</v>
      </c>
      <c r="H188" s="122"/>
      <c r="I188" s="122">
        <v>3004.22283819315</v>
      </c>
      <c r="J188" s="122">
        <v>79617914</v>
      </c>
      <c r="K188" s="56"/>
      <c r="L188" s="122"/>
      <c r="M188" s="124"/>
      <c r="N188" s="124"/>
      <c r="O188" s="124"/>
      <c r="P188" s="124"/>
      <c r="Q188" s="124"/>
      <c r="R188" s="124"/>
      <c r="S188" s="124"/>
      <c r="T188" s="125"/>
      <c r="U188" s="126"/>
      <c r="V188" s="125"/>
      <c r="W188" s="127"/>
      <c r="X188" s="127"/>
      <c r="Y188" s="127"/>
      <c r="AA188" s="129"/>
      <c r="AB188" s="129"/>
      <c r="AC188" s="129"/>
      <c r="AD188" s="130"/>
      <c r="AE188" s="129"/>
      <c r="AF188" s="129"/>
      <c r="AG188" s="129"/>
      <c r="AH188" s="129"/>
      <c r="AI188" s="129"/>
      <c r="AJ188" s="129"/>
      <c r="AK188" s="129"/>
      <c r="AM188" s="131"/>
    </row>
    <row r="189" spans="1:39" s="128" customFormat="1" ht="12.75" x14ac:dyDescent="0.2">
      <c r="A189" s="123" t="s">
        <v>535</v>
      </c>
      <c r="B189" s="122">
        <v>13228</v>
      </c>
      <c r="C189" s="122">
        <v>13984</v>
      </c>
      <c r="D189" s="122">
        <v>-1304</v>
      </c>
      <c r="E189" s="122">
        <v>783</v>
      </c>
      <c r="F189" s="122">
        <v>0</v>
      </c>
      <c r="G189" s="122">
        <v>702.22283819314703</v>
      </c>
      <c r="H189" s="122"/>
      <c r="I189" s="122">
        <v>14165.2228381931</v>
      </c>
      <c r="J189" s="122">
        <v>187377568</v>
      </c>
      <c r="K189" s="56"/>
      <c r="L189" s="122"/>
      <c r="M189" s="124"/>
      <c r="N189" s="124"/>
      <c r="O189" s="124"/>
      <c r="P189" s="124"/>
      <c r="Q189" s="124"/>
      <c r="R189" s="124"/>
      <c r="S189" s="124"/>
      <c r="T189" s="125"/>
      <c r="U189" s="126"/>
      <c r="V189" s="125"/>
      <c r="W189" s="127"/>
      <c r="X189" s="127"/>
      <c r="Y189" s="127"/>
      <c r="AA189" s="129"/>
      <c r="AB189" s="129"/>
      <c r="AC189" s="129"/>
      <c r="AD189" s="130"/>
      <c r="AE189" s="129"/>
      <c r="AF189" s="129"/>
      <c r="AG189" s="129"/>
      <c r="AH189" s="129"/>
      <c r="AI189" s="129"/>
      <c r="AJ189" s="129"/>
      <c r="AK189" s="129"/>
      <c r="AM189" s="131"/>
    </row>
    <row r="190" spans="1:39" s="128" customFormat="1" ht="12.75" x14ac:dyDescent="0.2">
      <c r="A190" s="123" t="s">
        <v>536</v>
      </c>
      <c r="B190" s="122">
        <v>10655</v>
      </c>
      <c r="C190" s="122">
        <v>12608</v>
      </c>
      <c r="D190" s="122">
        <v>302</v>
      </c>
      <c r="E190" s="122">
        <v>0</v>
      </c>
      <c r="F190" s="122">
        <v>0</v>
      </c>
      <c r="G190" s="122">
        <v>702.22283819314703</v>
      </c>
      <c r="H190" s="122"/>
      <c r="I190" s="122">
        <v>13612.2228381931</v>
      </c>
      <c r="J190" s="122">
        <v>145038234</v>
      </c>
      <c r="K190" s="56"/>
      <c r="L190" s="122"/>
      <c r="M190" s="124"/>
      <c r="N190" s="124"/>
      <c r="O190" s="124"/>
      <c r="P190" s="124"/>
      <c r="Q190" s="124"/>
      <c r="R190" s="124"/>
      <c r="S190" s="124"/>
      <c r="T190" s="125"/>
      <c r="U190" s="126"/>
      <c r="V190" s="125"/>
      <c r="W190" s="127"/>
      <c r="X190" s="127"/>
      <c r="Y190" s="127"/>
      <c r="AA190" s="129"/>
      <c r="AB190" s="129"/>
      <c r="AC190" s="129"/>
      <c r="AD190" s="130"/>
      <c r="AE190" s="129"/>
      <c r="AF190" s="129"/>
      <c r="AG190" s="129"/>
      <c r="AH190" s="129"/>
      <c r="AI190" s="129"/>
      <c r="AJ190" s="129"/>
      <c r="AK190" s="129"/>
      <c r="AM190" s="131"/>
    </row>
    <row r="191" spans="1:39" s="128" customFormat="1" ht="12.75" x14ac:dyDescent="0.2">
      <c r="A191" s="123" t="s">
        <v>537</v>
      </c>
      <c r="B191" s="122">
        <v>12851</v>
      </c>
      <c r="C191" s="122">
        <v>12000</v>
      </c>
      <c r="D191" s="122">
        <v>-540</v>
      </c>
      <c r="E191" s="122">
        <v>0</v>
      </c>
      <c r="F191" s="122">
        <v>0</v>
      </c>
      <c r="G191" s="122">
        <v>702.22283819314703</v>
      </c>
      <c r="H191" s="122"/>
      <c r="I191" s="122">
        <v>12162.2228381931</v>
      </c>
      <c r="J191" s="122">
        <v>156296726</v>
      </c>
      <c r="K191" s="56"/>
      <c r="L191" s="122"/>
      <c r="M191" s="124"/>
      <c r="N191" s="124"/>
      <c r="O191" s="124"/>
      <c r="P191" s="124"/>
      <c r="Q191" s="124"/>
      <c r="R191" s="124"/>
      <c r="S191" s="124"/>
      <c r="T191" s="125"/>
      <c r="U191" s="126"/>
      <c r="V191" s="125"/>
      <c r="W191" s="127"/>
      <c r="X191" s="127"/>
      <c r="Y191" s="127"/>
      <c r="AA191" s="129"/>
      <c r="AB191" s="129"/>
      <c r="AC191" s="129"/>
      <c r="AD191" s="130"/>
      <c r="AE191" s="129"/>
      <c r="AF191" s="129"/>
      <c r="AG191" s="129"/>
      <c r="AH191" s="129"/>
      <c r="AI191" s="129"/>
      <c r="AJ191" s="129"/>
      <c r="AK191" s="129"/>
      <c r="AM191" s="131"/>
    </row>
    <row r="192" spans="1:39" s="128" customFormat="1" ht="12.75" x14ac:dyDescent="0.2">
      <c r="A192" s="123" t="s">
        <v>538</v>
      </c>
      <c r="B192" s="122">
        <v>11138</v>
      </c>
      <c r="C192" s="122">
        <v>13021</v>
      </c>
      <c r="D192" s="122">
        <v>534</v>
      </c>
      <c r="E192" s="122">
        <v>0</v>
      </c>
      <c r="F192" s="122">
        <v>0</v>
      </c>
      <c r="G192" s="122">
        <v>702.22283819314703</v>
      </c>
      <c r="H192" s="122"/>
      <c r="I192" s="122">
        <v>14257.2228381931</v>
      </c>
      <c r="J192" s="122">
        <v>158796948</v>
      </c>
      <c r="K192" s="56"/>
      <c r="L192" s="122"/>
      <c r="M192" s="124"/>
      <c r="N192" s="124"/>
      <c r="O192" s="124"/>
      <c r="P192" s="124"/>
      <c r="Q192" s="124"/>
      <c r="R192" s="124"/>
      <c r="S192" s="124"/>
      <c r="T192" s="125"/>
      <c r="U192" s="126"/>
      <c r="V192" s="125"/>
      <c r="W192" s="127"/>
      <c r="X192" s="127"/>
      <c r="Y192" s="127"/>
      <c r="AA192" s="129"/>
      <c r="AB192" s="129"/>
      <c r="AC192" s="129"/>
      <c r="AD192" s="130"/>
      <c r="AE192" s="129"/>
      <c r="AF192" s="129"/>
      <c r="AG192" s="129"/>
      <c r="AH192" s="129"/>
      <c r="AI192" s="129"/>
      <c r="AJ192" s="129"/>
      <c r="AK192" s="129"/>
      <c r="AM192" s="131"/>
    </row>
    <row r="193" spans="1:39" s="128" customFormat="1" ht="12.75" x14ac:dyDescent="0.2">
      <c r="A193" s="123" t="s">
        <v>539</v>
      </c>
      <c r="B193" s="122">
        <v>12788</v>
      </c>
      <c r="C193" s="122">
        <v>11522</v>
      </c>
      <c r="D193" s="122">
        <v>-420</v>
      </c>
      <c r="E193" s="122">
        <v>0</v>
      </c>
      <c r="F193" s="122">
        <v>0</v>
      </c>
      <c r="G193" s="122">
        <v>702.22283819314703</v>
      </c>
      <c r="H193" s="122"/>
      <c r="I193" s="122">
        <v>11804.2228381931</v>
      </c>
      <c r="J193" s="122">
        <v>150952402</v>
      </c>
      <c r="K193" s="56"/>
      <c r="L193" s="122"/>
      <c r="M193" s="124"/>
      <c r="N193" s="124"/>
      <c r="O193" s="124"/>
      <c r="P193" s="124"/>
      <c r="Q193" s="124"/>
      <c r="R193" s="124"/>
      <c r="S193" s="124"/>
      <c r="T193" s="125"/>
      <c r="U193" s="126"/>
      <c r="V193" s="125"/>
      <c r="W193" s="127"/>
      <c r="X193" s="127"/>
      <c r="Y193" s="127"/>
      <c r="AA193" s="129"/>
      <c r="AB193" s="129"/>
      <c r="AC193" s="129"/>
      <c r="AD193" s="130"/>
      <c r="AE193" s="129"/>
      <c r="AF193" s="129"/>
      <c r="AG193" s="129"/>
      <c r="AH193" s="129"/>
      <c r="AI193" s="129"/>
      <c r="AJ193" s="129"/>
      <c r="AK193" s="129"/>
      <c r="AM193" s="131"/>
    </row>
    <row r="194" spans="1:39" s="128" customFormat="1" ht="12.75" x14ac:dyDescent="0.2">
      <c r="A194" s="123" t="s">
        <v>540</v>
      </c>
      <c r="B194" s="122">
        <v>15891</v>
      </c>
      <c r="C194" s="122">
        <v>2295</v>
      </c>
      <c r="D194" s="122">
        <v>-2497</v>
      </c>
      <c r="E194" s="122">
        <v>0</v>
      </c>
      <c r="F194" s="122">
        <v>0</v>
      </c>
      <c r="G194" s="122">
        <v>702.22283819314703</v>
      </c>
      <c r="H194" s="122"/>
      <c r="I194" s="122">
        <v>500.22283819314703</v>
      </c>
      <c r="J194" s="122">
        <v>7949041</v>
      </c>
      <c r="K194" s="56"/>
      <c r="L194" s="122"/>
      <c r="M194" s="124"/>
      <c r="N194" s="124"/>
      <c r="O194" s="124"/>
      <c r="P194" s="124"/>
      <c r="Q194" s="124"/>
      <c r="R194" s="124"/>
      <c r="S194" s="124"/>
      <c r="T194" s="125"/>
      <c r="U194" s="126"/>
      <c r="V194" s="125"/>
      <c r="W194" s="127"/>
      <c r="X194" s="127"/>
      <c r="Y194" s="127"/>
      <c r="AA194" s="129"/>
      <c r="AB194" s="129"/>
      <c r="AC194" s="129"/>
      <c r="AD194" s="130"/>
      <c r="AE194" s="129"/>
      <c r="AF194" s="129"/>
      <c r="AG194" s="129"/>
      <c r="AH194" s="129"/>
      <c r="AI194" s="129"/>
      <c r="AJ194" s="129"/>
      <c r="AK194" s="129"/>
      <c r="AM194" s="131"/>
    </row>
    <row r="195" spans="1:39" s="128" customFormat="1" ht="12.75" x14ac:dyDescent="0.2">
      <c r="A195" s="123" t="s">
        <v>541</v>
      </c>
      <c r="B195" s="122">
        <v>11876</v>
      </c>
      <c r="C195" s="122">
        <v>10329</v>
      </c>
      <c r="D195" s="122">
        <v>1026</v>
      </c>
      <c r="E195" s="122">
        <v>0</v>
      </c>
      <c r="F195" s="122">
        <v>0</v>
      </c>
      <c r="G195" s="122">
        <v>702.22283819314703</v>
      </c>
      <c r="H195" s="122"/>
      <c r="I195" s="122">
        <v>12057.2228381931</v>
      </c>
      <c r="J195" s="122">
        <v>143191578</v>
      </c>
      <c r="K195" s="56"/>
      <c r="L195" s="122"/>
      <c r="M195" s="124"/>
      <c r="N195" s="124"/>
      <c r="O195" s="124"/>
      <c r="P195" s="124"/>
      <c r="Q195" s="124"/>
      <c r="R195" s="124"/>
      <c r="S195" s="124"/>
      <c r="T195" s="125"/>
      <c r="U195" s="126"/>
      <c r="V195" s="125"/>
      <c r="W195" s="127"/>
      <c r="X195" s="127"/>
      <c r="Y195" s="127"/>
      <c r="AA195" s="129"/>
      <c r="AB195" s="129"/>
      <c r="AC195" s="129"/>
      <c r="AD195" s="130"/>
      <c r="AE195" s="129"/>
      <c r="AF195" s="129"/>
      <c r="AG195" s="129"/>
      <c r="AH195" s="129"/>
      <c r="AI195" s="129"/>
      <c r="AJ195" s="129"/>
      <c r="AK195" s="129"/>
      <c r="AM195" s="131"/>
    </row>
    <row r="196" spans="1:39" s="128" customFormat="1" ht="12.75" x14ac:dyDescent="0.2">
      <c r="A196" s="123" t="s">
        <v>542</v>
      </c>
      <c r="B196" s="122">
        <v>58624</v>
      </c>
      <c r="C196" s="122">
        <v>9702</v>
      </c>
      <c r="D196" s="122">
        <v>778</v>
      </c>
      <c r="E196" s="122">
        <v>0</v>
      </c>
      <c r="F196" s="122">
        <v>0</v>
      </c>
      <c r="G196" s="122">
        <v>702.22283819314703</v>
      </c>
      <c r="H196" s="122"/>
      <c r="I196" s="122">
        <v>11182.2228381931</v>
      </c>
      <c r="J196" s="122">
        <v>655546632</v>
      </c>
      <c r="K196" s="56"/>
      <c r="L196" s="122"/>
      <c r="M196" s="124"/>
      <c r="N196" s="124"/>
      <c r="O196" s="124"/>
      <c r="P196" s="124"/>
      <c r="Q196" s="124"/>
      <c r="R196" s="124"/>
      <c r="S196" s="124"/>
      <c r="T196" s="125"/>
      <c r="U196" s="126"/>
      <c r="V196" s="125"/>
      <c r="W196" s="127"/>
      <c r="X196" s="127"/>
      <c r="Y196" s="127"/>
      <c r="AA196" s="129"/>
      <c r="AB196" s="129"/>
      <c r="AC196" s="129"/>
      <c r="AD196" s="130"/>
      <c r="AE196" s="129"/>
      <c r="AF196" s="129"/>
      <c r="AG196" s="129"/>
      <c r="AH196" s="129"/>
      <c r="AI196" s="129"/>
      <c r="AJ196" s="129"/>
      <c r="AK196" s="129"/>
      <c r="AM196" s="131"/>
    </row>
    <row r="197" spans="1:39" s="128" customFormat="1" ht="12.75" x14ac:dyDescent="0.2">
      <c r="A197" s="123" t="s">
        <v>543</v>
      </c>
      <c r="B197" s="122">
        <v>9338</v>
      </c>
      <c r="C197" s="122">
        <v>14102</v>
      </c>
      <c r="D197" s="122">
        <v>-52</v>
      </c>
      <c r="E197" s="122">
        <v>0</v>
      </c>
      <c r="F197" s="122">
        <v>0</v>
      </c>
      <c r="G197" s="122">
        <v>702.22283819314703</v>
      </c>
      <c r="H197" s="122"/>
      <c r="I197" s="122">
        <v>14752.2228381931</v>
      </c>
      <c r="J197" s="122">
        <v>137756257</v>
      </c>
      <c r="K197" s="56"/>
      <c r="L197" s="122"/>
      <c r="M197" s="124"/>
      <c r="N197" s="124"/>
      <c r="O197" s="124"/>
      <c r="P197" s="124"/>
      <c r="Q197" s="124"/>
      <c r="R197" s="124"/>
      <c r="S197" s="124"/>
      <c r="T197" s="125"/>
      <c r="U197" s="126"/>
      <c r="V197" s="125"/>
      <c r="W197" s="127"/>
      <c r="X197" s="127"/>
      <c r="Y197" s="127"/>
      <c r="AA197" s="129"/>
      <c r="AB197" s="129"/>
      <c r="AC197" s="129"/>
      <c r="AD197" s="130"/>
      <c r="AE197" s="129"/>
      <c r="AF197" s="129"/>
      <c r="AG197" s="129"/>
      <c r="AH197" s="129"/>
      <c r="AI197" s="129"/>
      <c r="AJ197" s="129"/>
      <c r="AK197" s="129"/>
      <c r="AM197" s="131"/>
    </row>
    <row r="198" spans="1:39" s="128" customFormat="1" ht="12.75" x14ac:dyDescent="0.2">
      <c r="A198" s="123" t="s">
        <v>544</v>
      </c>
      <c r="B198" s="122">
        <v>56182</v>
      </c>
      <c r="C198" s="122">
        <v>9427</v>
      </c>
      <c r="D198" s="122">
        <v>298</v>
      </c>
      <c r="E198" s="122">
        <v>0</v>
      </c>
      <c r="F198" s="122">
        <v>0</v>
      </c>
      <c r="G198" s="122">
        <v>702.22283819314703</v>
      </c>
      <c r="H198" s="122"/>
      <c r="I198" s="122">
        <v>10427.2228381931</v>
      </c>
      <c r="J198" s="122">
        <v>585822233</v>
      </c>
      <c r="K198" s="56"/>
      <c r="L198" s="122"/>
      <c r="M198" s="124"/>
      <c r="N198" s="124"/>
      <c r="O198" s="124"/>
      <c r="P198" s="124"/>
      <c r="Q198" s="124"/>
      <c r="R198" s="124"/>
      <c r="S198" s="124"/>
      <c r="T198" s="125"/>
      <c r="U198" s="126"/>
      <c r="V198" s="125"/>
      <c r="W198" s="127"/>
      <c r="X198" s="127"/>
      <c r="Y198" s="127"/>
      <c r="AA198" s="129"/>
      <c r="AB198" s="129"/>
      <c r="AC198" s="129"/>
      <c r="AD198" s="130"/>
      <c r="AE198" s="129"/>
      <c r="AF198" s="129"/>
      <c r="AG198" s="129"/>
      <c r="AH198" s="129"/>
      <c r="AI198" s="129"/>
      <c r="AJ198" s="129"/>
      <c r="AK198" s="129"/>
      <c r="AM198" s="131"/>
    </row>
    <row r="199" spans="1:39" s="128" customFormat="1" ht="12.75" x14ac:dyDescent="0.2">
      <c r="A199" s="123" t="s">
        <v>545</v>
      </c>
      <c r="B199" s="122">
        <v>24433</v>
      </c>
      <c r="C199" s="122">
        <v>10118</v>
      </c>
      <c r="D199" s="122">
        <v>-182</v>
      </c>
      <c r="E199" s="122">
        <v>0</v>
      </c>
      <c r="F199" s="122">
        <v>0</v>
      </c>
      <c r="G199" s="122">
        <v>702.22283819314703</v>
      </c>
      <c r="H199" s="122"/>
      <c r="I199" s="122">
        <v>10638.2228381931</v>
      </c>
      <c r="J199" s="122">
        <v>259923699</v>
      </c>
      <c r="K199" s="56"/>
      <c r="L199" s="122"/>
      <c r="M199" s="124"/>
      <c r="N199" s="124"/>
      <c r="O199" s="124"/>
      <c r="P199" s="124"/>
      <c r="Q199" s="124"/>
      <c r="R199" s="124"/>
      <c r="S199" s="124"/>
      <c r="T199" s="125"/>
      <c r="U199" s="126"/>
      <c r="V199" s="125"/>
      <c r="W199" s="127"/>
      <c r="X199" s="127"/>
      <c r="Y199" s="127"/>
      <c r="AA199" s="129"/>
      <c r="AB199" s="129"/>
      <c r="AC199" s="129"/>
      <c r="AD199" s="130"/>
      <c r="AE199" s="129"/>
      <c r="AF199" s="129"/>
      <c r="AG199" s="129"/>
      <c r="AH199" s="129"/>
      <c r="AI199" s="129"/>
      <c r="AJ199" s="129"/>
      <c r="AK199" s="129"/>
      <c r="AM199" s="131"/>
    </row>
    <row r="200" spans="1:39" s="128" customFormat="1" ht="12.75" x14ac:dyDescent="0.2">
      <c r="A200" s="123" t="s">
        <v>546</v>
      </c>
      <c r="B200" s="122">
        <v>15970</v>
      </c>
      <c r="C200" s="122">
        <v>12230</v>
      </c>
      <c r="D200" s="122">
        <v>-567</v>
      </c>
      <c r="E200" s="122">
        <v>0</v>
      </c>
      <c r="F200" s="122">
        <v>0</v>
      </c>
      <c r="G200" s="122">
        <v>702.22283819314703</v>
      </c>
      <c r="H200" s="122"/>
      <c r="I200" s="122">
        <v>12365.2228381931</v>
      </c>
      <c r="J200" s="122">
        <v>197472609</v>
      </c>
      <c r="K200" s="56"/>
      <c r="L200" s="122"/>
      <c r="M200" s="124"/>
      <c r="N200" s="124"/>
      <c r="O200" s="124"/>
      <c r="P200" s="124"/>
      <c r="Q200" s="124"/>
      <c r="R200" s="124"/>
      <c r="S200" s="124"/>
      <c r="T200" s="125"/>
      <c r="U200" s="126"/>
      <c r="V200" s="125"/>
      <c r="W200" s="127"/>
      <c r="X200" s="127"/>
      <c r="Y200" s="127"/>
      <c r="AA200" s="129"/>
      <c r="AB200" s="129"/>
      <c r="AC200" s="129"/>
      <c r="AD200" s="130"/>
      <c r="AE200" s="129"/>
      <c r="AF200" s="129"/>
      <c r="AG200" s="129"/>
      <c r="AH200" s="129"/>
      <c r="AI200" s="129"/>
      <c r="AJ200" s="129"/>
      <c r="AK200" s="129"/>
      <c r="AM200" s="131"/>
    </row>
    <row r="201" spans="1:39" s="128" customFormat="1" ht="12.75" x14ac:dyDescent="0.2">
      <c r="A201" s="123" t="s">
        <v>547</v>
      </c>
      <c r="B201" s="122">
        <v>11610</v>
      </c>
      <c r="C201" s="122">
        <v>11189</v>
      </c>
      <c r="D201" s="122">
        <v>-1067</v>
      </c>
      <c r="E201" s="122">
        <v>0</v>
      </c>
      <c r="F201" s="122">
        <v>0</v>
      </c>
      <c r="G201" s="122">
        <v>702.22283819314703</v>
      </c>
      <c r="H201" s="122"/>
      <c r="I201" s="122">
        <v>10824.2228381931</v>
      </c>
      <c r="J201" s="122">
        <v>125669227</v>
      </c>
      <c r="K201" s="56"/>
      <c r="L201" s="122"/>
      <c r="M201" s="124"/>
      <c r="N201" s="124"/>
      <c r="O201" s="124"/>
      <c r="P201" s="124"/>
      <c r="Q201" s="124"/>
      <c r="R201" s="124"/>
      <c r="S201" s="124"/>
      <c r="T201" s="125"/>
      <c r="U201" s="126"/>
      <c r="V201" s="125"/>
      <c r="W201" s="127"/>
      <c r="X201" s="127"/>
      <c r="Y201" s="127"/>
      <c r="AA201" s="129"/>
      <c r="AB201" s="129"/>
      <c r="AC201" s="129"/>
      <c r="AD201" s="130"/>
      <c r="AE201" s="129"/>
      <c r="AF201" s="129"/>
      <c r="AG201" s="129"/>
      <c r="AH201" s="129"/>
      <c r="AI201" s="129"/>
      <c r="AJ201" s="129"/>
      <c r="AK201" s="129"/>
      <c r="AM201" s="131"/>
    </row>
    <row r="202" spans="1:39" s="128" customFormat="1" ht="12.75" x14ac:dyDescent="0.2">
      <c r="A202" s="123" t="s">
        <v>548</v>
      </c>
      <c r="B202" s="122">
        <v>39355</v>
      </c>
      <c r="C202" s="122">
        <v>10673</v>
      </c>
      <c r="D202" s="122">
        <v>1048</v>
      </c>
      <c r="E202" s="122">
        <v>0</v>
      </c>
      <c r="F202" s="122">
        <v>0</v>
      </c>
      <c r="G202" s="122">
        <v>702.22283819314703</v>
      </c>
      <c r="H202" s="122"/>
      <c r="I202" s="122">
        <v>12423.2228381931</v>
      </c>
      <c r="J202" s="122">
        <v>488915935</v>
      </c>
      <c r="K202" s="56"/>
      <c r="L202" s="122"/>
      <c r="M202" s="124"/>
      <c r="N202" s="124"/>
      <c r="O202" s="124"/>
      <c r="P202" s="124"/>
      <c r="Q202" s="124"/>
      <c r="R202" s="124"/>
      <c r="S202" s="124"/>
      <c r="T202" s="125"/>
      <c r="U202" s="126"/>
      <c r="V202" s="125"/>
      <c r="W202" s="127"/>
      <c r="X202" s="127"/>
      <c r="Y202" s="127"/>
      <c r="AA202" s="129"/>
      <c r="AB202" s="129"/>
      <c r="AC202" s="129"/>
      <c r="AD202" s="130"/>
      <c r="AE202" s="129"/>
      <c r="AF202" s="129"/>
      <c r="AG202" s="129"/>
      <c r="AH202" s="129"/>
      <c r="AI202" s="129"/>
      <c r="AJ202" s="129"/>
      <c r="AK202" s="129"/>
      <c r="AM202" s="131"/>
    </row>
    <row r="203" spans="1:39" s="128" customFormat="1" ht="12.75" x14ac:dyDescent="0.2">
      <c r="A203" s="123" t="s">
        <v>549</v>
      </c>
      <c r="B203" s="122">
        <v>12707</v>
      </c>
      <c r="C203" s="122">
        <v>14769</v>
      </c>
      <c r="D203" s="122">
        <v>2519</v>
      </c>
      <c r="E203" s="122">
        <v>0</v>
      </c>
      <c r="F203" s="122">
        <v>0</v>
      </c>
      <c r="G203" s="122">
        <v>702.22283819314703</v>
      </c>
      <c r="H203" s="122"/>
      <c r="I203" s="122">
        <v>17990.222838193102</v>
      </c>
      <c r="J203" s="122">
        <v>228601762</v>
      </c>
      <c r="K203" s="56"/>
      <c r="L203" s="122"/>
      <c r="M203" s="124"/>
      <c r="N203" s="124"/>
      <c r="O203" s="124"/>
      <c r="P203" s="124"/>
      <c r="Q203" s="124"/>
      <c r="R203" s="124"/>
      <c r="S203" s="124"/>
      <c r="T203" s="125"/>
      <c r="U203" s="126"/>
      <c r="V203" s="125"/>
      <c r="W203" s="127"/>
      <c r="X203" s="127"/>
      <c r="Y203" s="127"/>
      <c r="AA203" s="129"/>
      <c r="AB203" s="129"/>
      <c r="AC203" s="129"/>
      <c r="AD203" s="130"/>
      <c r="AE203" s="129"/>
      <c r="AF203" s="129"/>
      <c r="AG203" s="129"/>
      <c r="AH203" s="129"/>
      <c r="AI203" s="129"/>
      <c r="AJ203" s="129"/>
      <c r="AK203" s="129"/>
      <c r="AM203" s="131"/>
    </row>
    <row r="204" spans="1:39" s="128" customFormat="1" ht="12.75" x14ac:dyDescent="0.2">
      <c r="A204" s="123" t="s">
        <v>550</v>
      </c>
      <c r="B204" s="122">
        <v>12956</v>
      </c>
      <c r="C204" s="122">
        <v>2710</v>
      </c>
      <c r="D204" s="122">
        <v>311</v>
      </c>
      <c r="E204" s="122">
        <v>0</v>
      </c>
      <c r="F204" s="122">
        <v>0</v>
      </c>
      <c r="G204" s="122">
        <v>702.22283819314703</v>
      </c>
      <c r="H204" s="122"/>
      <c r="I204" s="122">
        <v>3723.22283819315</v>
      </c>
      <c r="J204" s="122">
        <v>48238075</v>
      </c>
      <c r="K204" s="56"/>
      <c r="L204" s="122"/>
      <c r="M204" s="124"/>
      <c r="N204" s="124"/>
      <c r="O204" s="124"/>
      <c r="P204" s="124"/>
      <c r="Q204" s="124"/>
      <c r="R204" s="124"/>
      <c r="S204" s="124"/>
      <c r="T204" s="125"/>
      <c r="U204" s="126"/>
      <c r="V204" s="125"/>
      <c r="W204" s="127"/>
      <c r="X204" s="127"/>
      <c r="Y204" s="127"/>
      <c r="AA204" s="129"/>
      <c r="AB204" s="129"/>
      <c r="AC204" s="129"/>
      <c r="AD204" s="130"/>
      <c r="AE204" s="129"/>
      <c r="AF204" s="129"/>
      <c r="AG204" s="129"/>
      <c r="AH204" s="129"/>
      <c r="AI204" s="129"/>
      <c r="AJ204" s="129"/>
      <c r="AK204" s="129"/>
      <c r="AM204" s="131"/>
    </row>
    <row r="205" spans="1:39" s="128" customFormat="1" ht="18.75" customHeight="1" x14ac:dyDescent="0.2">
      <c r="A205" s="18" t="s">
        <v>551</v>
      </c>
      <c r="B205" s="19"/>
      <c r="C205" s="19"/>
      <c r="D205" s="19"/>
      <c r="E205" s="19"/>
      <c r="F205" s="19"/>
      <c r="G205" s="19"/>
      <c r="H205" s="19"/>
      <c r="I205" s="122"/>
      <c r="J205" s="122"/>
      <c r="K205" s="56"/>
      <c r="L205" s="122"/>
      <c r="M205" s="124"/>
      <c r="N205" s="124"/>
      <c r="O205" s="124"/>
      <c r="P205" s="124"/>
      <c r="Q205" s="124"/>
      <c r="R205" s="124"/>
      <c r="S205" s="124"/>
      <c r="T205" s="125"/>
      <c r="U205" s="126"/>
      <c r="V205" s="125"/>
      <c r="W205" s="127"/>
      <c r="X205" s="127"/>
      <c r="Y205" s="127"/>
      <c r="AA205" s="129"/>
      <c r="AB205" s="129"/>
      <c r="AC205" s="129"/>
      <c r="AD205" s="130"/>
      <c r="AE205" s="129"/>
      <c r="AF205" s="129"/>
      <c r="AG205" s="129"/>
      <c r="AH205" s="129"/>
      <c r="AI205" s="129"/>
      <c r="AJ205" s="129"/>
      <c r="AK205" s="129"/>
      <c r="AM205" s="131"/>
    </row>
    <row r="206" spans="1:39" s="128" customFormat="1" ht="12.75" x14ac:dyDescent="0.2">
      <c r="A206" s="123" t="s">
        <v>552</v>
      </c>
      <c r="B206" s="122">
        <v>26087</v>
      </c>
      <c r="C206" s="122">
        <v>12946</v>
      </c>
      <c r="D206" s="122">
        <v>947</v>
      </c>
      <c r="E206" s="122">
        <v>0</v>
      </c>
      <c r="F206" s="122">
        <v>0</v>
      </c>
      <c r="G206" s="122">
        <v>702.22283819314703</v>
      </c>
      <c r="H206" s="122"/>
      <c r="I206" s="122">
        <v>14595.2228381931</v>
      </c>
      <c r="J206" s="122">
        <v>380745578</v>
      </c>
      <c r="K206" s="56"/>
      <c r="L206" s="122"/>
      <c r="M206" s="124"/>
      <c r="N206" s="124"/>
      <c r="O206" s="124"/>
      <c r="P206" s="124"/>
      <c r="Q206" s="124"/>
      <c r="R206" s="124"/>
      <c r="S206" s="124"/>
      <c r="T206" s="125"/>
      <c r="U206" s="126"/>
      <c r="V206" s="125"/>
      <c r="W206" s="127"/>
      <c r="X206" s="127"/>
      <c r="Y206" s="127"/>
      <c r="AA206" s="129"/>
      <c r="AB206" s="129"/>
      <c r="AC206" s="129"/>
      <c r="AD206" s="130"/>
      <c r="AE206" s="129"/>
      <c r="AF206" s="129"/>
      <c r="AG206" s="129"/>
      <c r="AH206" s="129"/>
      <c r="AI206" s="129"/>
      <c r="AJ206" s="129"/>
      <c r="AK206" s="129"/>
      <c r="AM206" s="131"/>
    </row>
    <row r="207" spans="1:39" s="128" customFormat="1" ht="12.75" x14ac:dyDescent="0.2">
      <c r="A207" s="123" t="s">
        <v>553</v>
      </c>
      <c r="B207" s="122">
        <v>8570</v>
      </c>
      <c r="C207" s="122">
        <v>18219</v>
      </c>
      <c r="D207" s="122">
        <v>-139</v>
      </c>
      <c r="E207" s="122">
        <v>294</v>
      </c>
      <c r="F207" s="122">
        <v>0</v>
      </c>
      <c r="G207" s="122">
        <v>702.22283819314703</v>
      </c>
      <c r="H207" s="122"/>
      <c r="I207" s="122">
        <v>19076.222838193102</v>
      </c>
      <c r="J207" s="122">
        <v>163483230</v>
      </c>
      <c r="K207" s="56"/>
      <c r="L207" s="122"/>
      <c r="M207" s="124"/>
      <c r="N207" s="124"/>
      <c r="O207" s="124"/>
      <c r="P207" s="124"/>
      <c r="Q207" s="124"/>
      <c r="R207" s="124"/>
      <c r="S207" s="124"/>
      <c r="T207" s="125"/>
      <c r="U207" s="126"/>
      <c r="V207" s="125"/>
      <c r="W207" s="127"/>
      <c r="X207" s="127"/>
      <c r="Y207" s="127"/>
      <c r="AA207" s="129"/>
      <c r="AB207" s="129"/>
      <c r="AC207" s="129"/>
      <c r="AD207" s="130"/>
      <c r="AE207" s="129"/>
      <c r="AF207" s="129"/>
      <c r="AG207" s="129"/>
      <c r="AH207" s="129"/>
      <c r="AI207" s="129"/>
      <c r="AJ207" s="129"/>
      <c r="AK207" s="129"/>
      <c r="AM207" s="131"/>
    </row>
    <row r="208" spans="1:39" s="128" customFormat="1" ht="12.75" x14ac:dyDescent="0.2">
      <c r="A208" s="123" t="s">
        <v>554</v>
      </c>
      <c r="B208" s="122">
        <v>10795</v>
      </c>
      <c r="C208" s="122">
        <v>16479</v>
      </c>
      <c r="D208" s="122">
        <v>5735</v>
      </c>
      <c r="E208" s="122">
        <v>0</v>
      </c>
      <c r="F208" s="122">
        <v>0</v>
      </c>
      <c r="G208" s="122">
        <v>702.22283819314703</v>
      </c>
      <c r="H208" s="122"/>
      <c r="I208" s="122">
        <v>22916.222838193102</v>
      </c>
      <c r="J208" s="122">
        <v>247380626</v>
      </c>
      <c r="K208" s="56"/>
      <c r="L208" s="122"/>
      <c r="M208" s="124"/>
      <c r="N208" s="124"/>
      <c r="O208" s="124"/>
      <c r="P208" s="124"/>
      <c r="Q208" s="124"/>
      <c r="R208" s="124"/>
      <c r="S208" s="124"/>
      <c r="T208" s="125"/>
      <c r="U208" s="126"/>
      <c r="V208" s="125"/>
      <c r="W208" s="127"/>
      <c r="X208" s="127"/>
      <c r="Y208" s="127"/>
      <c r="AA208" s="129"/>
      <c r="AB208" s="129"/>
      <c r="AC208" s="129"/>
      <c r="AD208" s="130"/>
      <c r="AE208" s="129"/>
      <c r="AF208" s="129"/>
      <c r="AG208" s="129"/>
      <c r="AH208" s="129"/>
      <c r="AI208" s="129"/>
      <c r="AJ208" s="129"/>
      <c r="AK208" s="129"/>
      <c r="AM208" s="131"/>
    </row>
    <row r="209" spans="1:39" s="128" customFormat="1" ht="12.75" x14ac:dyDescent="0.2">
      <c r="A209" s="123" t="s">
        <v>555</v>
      </c>
      <c r="B209" s="122">
        <v>11504</v>
      </c>
      <c r="C209" s="122">
        <v>12280</v>
      </c>
      <c r="D209" s="122">
        <v>827</v>
      </c>
      <c r="E209" s="122">
        <v>0</v>
      </c>
      <c r="F209" s="122">
        <v>0</v>
      </c>
      <c r="G209" s="122">
        <v>702.22283819314703</v>
      </c>
      <c r="H209" s="122"/>
      <c r="I209" s="122">
        <v>13809.2228381931</v>
      </c>
      <c r="J209" s="122">
        <v>158861300</v>
      </c>
      <c r="K209" s="56"/>
      <c r="L209" s="122"/>
      <c r="M209" s="124"/>
      <c r="N209" s="124"/>
      <c r="O209" s="124"/>
      <c r="P209" s="124"/>
      <c r="Q209" s="124"/>
      <c r="R209" s="124"/>
      <c r="S209" s="124"/>
      <c r="T209" s="125"/>
      <c r="U209" s="126"/>
      <c r="V209" s="125"/>
      <c r="W209" s="127"/>
      <c r="X209" s="127"/>
      <c r="Y209" s="127"/>
      <c r="AA209" s="129"/>
      <c r="AB209" s="129"/>
      <c r="AC209" s="129"/>
      <c r="AD209" s="130"/>
      <c r="AE209" s="129"/>
      <c r="AF209" s="129"/>
      <c r="AG209" s="129"/>
      <c r="AH209" s="129"/>
      <c r="AI209" s="129"/>
      <c r="AJ209" s="129"/>
      <c r="AK209" s="129"/>
      <c r="AM209" s="131"/>
    </row>
    <row r="210" spans="1:39" s="128" customFormat="1" ht="12.75" x14ac:dyDescent="0.2">
      <c r="A210" s="123" t="s">
        <v>556</v>
      </c>
      <c r="B210" s="122">
        <v>9027</v>
      </c>
      <c r="C210" s="122">
        <v>11902</v>
      </c>
      <c r="D210" s="122">
        <v>143</v>
      </c>
      <c r="E210" s="122">
        <v>0</v>
      </c>
      <c r="F210" s="122">
        <v>0</v>
      </c>
      <c r="G210" s="122">
        <v>702.22283819314703</v>
      </c>
      <c r="H210" s="122"/>
      <c r="I210" s="122">
        <v>12747.2228381931</v>
      </c>
      <c r="J210" s="122">
        <v>115069181</v>
      </c>
      <c r="K210" s="56"/>
      <c r="L210" s="122"/>
      <c r="M210" s="124"/>
      <c r="N210" s="124"/>
      <c r="O210" s="124"/>
      <c r="P210" s="124"/>
      <c r="Q210" s="124"/>
      <c r="R210" s="124"/>
      <c r="S210" s="124"/>
      <c r="T210" s="125"/>
      <c r="U210" s="126"/>
      <c r="V210" s="125"/>
      <c r="W210" s="127"/>
      <c r="X210" s="127"/>
      <c r="Y210" s="127"/>
      <c r="AA210" s="129"/>
      <c r="AB210" s="129"/>
      <c r="AC210" s="129"/>
      <c r="AD210" s="130"/>
      <c r="AE210" s="129"/>
      <c r="AF210" s="129"/>
      <c r="AG210" s="129"/>
      <c r="AH210" s="129"/>
      <c r="AI210" s="129"/>
      <c r="AJ210" s="129"/>
      <c r="AK210" s="129"/>
      <c r="AM210" s="131"/>
    </row>
    <row r="211" spans="1:39" s="128" customFormat="1" ht="12.75" x14ac:dyDescent="0.2">
      <c r="A211" s="123" t="s">
        <v>557</v>
      </c>
      <c r="B211" s="122">
        <v>11712</v>
      </c>
      <c r="C211" s="122">
        <v>11623</v>
      </c>
      <c r="D211" s="122">
        <v>1217</v>
      </c>
      <c r="E211" s="122">
        <v>263</v>
      </c>
      <c r="F211" s="122">
        <v>0</v>
      </c>
      <c r="G211" s="122">
        <v>702.22283819314703</v>
      </c>
      <c r="H211" s="122"/>
      <c r="I211" s="122">
        <v>13805.2228381931</v>
      </c>
      <c r="J211" s="122">
        <v>161686770</v>
      </c>
      <c r="K211" s="56"/>
      <c r="L211" s="122"/>
      <c r="M211" s="124"/>
      <c r="N211" s="124"/>
      <c r="O211" s="124"/>
      <c r="P211" s="124"/>
      <c r="Q211" s="124"/>
      <c r="R211" s="124"/>
      <c r="S211" s="124"/>
      <c r="T211" s="125"/>
      <c r="U211" s="126"/>
      <c r="V211" s="125"/>
      <c r="W211" s="127"/>
      <c r="X211" s="127"/>
      <c r="Y211" s="127"/>
      <c r="AA211" s="129"/>
      <c r="AB211" s="129"/>
      <c r="AC211" s="129"/>
      <c r="AD211" s="130"/>
      <c r="AE211" s="129"/>
      <c r="AF211" s="129"/>
      <c r="AG211" s="129"/>
      <c r="AH211" s="129"/>
      <c r="AI211" s="129"/>
      <c r="AJ211" s="129"/>
      <c r="AK211" s="129"/>
      <c r="AM211" s="131"/>
    </row>
    <row r="212" spans="1:39" s="128" customFormat="1" ht="12.75" x14ac:dyDescent="0.2">
      <c r="A212" s="123" t="s">
        <v>558</v>
      </c>
      <c r="B212" s="122">
        <v>16476</v>
      </c>
      <c r="C212" s="122">
        <v>5604</v>
      </c>
      <c r="D212" s="122">
        <v>-31</v>
      </c>
      <c r="E212" s="122">
        <v>0</v>
      </c>
      <c r="F212" s="122">
        <v>0</v>
      </c>
      <c r="G212" s="122">
        <v>702.22283819314703</v>
      </c>
      <c r="H212" s="122"/>
      <c r="I212" s="122">
        <v>6275.22283819315</v>
      </c>
      <c r="J212" s="122">
        <v>103390571</v>
      </c>
      <c r="K212" s="56"/>
      <c r="L212" s="122"/>
      <c r="M212" s="124"/>
      <c r="N212" s="124"/>
      <c r="O212" s="124"/>
      <c r="P212" s="124"/>
      <c r="Q212" s="124"/>
      <c r="R212" s="124"/>
      <c r="S212" s="124"/>
      <c r="T212" s="125"/>
      <c r="U212" s="126"/>
      <c r="V212" s="125"/>
      <c r="W212" s="127"/>
      <c r="X212" s="127"/>
      <c r="Y212" s="127"/>
      <c r="AA212" s="129"/>
      <c r="AB212" s="129"/>
      <c r="AC212" s="129"/>
      <c r="AD212" s="130"/>
      <c r="AE212" s="129"/>
      <c r="AF212" s="129"/>
      <c r="AG212" s="129"/>
      <c r="AH212" s="129"/>
      <c r="AI212" s="129"/>
      <c r="AJ212" s="129"/>
      <c r="AK212" s="129"/>
      <c r="AM212" s="131"/>
    </row>
    <row r="213" spans="1:39" s="128" customFormat="1" ht="12.75" x14ac:dyDescent="0.2">
      <c r="A213" s="123" t="s">
        <v>559</v>
      </c>
      <c r="B213" s="122">
        <v>92225</v>
      </c>
      <c r="C213" s="122">
        <v>8032</v>
      </c>
      <c r="D213" s="122">
        <v>-3077</v>
      </c>
      <c r="E213" s="122">
        <v>0</v>
      </c>
      <c r="F213" s="122">
        <v>0</v>
      </c>
      <c r="G213" s="122">
        <v>702.22283819314703</v>
      </c>
      <c r="H213" s="122"/>
      <c r="I213" s="122">
        <v>5657.22283819315</v>
      </c>
      <c r="J213" s="122">
        <v>521737376</v>
      </c>
      <c r="K213" s="56"/>
      <c r="L213" s="122"/>
      <c r="M213" s="124"/>
      <c r="N213" s="124"/>
      <c r="O213" s="124"/>
      <c r="P213" s="124"/>
      <c r="Q213" s="124"/>
      <c r="R213" s="124"/>
      <c r="S213" s="124"/>
      <c r="T213" s="125"/>
      <c r="U213" s="126"/>
      <c r="V213" s="125"/>
      <c r="W213" s="127"/>
      <c r="X213" s="127"/>
      <c r="Y213" s="127"/>
      <c r="AA213" s="129"/>
      <c r="AB213" s="129"/>
      <c r="AC213" s="129"/>
      <c r="AD213" s="130"/>
      <c r="AE213" s="129"/>
      <c r="AF213" s="129"/>
      <c r="AG213" s="129"/>
      <c r="AH213" s="129"/>
      <c r="AI213" s="129"/>
      <c r="AJ213" s="129"/>
      <c r="AK213" s="129"/>
      <c r="AM213" s="131"/>
    </row>
    <row r="214" spans="1:39" s="128" customFormat="1" ht="12.75" x14ac:dyDescent="0.2">
      <c r="A214" s="123" t="s">
        <v>560</v>
      </c>
      <c r="B214" s="122">
        <v>11976</v>
      </c>
      <c r="C214" s="122">
        <v>11616</v>
      </c>
      <c r="D214" s="122">
        <v>460</v>
      </c>
      <c r="E214" s="122">
        <v>0</v>
      </c>
      <c r="F214" s="122">
        <v>0</v>
      </c>
      <c r="G214" s="122">
        <v>702.22283819314703</v>
      </c>
      <c r="H214" s="122"/>
      <c r="I214" s="122">
        <v>12778.2228381931</v>
      </c>
      <c r="J214" s="122">
        <v>153031997</v>
      </c>
      <c r="K214" s="56"/>
      <c r="L214" s="122"/>
      <c r="M214" s="124"/>
      <c r="N214" s="124"/>
      <c r="O214" s="124"/>
      <c r="P214" s="124"/>
      <c r="Q214" s="124"/>
      <c r="R214" s="124"/>
      <c r="S214" s="124"/>
      <c r="T214" s="125"/>
      <c r="U214" s="126"/>
      <c r="V214" s="125"/>
      <c r="W214" s="127"/>
      <c r="X214" s="127"/>
      <c r="Y214" s="127"/>
      <c r="AA214" s="129"/>
      <c r="AB214" s="129"/>
      <c r="AC214" s="129"/>
      <c r="AD214" s="130"/>
      <c r="AE214" s="129"/>
      <c r="AF214" s="129"/>
      <c r="AG214" s="129"/>
      <c r="AH214" s="129"/>
      <c r="AI214" s="129"/>
      <c r="AJ214" s="129"/>
      <c r="AK214" s="129"/>
      <c r="AM214" s="131"/>
    </row>
    <row r="215" spans="1:39" s="128" customFormat="1" ht="12.75" x14ac:dyDescent="0.2">
      <c r="A215" s="123" t="s">
        <v>561</v>
      </c>
      <c r="B215" s="122">
        <v>24391</v>
      </c>
      <c r="C215" s="122">
        <v>12649</v>
      </c>
      <c r="D215" s="122">
        <v>-40</v>
      </c>
      <c r="E215" s="122">
        <v>0</v>
      </c>
      <c r="F215" s="122">
        <v>0</v>
      </c>
      <c r="G215" s="122">
        <v>702.22283819314703</v>
      </c>
      <c r="H215" s="122"/>
      <c r="I215" s="122">
        <v>13311.2228381931</v>
      </c>
      <c r="J215" s="122">
        <v>324674036</v>
      </c>
      <c r="K215" s="56"/>
      <c r="L215" s="122"/>
      <c r="M215" s="124"/>
      <c r="N215" s="124"/>
      <c r="O215" s="124"/>
      <c r="P215" s="124"/>
      <c r="Q215" s="124"/>
      <c r="R215" s="124"/>
      <c r="S215" s="124"/>
      <c r="T215" s="125"/>
      <c r="U215" s="126"/>
      <c r="V215" s="125"/>
      <c r="W215" s="127"/>
      <c r="X215" s="127"/>
      <c r="Y215" s="127"/>
      <c r="AA215" s="129"/>
      <c r="AB215" s="129"/>
      <c r="AC215" s="129"/>
      <c r="AD215" s="130"/>
      <c r="AE215" s="129"/>
      <c r="AF215" s="129"/>
      <c r="AG215" s="129"/>
      <c r="AH215" s="129"/>
      <c r="AI215" s="129"/>
      <c r="AJ215" s="129"/>
      <c r="AK215" s="129"/>
      <c r="AM215" s="131"/>
    </row>
    <row r="216" spans="1:39" s="128" customFormat="1" ht="12.75" x14ac:dyDescent="0.2">
      <c r="A216" s="123" t="s">
        <v>562</v>
      </c>
      <c r="B216" s="122">
        <v>3782</v>
      </c>
      <c r="C216" s="122">
        <v>15705</v>
      </c>
      <c r="D216" s="122">
        <v>4000</v>
      </c>
      <c r="E216" s="122">
        <v>316</v>
      </c>
      <c r="F216" s="122">
        <v>0</v>
      </c>
      <c r="G216" s="122">
        <v>702.22283819314703</v>
      </c>
      <c r="H216" s="122"/>
      <c r="I216" s="122">
        <v>20723.222838193102</v>
      </c>
      <c r="J216" s="122">
        <v>78375229</v>
      </c>
      <c r="K216" s="56"/>
      <c r="L216" s="122"/>
      <c r="M216" s="124"/>
      <c r="N216" s="124"/>
      <c r="O216" s="124"/>
      <c r="P216" s="124"/>
      <c r="Q216" s="124"/>
      <c r="R216" s="124"/>
      <c r="S216" s="124"/>
      <c r="T216" s="125"/>
      <c r="U216" s="126"/>
      <c r="V216" s="125"/>
      <c r="W216" s="127"/>
      <c r="X216" s="127"/>
      <c r="Y216" s="127"/>
      <c r="AA216" s="129"/>
      <c r="AB216" s="129"/>
      <c r="AC216" s="129"/>
      <c r="AD216" s="130"/>
      <c r="AE216" s="129"/>
      <c r="AF216" s="129"/>
      <c r="AG216" s="129"/>
      <c r="AH216" s="129"/>
      <c r="AI216" s="129"/>
      <c r="AJ216" s="129"/>
      <c r="AK216" s="129"/>
      <c r="AM216" s="131"/>
    </row>
    <row r="217" spans="1:39" s="128" customFormat="1" ht="12.75" x14ac:dyDescent="0.2">
      <c r="A217" s="123" t="s">
        <v>563</v>
      </c>
      <c r="B217" s="122">
        <v>4081</v>
      </c>
      <c r="C217" s="122">
        <v>12949</v>
      </c>
      <c r="D217" s="122">
        <v>1212</v>
      </c>
      <c r="E217" s="122">
        <v>0</v>
      </c>
      <c r="F217" s="122">
        <v>0</v>
      </c>
      <c r="G217" s="122">
        <v>702.22283819314703</v>
      </c>
      <c r="H217" s="122"/>
      <c r="I217" s="122">
        <v>14863.2228381931</v>
      </c>
      <c r="J217" s="122">
        <v>60656812</v>
      </c>
      <c r="K217" s="56"/>
      <c r="L217" s="122"/>
      <c r="M217" s="124"/>
      <c r="N217" s="124"/>
      <c r="O217" s="124"/>
      <c r="P217" s="124"/>
      <c r="Q217" s="124"/>
      <c r="R217" s="124"/>
      <c r="S217" s="124"/>
      <c r="T217" s="125"/>
      <c r="U217" s="126"/>
      <c r="V217" s="125"/>
      <c r="W217" s="127"/>
      <c r="X217" s="127"/>
      <c r="Y217" s="127"/>
      <c r="AA217" s="129"/>
      <c r="AB217" s="129"/>
      <c r="AC217" s="129"/>
      <c r="AD217" s="130"/>
      <c r="AE217" s="129"/>
      <c r="AF217" s="129"/>
      <c r="AG217" s="129"/>
      <c r="AH217" s="129"/>
      <c r="AI217" s="129"/>
      <c r="AJ217" s="129"/>
      <c r="AK217" s="129"/>
      <c r="AM217" s="131"/>
    </row>
    <row r="218" spans="1:39" s="128" customFormat="1" ht="12.75" x14ac:dyDescent="0.2">
      <c r="A218" s="123" t="s">
        <v>564</v>
      </c>
      <c r="B218" s="122">
        <v>13286</v>
      </c>
      <c r="C218" s="122">
        <v>12493</v>
      </c>
      <c r="D218" s="122">
        <v>-228</v>
      </c>
      <c r="E218" s="122">
        <v>0</v>
      </c>
      <c r="F218" s="122">
        <v>0</v>
      </c>
      <c r="G218" s="122">
        <v>702.22283819314703</v>
      </c>
      <c r="H218" s="122"/>
      <c r="I218" s="122">
        <v>12967.2228381931</v>
      </c>
      <c r="J218" s="122">
        <v>172282523</v>
      </c>
      <c r="K218" s="56"/>
      <c r="L218" s="122"/>
      <c r="M218" s="124"/>
      <c r="N218" s="124"/>
      <c r="O218" s="124"/>
      <c r="P218" s="124"/>
      <c r="Q218" s="124"/>
      <c r="R218" s="124"/>
      <c r="S218" s="124"/>
      <c r="T218" s="125"/>
      <c r="U218" s="126"/>
      <c r="V218" s="125"/>
      <c r="W218" s="127"/>
      <c r="X218" s="127"/>
      <c r="Y218" s="127"/>
      <c r="AA218" s="129"/>
      <c r="AB218" s="129"/>
      <c r="AC218" s="129"/>
      <c r="AD218" s="130"/>
      <c r="AE218" s="129"/>
      <c r="AF218" s="129"/>
      <c r="AG218" s="129"/>
      <c r="AH218" s="129"/>
      <c r="AI218" s="129"/>
      <c r="AJ218" s="129"/>
      <c r="AK218" s="129"/>
      <c r="AM218" s="131"/>
    </row>
    <row r="219" spans="1:39" s="128" customFormat="1" ht="12.75" x14ac:dyDescent="0.2">
      <c r="A219" s="123" t="s">
        <v>565</v>
      </c>
      <c r="B219" s="122">
        <v>15688</v>
      </c>
      <c r="C219" s="122">
        <v>14978</v>
      </c>
      <c r="D219" s="122">
        <v>2191</v>
      </c>
      <c r="E219" s="122">
        <v>0</v>
      </c>
      <c r="F219" s="122">
        <v>0</v>
      </c>
      <c r="G219" s="122">
        <v>702.22283819314703</v>
      </c>
      <c r="H219" s="122"/>
      <c r="I219" s="122">
        <v>17871.222838193102</v>
      </c>
      <c r="J219" s="122">
        <v>280363744</v>
      </c>
      <c r="K219" s="56"/>
      <c r="L219" s="122"/>
      <c r="M219" s="124"/>
      <c r="N219" s="124"/>
      <c r="O219" s="124"/>
      <c r="P219" s="124"/>
      <c r="Q219" s="124"/>
      <c r="R219" s="124"/>
      <c r="S219" s="124"/>
      <c r="T219" s="125"/>
      <c r="U219" s="126"/>
      <c r="V219" s="125"/>
      <c r="W219" s="127"/>
      <c r="X219" s="127"/>
      <c r="Y219" s="127"/>
      <c r="AA219" s="129"/>
      <c r="AB219" s="129"/>
      <c r="AC219" s="129"/>
      <c r="AD219" s="130"/>
      <c r="AE219" s="129"/>
      <c r="AF219" s="129"/>
      <c r="AG219" s="129"/>
      <c r="AH219" s="129"/>
      <c r="AI219" s="129"/>
      <c r="AJ219" s="129"/>
      <c r="AK219" s="129"/>
      <c r="AM219" s="131"/>
    </row>
    <row r="220" spans="1:39" s="128" customFormat="1" ht="12.75" x14ac:dyDescent="0.2">
      <c r="A220" s="123" t="s">
        <v>566</v>
      </c>
      <c r="B220" s="122">
        <v>11732</v>
      </c>
      <c r="C220" s="122">
        <v>13384</v>
      </c>
      <c r="D220" s="122">
        <v>4025</v>
      </c>
      <c r="E220" s="122">
        <v>13</v>
      </c>
      <c r="F220" s="122">
        <v>0</v>
      </c>
      <c r="G220" s="122">
        <v>702.22283819314703</v>
      </c>
      <c r="H220" s="122"/>
      <c r="I220" s="122">
        <v>18124.222838193102</v>
      </c>
      <c r="J220" s="122">
        <v>212633382</v>
      </c>
      <c r="K220" s="56"/>
      <c r="L220" s="122"/>
      <c r="M220" s="124"/>
      <c r="N220" s="124"/>
      <c r="O220" s="124"/>
      <c r="P220" s="124"/>
      <c r="Q220" s="124"/>
      <c r="R220" s="124"/>
      <c r="S220" s="124"/>
      <c r="T220" s="125"/>
      <c r="U220" s="126"/>
      <c r="V220" s="125"/>
      <c r="W220" s="127"/>
      <c r="X220" s="127"/>
      <c r="Y220" s="127"/>
      <c r="AA220" s="129"/>
      <c r="AB220" s="129"/>
      <c r="AC220" s="129"/>
      <c r="AD220" s="130"/>
      <c r="AE220" s="129"/>
      <c r="AF220" s="129"/>
      <c r="AG220" s="129"/>
      <c r="AH220" s="129"/>
      <c r="AI220" s="129"/>
      <c r="AJ220" s="129"/>
      <c r="AK220" s="129"/>
      <c r="AM220" s="131"/>
    </row>
    <row r="221" spans="1:39" s="128" customFormat="1" ht="12.75" x14ac:dyDescent="0.2">
      <c r="A221" s="123" t="s">
        <v>567</v>
      </c>
      <c r="B221" s="122">
        <v>9973</v>
      </c>
      <c r="C221" s="122">
        <v>18939</v>
      </c>
      <c r="D221" s="122">
        <v>1460</v>
      </c>
      <c r="E221" s="122">
        <v>4</v>
      </c>
      <c r="F221" s="122">
        <v>0</v>
      </c>
      <c r="G221" s="122">
        <v>702.22283819314703</v>
      </c>
      <c r="H221" s="122"/>
      <c r="I221" s="122">
        <v>21105.222838193102</v>
      </c>
      <c r="J221" s="122">
        <v>210482387</v>
      </c>
      <c r="K221" s="56"/>
      <c r="L221" s="122"/>
      <c r="M221" s="124"/>
      <c r="N221" s="124"/>
      <c r="O221" s="124"/>
      <c r="P221" s="124"/>
      <c r="Q221" s="124"/>
      <c r="R221" s="124"/>
      <c r="S221" s="124"/>
      <c r="T221" s="125"/>
      <c r="U221" s="126"/>
      <c r="V221" s="125"/>
      <c r="W221" s="127"/>
      <c r="X221" s="127"/>
      <c r="Y221" s="127"/>
      <c r="AA221" s="129"/>
      <c r="AB221" s="129"/>
      <c r="AC221" s="129"/>
      <c r="AD221" s="130"/>
      <c r="AE221" s="129"/>
      <c r="AF221" s="129"/>
      <c r="AG221" s="129"/>
      <c r="AH221" s="129"/>
      <c r="AI221" s="129"/>
      <c r="AJ221" s="129"/>
      <c r="AK221" s="129"/>
      <c r="AM221" s="131"/>
    </row>
    <row r="222" spans="1:39" s="128" customFormat="1" ht="18.75" customHeight="1" x14ac:dyDescent="0.2">
      <c r="A222" s="18" t="s">
        <v>568</v>
      </c>
      <c r="B222" s="19"/>
      <c r="C222" s="19"/>
      <c r="D222" s="19"/>
      <c r="E222" s="19"/>
      <c r="F222" s="19"/>
      <c r="G222" s="19"/>
      <c r="H222" s="19"/>
      <c r="I222" s="122"/>
      <c r="J222" s="122"/>
      <c r="K222" s="56"/>
      <c r="L222" s="122"/>
      <c r="M222" s="124"/>
      <c r="N222" s="124"/>
      <c r="O222" s="124"/>
      <c r="P222" s="124"/>
      <c r="Q222" s="124"/>
      <c r="R222" s="124"/>
      <c r="S222" s="124"/>
      <c r="T222" s="125"/>
      <c r="U222" s="126"/>
      <c r="V222" s="125"/>
      <c r="W222" s="127"/>
      <c r="X222" s="127"/>
      <c r="Y222" s="127"/>
      <c r="AA222" s="129"/>
      <c r="AB222" s="129"/>
      <c r="AC222" s="129"/>
      <c r="AD222" s="130"/>
      <c r="AE222" s="129"/>
      <c r="AF222" s="129"/>
      <c r="AG222" s="129"/>
      <c r="AH222" s="129"/>
      <c r="AI222" s="129"/>
      <c r="AJ222" s="129"/>
      <c r="AK222" s="129"/>
      <c r="AM222" s="131"/>
    </row>
    <row r="223" spans="1:39" s="128" customFormat="1" ht="12.75" x14ac:dyDescent="0.2">
      <c r="A223" s="123" t="s">
        <v>569</v>
      </c>
      <c r="B223" s="122">
        <v>11318</v>
      </c>
      <c r="C223" s="122">
        <v>9182</v>
      </c>
      <c r="D223" s="122">
        <v>-1897</v>
      </c>
      <c r="E223" s="122">
        <v>0</v>
      </c>
      <c r="F223" s="122">
        <v>0</v>
      </c>
      <c r="G223" s="122">
        <v>702.22283819314703</v>
      </c>
      <c r="H223" s="122"/>
      <c r="I223" s="122">
        <v>7987.22283819315</v>
      </c>
      <c r="J223" s="122">
        <v>90399388</v>
      </c>
      <c r="K223" s="56"/>
      <c r="L223" s="122"/>
      <c r="M223" s="124"/>
      <c r="N223" s="124"/>
      <c r="O223" s="124"/>
      <c r="P223" s="124"/>
      <c r="Q223" s="124"/>
      <c r="R223" s="124"/>
      <c r="S223" s="124"/>
      <c r="T223" s="125"/>
      <c r="U223" s="126"/>
      <c r="V223" s="125"/>
      <c r="W223" s="127"/>
      <c r="X223" s="127"/>
      <c r="Y223" s="127"/>
      <c r="AA223" s="129"/>
      <c r="AB223" s="129"/>
      <c r="AC223" s="129"/>
      <c r="AD223" s="130"/>
      <c r="AE223" s="129"/>
      <c r="AF223" s="129"/>
      <c r="AG223" s="129"/>
      <c r="AH223" s="129"/>
      <c r="AI223" s="129"/>
      <c r="AJ223" s="129"/>
      <c r="AK223" s="129"/>
      <c r="AM223" s="131"/>
    </row>
    <row r="224" spans="1:39" s="128" customFormat="1" ht="12.75" x14ac:dyDescent="0.2">
      <c r="A224" s="123" t="s">
        <v>570</v>
      </c>
      <c r="B224" s="122">
        <v>9608</v>
      </c>
      <c r="C224" s="122">
        <v>11362</v>
      </c>
      <c r="D224" s="122">
        <v>108</v>
      </c>
      <c r="E224" s="122">
        <v>0</v>
      </c>
      <c r="F224" s="122">
        <v>0</v>
      </c>
      <c r="G224" s="122">
        <v>702.22283819314703</v>
      </c>
      <c r="H224" s="122"/>
      <c r="I224" s="122">
        <v>12172.2228381931</v>
      </c>
      <c r="J224" s="122">
        <v>116950717</v>
      </c>
      <c r="K224" s="56"/>
      <c r="L224" s="122"/>
      <c r="M224" s="124"/>
      <c r="N224" s="124"/>
      <c r="O224" s="124"/>
      <c r="P224" s="124"/>
      <c r="Q224" s="124"/>
      <c r="R224" s="124"/>
      <c r="S224" s="124"/>
      <c r="T224" s="125"/>
      <c r="U224" s="126"/>
      <c r="V224" s="125"/>
      <c r="W224" s="127"/>
      <c r="X224" s="127"/>
      <c r="Y224" s="127"/>
      <c r="AA224" s="129"/>
      <c r="AB224" s="129"/>
      <c r="AC224" s="129"/>
      <c r="AD224" s="130"/>
      <c r="AE224" s="129"/>
      <c r="AF224" s="129"/>
      <c r="AG224" s="129"/>
      <c r="AH224" s="129"/>
      <c r="AI224" s="129"/>
      <c r="AJ224" s="129"/>
      <c r="AK224" s="129"/>
      <c r="AM224" s="131"/>
    </row>
    <row r="225" spans="1:39" s="128" customFormat="1" ht="12.75" x14ac:dyDescent="0.2">
      <c r="A225" s="123" t="s">
        <v>571</v>
      </c>
      <c r="B225" s="122">
        <v>15919</v>
      </c>
      <c r="C225" s="122">
        <v>10987</v>
      </c>
      <c r="D225" s="122">
        <v>-618</v>
      </c>
      <c r="E225" s="122">
        <v>0</v>
      </c>
      <c r="F225" s="122">
        <v>0</v>
      </c>
      <c r="G225" s="122">
        <v>702.22283819314703</v>
      </c>
      <c r="H225" s="122"/>
      <c r="I225" s="122">
        <v>11071.2228381931</v>
      </c>
      <c r="J225" s="122">
        <v>176242796</v>
      </c>
      <c r="K225" s="56"/>
      <c r="L225" s="122"/>
      <c r="M225" s="124"/>
      <c r="N225" s="124"/>
      <c r="O225" s="124"/>
      <c r="P225" s="124"/>
      <c r="Q225" s="124"/>
      <c r="R225" s="124"/>
      <c r="S225" s="124"/>
      <c r="T225" s="125"/>
      <c r="U225" s="126"/>
      <c r="V225" s="125"/>
      <c r="W225" s="127"/>
      <c r="X225" s="127"/>
      <c r="Y225" s="127"/>
      <c r="AA225" s="129"/>
      <c r="AB225" s="129"/>
      <c r="AC225" s="129"/>
      <c r="AD225" s="130"/>
      <c r="AE225" s="129"/>
      <c r="AF225" s="129"/>
      <c r="AG225" s="129"/>
      <c r="AH225" s="129"/>
      <c r="AI225" s="129"/>
      <c r="AJ225" s="129"/>
      <c r="AK225" s="129"/>
      <c r="AM225" s="131"/>
    </row>
    <row r="226" spans="1:39" s="128" customFormat="1" ht="12.75" x14ac:dyDescent="0.2">
      <c r="A226" s="123" t="s">
        <v>572</v>
      </c>
      <c r="B226" s="122">
        <v>7012</v>
      </c>
      <c r="C226" s="122">
        <v>13637</v>
      </c>
      <c r="D226" s="122">
        <v>3541</v>
      </c>
      <c r="E226" s="122">
        <v>477</v>
      </c>
      <c r="F226" s="122">
        <v>0</v>
      </c>
      <c r="G226" s="122">
        <v>702.22283819314703</v>
      </c>
      <c r="H226" s="122"/>
      <c r="I226" s="122">
        <v>18357.222838193102</v>
      </c>
      <c r="J226" s="122">
        <v>128720847</v>
      </c>
      <c r="K226" s="56"/>
      <c r="L226" s="122"/>
      <c r="M226" s="124"/>
      <c r="N226" s="124"/>
      <c r="O226" s="124"/>
      <c r="P226" s="124"/>
      <c r="Q226" s="124"/>
      <c r="R226" s="124"/>
      <c r="S226" s="124"/>
      <c r="T226" s="125"/>
      <c r="U226" s="126"/>
      <c r="V226" s="125"/>
      <c r="W226" s="127"/>
      <c r="X226" s="127"/>
      <c r="Y226" s="127"/>
      <c r="AA226" s="129"/>
      <c r="AB226" s="129"/>
      <c r="AC226" s="129"/>
      <c r="AD226" s="130"/>
      <c r="AE226" s="129"/>
      <c r="AF226" s="129"/>
      <c r="AG226" s="129"/>
      <c r="AH226" s="129"/>
      <c r="AI226" s="129"/>
      <c r="AJ226" s="129"/>
      <c r="AK226" s="129"/>
      <c r="AM226" s="131"/>
    </row>
    <row r="227" spans="1:39" s="128" customFormat="1" ht="12.75" x14ac:dyDescent="0.2">
      <c r="A227" s="123" t="s">
        <v>573</v>
      </c>
      <c r="B227" s="122">
        <v>30395</v>
      </c>
      <c r="C227" s="122">
        <v>8948</v>
      </c>
      <c r="D227" s="122">
        <v>655</v>
      </c>
      <c r="E227" s="122">
        <v>0</v>
      </c>
      <c r="F227" s="122">
        <v>0</v>
      </c>
      <c r="G227" s="122">
        <v>702.22283819314703</v>
      </c>
      <c r="H227" s="122"/>
      <c r="I227" s="122">
        <v>10305.2228381931</v>
      </c>
      <c r="J227" s="122">
        <v>313227248</v>
      </c>
      <c r="K227" s="56"/>
      <c r="L227" s="122"/>
      <c r="M227" s="124"/>
      <c r="N227" s="124"/>
      <c r="O227" s="124"/>
      <c r="P227" s="124"/>
      <c r="Q227" s="124"/>
      <c r="R227" s="124"/>
      <c r="S227" s="124"/>
      <c r="T227" s="125"/>
      <c r="U227" s="126"/>
      <c r="V227" s="125"/>
      <c r="W227" s="127"/>
      <c r="X227" s="127"/>
      <c r="Y227" s="127"/>
      <c r="AA227" s="129"/>
      <c r="AB227" s="129"/>
      <c r="AC227" s="129"/>
      <c r="AD227" s="130"/>
      <c r="AE227" s="129"/>
      <c r="AF227" s="129"/>
      <c r="AG227" s="129"/>
      <c r="AH227" s="129"/>
      <c r="AI227" s="129"/>
      <c r="AJ227" s="129"/>
      <c r="AK227" s="129"/>
      <c r="AM227" s="131"/>
    </row>
    <row r="228" spans="1:39" s="128" customFormat="1" ht="12.75" x14ac:dyDescent="0.2">
      <c r="A228" s="123" t="s">
        <v>574</v>
      </c>
      <c r="B228" s="122">
        <v>21653</v>
      </c>
      <c r="C228" s="122">
        <v>9906</v>
      </c>
      <c r="D228" s="122">
        <v>662</v>
      </c>
      <c r="E228" s="122">
        <v>0</v>
      </c>
      <c r="F228" s="122">
        <v>0</v>
      </c>
      <c r="G228" s="122">
        <v>702.22283819314703</v>
      </c>
      <c r="H228" s="122"/>
      <c r="I228" s="122">
        <v>11270.2228381931</v>
      </c>
      <c r="J228" s="122">
        <v>244034135</v>
      </c>
      <c r="K228" s="56"/>
      <c r="L228" s="122"/>
      <c r="M228" s="124"/>
      <c r="N228" s="124"/>
      <c r="O228" s="124"/>
      <c r="P228" s="124"/>
      <c r="Q228" s="124"/>
      <c r="R228" s="124"/>
      <c r="S228" s="124"/>
      <c r="T228" s="125"/>
      <c r="U228" s="126"/>
      <c r="V228" s="125"/>
      <c r="W228" s="127"/>
      <c r="X228" s="127"/>
      <c r="Y228" s="127"/>
      <c r="AA228" s="129"/>
      <c r="AB228" s="129"/>
      <c r="AC228" s="129"/>
      <c r="AD228" s="130"/>
      <c r="AE228" s="129"/>
      <c r="AF228" s="129"/>
      <c r="AG228" s="129"/>
      <c r="AH228" s="129"/>
      <c r="AI228" s="129"/>
      <c r="AJ228" s="129"/>
      <c r="AK228" s="129"/>
      <c r="AM228" s="131"/>
    </row>
    <row r="229" spans="1:39" s="128" customFormat="1" ht="12.75" x14ac:dyDescent="0.2">
      <c r="A229" s="123" t="s">
        <v>575</v>
      </c>
      <c r="B229" s="122">
        <v>5669</v>
      </c>
      <c r="C229" s="122">
        <v>11658</v>
      </c>
      <c r="D229" s="122">
        <v>2068</v>
      </c>
      <c r="E229" s="122">
        <v>0</v>
      </c>
      <c r="F229" s="122">
        <v>0</v>
      </c>
      <c r="G229" s="122">
        <v>702.22283819314703</v>
      </c>
      <c r="H229" s="122"/>
      <c r="I229" s="122">
        <v>14428.2228381931</v>
      </c>
      <c r="J229" s="122">
        <v>81793595</v>
      </c>
      <c r="K229" s="56"/>
      <c r="L229" s="122"/>
      <c r="M229" s="124"/>
      <c r="N229" s="124"/>
      <c r="O229" s="124"/>
      <c r="P229" s="124"/>
      <c r="Q229" s="124"/>
      <c r="R229" s="124"/>
      <c r="S229" s="124"/>
      <c r="T229" s="125"/>
      <c r="U229" s="126"/>
      <c r="V229" s="125"/>
      <c r="W229" s="127"/>
      <c r="X229" s="127"/>
      <c r="Y229" s="127"/>
      <c r="AA229" s="129"/>
      <c r="AB229" s="129"/>
      <c r="AC229" s="129"/>
      <c r="AD229" s="130"/>
      <c r="AE229" s="129"/>
      <c r="AF229" s="129"/>
      <c r="AG229" s="129"/>
      <c r="AH229" s="129"/>
      <c r="AI229" s="129"/>
      <c r="AJ229" s="129"/>
      <c r="AK229" s="129"/>
      <c r="AM229" s="131"/>
    </row>
    <row r="230" spans="1:39" s="128" customFormat="1" ht="12.75" x14ac:dyDescent="0.2">
      <c r="A230" s="123" t="s">
        <v>576</v>
      </c>
      <c r="B230" s="122">
        <v>8069</v>
      </c>
      <c r="C230" s="122">
        <v>11669</v>
      </c>
      <c r="D230" s="122">
        <v>2473</v>
      </c>
      <c r="E230" s="122">
        <v>0</v>
      </c>
      <c r="F230" s="122">
        <v>0</v>
      </c>
      <c r="G230" s="122">
        <v>702.22283819314703</v>
      </c>
      <c r="H230" s="122"/>
      <c r="I230" s="122">
        <v>14844.2228381931</v>
      </c>
      <c r="J230" s="122">
        <v>119778034</v>
      </c>
      <c r="K230" s="56"/>
      <c r="L230" s="122"/>
      <c r="M230" s="124"/>
      <c r="N230" s="124"/>
      <c r="O230" s="124"/>
      <c r="P230" s="124"/>
      <c r="Q230" s="124"/>
      <c r="R230" s="124"/>
      <c r="S230" s="124"/>
      <c r="T230" s="125"/>
      <c r="U230" s="126"/>
      <c r="V230" s="125"/>
      <c r="W230" s="127"/>
      <c r="X230" s="127"/>
      <c r="Y230" s="127"/>
      <c r="AA230" s="129"/>
      <c r="AB230" s="129"/>
      <c r="AC230" s="129"/>
      <c r="AD230" s="130"/>
      <c r="AE230" s="129"/>
      <c r="AF230" s="129"/>
      <c r="AG230" s="129"/>
      <c r="AH230" s="129"/>
      <c r="AI230" s="129"/>
      <c r="AJ230" s="129"/>
      <c r="AK230" s="129"/>
      <c r="AM230" s="131"/>
    </row>
    <row r="231" spans="1:39" s="128" customFormat="1" ht="12.75" x14ac:dyDescent="0.2">
      <c r="A231" s="123" t="s">
        <v>577</v>
      </c>
      <c r="B231" s="122">
        <v>23591</v>
      </c>
      <c r="C231" s="122">
        <v>10197</v>
      </c>
      <c r="D231" s="122">
        <v>556</v>
      </c>
      <c r="E231" s="122">
        <v>0</v>
      </c>
      <c r="F231" s="122">
        <v>0</v>
      </c>
      <c r="G231" s="122">
        <v>702.22283819314703</v>
      </c>
      <c r="H231" s="122"/>
      <c r="I231" s="122">
        <v>11455.2228381931</v>
      </c>
      <c r="J231" s="122">
        <v>270240162</v>
      </c>
      <c r="K231" s="56"/>
      <c r="L231" s="122"/>
      <c r="M231" s="124"/>
      <c r="N231" s="124"/>
      <c r="O231" s="124"/>
      <c r="P231" s="124"/>
      <c r="Q231" s="124"/>
      <c r="R231" s="124"/>
      <c r="S231" s="124"/>
      <c r="T231" s="125"/>
      <c r="U231" s="126"/>
      <c r="V231" s="125"/>
      <c r="W231" s="127"/>
      <c r="X231" s="127"/>
      <c r="Y231" s="127"/>
      <c r="AA231" s="129"/>
      <c r="AB231" s="129"/>
      <c r="AC231" s="129"/>
      <c r="AD231" s="130"/>
      <c r="AE231" s="129"/>
      <c r="AF231" s="129"/>
      <c r="AG231" s="129"/>
      <c r="AH231" s="129"/>
      <c r="AI231" s="129"/>
      <c r="AJ231" s="129"/>
      <c r="AK231" s="129"/>
      <c r="AM231" s="131"/>
    </row>
    <row r="232" spans="1:39" s="128" customFormat="1" ht="12.75" x14ac:dyDescent="0.2">
      <c r="A232" s="123" t="s">
        <v>578</v>
      </c>
      <c r="B232" s="122">
        <v>4856</v>
      </c>
      <c r="C232" s="122">
        <v>14372</v>
      </c>
      <c r="D232" s="122">
        <v>1839</v>
      </c>
      <c r="E232" s="122">
        <v>353</v>
      </c>
      <c r="F232" s="122">
        <v>0</v>
      </c>
      <c r="G232" s="122">
        <v>702.22283819314703</v>
      </c>
      <c r="H232" s="122"/>
      <c r="I232" s="122">
        <v>17266.222838193102</v>
      </c>
      <c r="J232" s="122">
        <v>83844778</v>
      </c>
      <c r="K232" s="56"/>
      <c r="L232" s="122"/>
      <c r="M232" s="124"/>
      <c r="N232" s="124"/>
      <c r="O232" s="124"/>
      <c r="P232" s="124"/>
      <c r="Q232" s="124"/>
      <c r="R232" s="124"/>
      <c r="S232" s="124"/>
      <c r="T232" s="125"/>
      <c r="U232" s="126"/>
      <c r="V232" s="125"/>
      <c r="W232" s="127"/>
      <c r="X232" s="127"/>
      <c r="Y232" s="127"/>
      <c r="AA232" s="129"/>
      <c r="AB232" s="129"/>
      <c r="AC232" s="129"/>
      <c r="AD232" s="130"/>
      <c r="AE232" s="129"/>
      <c r="AF232" s="129"/>
      <c r="AG232" s="129"/>
      <c r="AH232" s="129"/>
      <c r="AI232" s="129"/>
      <c r="AJ232" s="129"/>
      <c r="AK232" s="129"/>
      <c r="AM232" s="131"/>
    </row>
    <row r="233" spans="1:39" s="128" customFormat="1" ht="12.75" x14ac:dyDescent="0.2">
      <c r="A233" s="123" t="s">
        <v>579</v>
      </c>
      <c r="B233" s="122">
        <v>10712</v>
      </c>
      <c r="C233" s="122">
        <v>10001</v>
      </c>
      <c r="D233" s="122">
        <v>-46</v>
      </c>
      <c r="E233" s="122">
        <v>0</v>
      </c>
      <c r="F233" s="122">
        <v>0</v>
      </c>
      <c r="G233" s="122">
        <v>702.22283819314703</v>
      </c>
      <c r="H233" s="122"/>
      <c r="I233" s="122">
        <v>10657.2228381931</v>
      </c>
      <c r="J233" s="122">
        <v>114160171</v>
      </c>
      <c r="K233" s="56"/>
      <c r="L233" s="122"/>
      <c r="M233" s="124"/>
      <c r="N233" s="124"/>
      <c r="O233" s="124"/>
      <c r="P233" s="124"/>
      <c r="Q233" s="124"/>
      <c r="R233" s="124"/>
      <c r="S233" s="124"/>
      <c r="T233" s="125"/>
      <c r="U233" s="126"/>
      <c r="V233" s="125"/>
      <c r="W233" s="127"/>
      <c r="X233" s="127"/>
      <c r="Y233" s="127"/>
      <c r="AA233" s="129"/>
      <c r="AB233" s="129"/>
      <c r="AC233" s="129"/>
      <c r="AD233" s="130"/>
      <c r="AE233" s="129"/>
      <c r="AF233" s="129"/>
      <c r="AG233" s="129"/>
      <c r="AH233" s="129"/>
      <c r="AI233" s="129"/>
      <c r="AJ233" s="129"/>
      <c r="AK233" s="129"/>
      <c r="AM233" s="131"/>
    </row>
    <row r="234" spans="1:39" s="128" customFormat="1" ht="12.75" x14ac:dyDescent="0.2">
      <c r="A234" s="123" t="s">
        <v>568</v>
      </c>
      <c r="B234" s="122">
        <v>153088</v>
      </c>
      <c r="C234" s="122">
        <v>9787</v>
      </c>
      <c r="D234" s="122">
        <v>-764</v>
      </c>
      <c r="E234" s="122">
        <v>0</v>
      </c>
      <c r="F234" s="122">
        <v>0</v>
      </c>
      <c r="G234" s="122">
        <v>702.22283819314703</v>
      </c>
      <c r="H234" s="122"/>
      <c r="I234" s="122">
        <v>9725.2228381931509</v>
      </c>
      <c r="J234" s="122">
        <v>1488814914</v>
      </c>
      <c r="K234" s="56"/>
      <c r="L234" s="122"/>
      <c r="M234" s="124"/>
      <c r="N234" s="124"/>
      <c r="O234" s="124"/>
      <c r="P234" s="124"/>
      <c r="Q234" s="124"/>
      <c r="R234" s="124"/>
      <c r="S234" s="124"/>
      <c r="T234" s="125"/>
      <c r="U234" s="126"/>
      <c r="V234" s="125"/>
      <c r="W234" s="127"/>
      <c r="X234" s="127"/>
      <c r="Y234" s="127"/>
      <c r="AA234" s="129"/>
      <c r="AB234" s="129"/>
      <c r="AC234" s="129"/>
      <c r="AD234" s="130"/>
      <c r="AE234" s="129"/>
      <c r="AF234" s="129"/>
      <c r="AG234" s="129"/>
      <c r="AH234" s="129"/>
      <c r="AI234" s="129"/>
      <c r="AJ234" s="129"/>
      <c r="AK234" s="129"/>
      <c r="AM234" s="131"/>
    </row>
    <row r="235" spans="1:39" s="128" customFormat="1" ht="18.75" customHeight="1" x14ac:dyDescent="0.2">
      <c r="A235" s="18" t="s">
        <v>580</v>
      </c>
      <c r="B235" s="19"/>
      <c r="C235" s="19"/>
      <c r="D235" s="19"/>
      <c r="E235" s="19"/>
      <c r="F235" s="19"/>
      <c r="G235" s="19"/>
      <c r="H235" s="19"/>
      <c r="I235" s="122"/>
      <c r="J235" s="122"/>
      <c r="K235" s="56"/>
      <c r="L235" s="122"/>
      <c r="M235" s="124"/>
      <c r="N235" s="124"/>
      <c r="O235" s="124"/>
      <c r="P235" s="124"/>
      <c r="Q235" s="124"/>
      <c r="R235" s="124"/>
      <c r="S235" s="124"/>
      <c r="T235" s="125"/>
      <c r="U235" s="126"/>
      <c r="V235" s="125"/>
      <c r="W235" s="127"/>
      <c r="X235" s="127"/>
      <c r="Y235" s="127"/>
      <c r="AA235" s="129"/>
      <c r="AB235" s="129"/>
      <c r="AC235" s="129"/>
      <c r="AD235" s="130"/>
      <c r="AE235" s="129"/>
      <c r="AF235" s="129"/>
      <c r="AG235" s="129"/>
      <c r="AH235" s="129"/>
      <c r="AI235" s="129"/>
      <c r="AJ235" s="129"/>
      <c r="AK235" s="129"/>
      <c r="AM235" s="131"/>
    </row>
    <row r="236" spans="1:39" s="128" customFormat="1" ht="12.75" x14ac:dyDescent="0.2">
      <c r="A236" s="123" t="s">
        <v>581</v>
      </c>
      <c r="B236" s="122">
        <v>14121</v>
      </c>
      <c r="C236" s="122">
        <v>12104</v>
      </c>
      <c r="D236" s="122">
        <v>-970</v>
      </c>
      <c r="E236" s="122">
        <v>0</v>
      </c>
      <c r="F236" s="122">
        <v>0</v>
      </c>
      <c r="G236" s="122">
        <v>702.22283819314703</v>
      </c>
      <c r="H236" s="122"/>
      <c r="I236" s="122">
        <v>11836.2228381931</v>
      </c>
      <c r="J236" s="122">
        <v>167139303</v>
      </c>
      <c r="K236" s="56"/>
      <c r="L236" s="122"/>
      <c r="M236" s="124"/>
      <c r="N236" s="124"/>
      <c r="O236" s="124"/>
      <c r="P236" s="124"/>
      <c r="Q236" s="124"/>
      <c r="R236" s="124"/>
      <c r="S236" s="124"/>
      <c r="T236" s="125"/>
      <c r="U236" s="126"/>
      <c r="V236" s="125"/>
      <c r="W236" s="127"/>
      <c r="X236" s="127"/>
      <c r="Y236" s="127"/>
      <c r="AA236" s="129"/>
      <c r="AB236" s="129"/>
      <c r="AC236" s="129"/>
      <c r="AD236" s="130"/>
      <c r="AE236" s="129"/>
      <c r="AF236" s="129"/>
      <c r="AG236" s="129"/>
      <c r="AH236" s="129"/>
      <c r="AI236" s="129"/>
      <c r="AJ236" s="129"/>
      <c r="AK236" s="129"/>
      <c r="AM236" s="131"/>
    </row>
    <row r="237" spans="1:39" s="128" customFormat="1" ht="12.75" x14ac:dyDescent="0.2">
      <c r="A237" s="123" t="s">
        <v>582</v>
      </c>
      <c r="B237" s="122">
        <v>13447</v>
      </c>
      <c r="C237" s="122">
        <v>11344</v>
      </c>
      <c r="D237" s="122">
        <v>1686</v>
      </c>
      <c r="E237" s="122">
        <v>0</v>
      </c>
      <c r="F237" s="122">
        <v>0</v>
      </c>
      <c r="G237" s="122">
        <v>702.22283819314703</v>
      </c>
      <c r="H237" s="122"/>
      <c r="I237" s="122">
        <v>13732.2228381931</v>
      </c>
      <c r="J237" s="122">
        <v>184657201</v>
      </c>
      <c r="K237" s="56"/>
      <c r="L237" s="122"/>
      <c r="M237" s="124"/>
      <c r="N237" s="124"/>
      <c r="O237" s="124"/>
      <c r="P237" s="124"/>
      <c r="Q237" s="124"/>
      <c r="R237" s="124"/>
      <c r="S237" s="124"/>
      <c r="T237" s="125"/>
      <c r="U237" s="126"/>
      <c r="V237" s="125"/>
      <c r="W237" s="127"/>
      <c r="X237" s="127"/>
      <c r="Y237" s="127"/>
      <c r="AA237" s="129"/>
      <c r="AB237" s="129"/>
      <c r="AC237" s="129"/>
      <c r="AD237" s="130"/>
      <c r="AE237" s="129"/>
      <c r="AF237" s="129"/>
      <c r="AG237" s="129"/>
      <c r="AH237" s="129"/>
      <c r="AI237" s="129"/>
      <c r="AJ237" s="129"/>
      <c r="AK237" s="129"/>
      <c r="AM237" s="131"/>
    </row>
    <row r="238" spans="1:39" s="128" customFormat="1" ht="12.75" x14ac:dyDescent="0.2">
      <c r="A238" s="123" t="s">
        <v>583</v>
      </c>
      <c r="B238" s="122">
        <v>16143</v>
      </c>
      <c r="C238" s="122">
        <v>12101</v>
      </c>
      <c r="D238" s="122">
        <v>-405</v>
      </c>
      <c r="E238" s="122">
        <v>80</v>
      </c>
      <c r="F238" s="122">
        <v>0</v>
      </c>
      <c r="G238" s="122">
        <v>702.22283819314703</v>
      </c>
      <c r="H238" s="122"/>
      <c r="I238" s="122">
        <v>12478.2228381931</v>
      </c>
      <c r="J238" s="122">
        <v>201435951</v>
      </c>
      <c r="K238" s="56"/>
      <c r="L238" s="122"/>
      <c r="M238" s="124"/>
      <c r="N238" s="124"/>
      <c r="O238" s="124"/>
      <c r="P238" s="124"/>
      <c r="Q238" s="124"/>
      <c r="R238" s="124"/>
      <c r="S238" s="124"/>
      <c r="T238" s="125"/>
      <c r="U238" s="126"/>
      <c r="V238" s="125"/>
      <c r="W238" s="127"/>
      <c r="X238" s="127"/>
      <c r="Y238" s="127"/>
      <c r="AA238" s="129"/>
      <c r="AB238" s="129"/>
      <c r="AC238" s="129"/>
      <c r="AD238" s="130"/>
      <c r="AE238" s="129"/>
      <c r="AF238" s="129"/>
      <c r="AG238" s="129"/>
      <c r="AH238" s="129"/>
      <c r="AI238" s="129"/>
      <c r="AJ238" s="129"/>
      <c r="AK238" s="129"/>
      <c r="AM238" s="131"/>
    </row>
    <row r="239" spans="1:39" s="128" customFormat="1" ht="12.75" x14ac:dyDescent="0.2">
      <c r="A239" s="123" t="s">
        <v>584</v>
      </c>
      <c r="B239" s="122">
        <v>8661</v>
      </c>
      <c r="C239" s="122">
        <v>12725</v>
      </c>
      <c r="D239" s="122">
        <v>-865</v>
      </c>
      <c r="E239" s="122">
        <v>0</v>
      </c>
      <c r="F239" s="122">
        <v>0</v>
      </c>
      <c r="G239" s="122">
        <v>702.22283819314703</v>
      </c>
      <c r="H239" s="122"/>
      <c r="I239" s="122">
        <v>12562.2228381931</v>
      </c>
      <c r="J239" s="122">
        <v>108801412</v>
      </c>
      <c r="K239" s="56"/>
      <c r="L239" s="122"/>
      <c r="M239" s="124"/>
      <c r="N239" s="124"/>
      <c r="O239" s="124"/>
      <c r="P239" s="124"/>
      <c r="Q239" s="124"/>
      <c r="R239" s="124"/>
      <c r="S239" s="124"/>
      <c r="T239" s="125"/>
      <c r="U239" s="126"/>
      <c r="V239" s="125"/>
      <c r="W239" s="127"/>
      <c r="X239" s="127"/>
      <c r="Y239" s="127"/>
      <c r="AA239" s="129"/>
      <c r="AB239" s="129"/>
      <c r="AC239" s="129"/>
      <c r="AD239" s="130"/>
      <c r="AE239" s="129"/>
      <c r="AF239" s="129"/>
      <c r="AG239" s="129"/>
      <c r="AH239" s="129"/>
      <c r="AI239" s="129"/>
      <c r="AJ239" s="129"/>
      <c r="AK239" s="129"/>
      <c r="AM239" s="131"/>
    </row>
    <row r="240" spans="1:39" s="128" customFormat="1" ht="12.75" x14ac:dyDescent="0.2">
      <c r="A240" s="123" t="s">
        <v>585</v>
      </c>
      <c r="B240" s="122">
        <v>26223</v>
      </c>
      <c r="C240" s="122">
        <v>10775</v>
      </c>
      <c r="D240" s="122">
        <v>647</v>
      </c>
      <c r="E240" s="122">
        <v>0</v>
      </c>
      <c r="F240" s="122">
        <v>0</v>
      </c>
      <c r="G240" s="122">
        <v>702.22283819314703</v>
      </c>
      <c r="H240" s="122"/>
      <c r="I240" s="122">
        <v>12124.2228381931</v>
      </c>
      <c r="J240" s="122">
        <v>317933495</v>
      </c>
      <c r="K240" s="56"/>
      <c r="L240" s="122"/>
      <c r="M240" s="124"/>
      <c r="N240" s="124"/>
      <c r="O240" s="124"/>
      <c r="P240" s="124"/>
      <c r="Q240" s="124"/>
      <c r="R240" s="124"/>
      <c r="S240" s="124"/>
      <c r="T240" s="125"/>
      <c r="U240" s="126"/>
      <c r="V240" s="125"/>
      <c r="W240" s="127"/>
      <c r="X240" s="127"/>
      <c r="Y240" s="127"/>
      <c r="AA240" s="129"/>
      <c r="AB240" s="129"/>
      <c r="AC240" s="129"/>
      <c r="AD240" s="130"/>
      <c r="AE240" s="129"/>
      <c r="AF240" s="129"/>
      <c r="AG240" s="129"/>
      <c r="AH240" s="129"/>
      <c r="AI240" s="129"/>
      <c r="AJ240" s="129"/>
      <c r="AK240" s="129"/>
      <c r="AM240" s="131"/>
    </row>
    <row r="241" spans="1:39" s="128" customFormat="1" ht="12.75" x14ac:dyDescent="0.2">
      <c r="A241" s="123" t="s">
        <v>586</v>
      </c>
      <c r="B241" s="122">
        <v>5800</v>
      </c>
      <c r="C241" s="122">
        <v>11028</v>
      </c>
      <c r="D241" s="122">
        <v>48</v>
      </c>
      <c r="E241" s="122">
        <v>0</v>
      </c>
      <c r="F241" s="122">
        <v>0</v>
      </c>
      <c r="G241" s="122">
        <v>702.22283819314703</v>
      </c>
      <c r="H241" s="122"/>
      <c r="I241" s="122">
        <v>11778.2228381931</v>
      </c>
      <c r="J241" s="122">
        <v>68313692</v>
      </c>
      <c r="K241" s="56"/>
      <c r="L241" s="122"/>
      <c r="M241" s="124"/>
      <c r="N241" s="124"/>
      <c r="O241" s="124"/>
      <c r="P241" s="124"/>
      <c r="Q241" s="124"/>
      <c r="R241" s="124"/>
      <c r="S241" s="124"/>
      <c r="T241" s="125"/>
      <c r="U241" s="126"/>
      <c r="V241" s="125"/>
      <c r="W241" s="127"/>
      <c r="X241" s="127"/>
      <c r="Y241" s="127"/>
      <c r="AA241" s="129"/>
      <c r="AB241" s="129"/>
      <c r="AC241" s="129"/>
      <c r="AD241" s="130"/>
      <c r="AE241" s="129"/>
      <c r="AF241" s="129"/>
      <c r="AG241" s="129"/>
      <c r="AH241" s="129"/>
      <c r="AI241" s="129"/>
      <c r="AJ241" s="129"/>
      <c r="AK241" s="129"/>
      <c r="AM241" s="131"/>
    </row>
    <row r="242" spans="1:39" s="128" customFormat="1" ht="12.75" x14ac:dyDescent="0.2">
      <c r="A242" s="123" t="s">
        <v>587</v>
      </c>
      <c r="B242" s="122">
        <v>22797</v>
      </c>
      <c r="C242" s="122">
        <v>12281</v>
      </c>
      <c r="D242" s="122">
        <v>292</v>
      </c>
      <c r="E242" s="122">
        <v>0</v>
      </c>
      <c r="F242" s="122">
        <v>0</v>
      </c>
      <c r="G242" s="122">
        <v>702.22283819314703</v>
      </c>
      <c r="H242" s="122"/>
      <c r="I242" s="122">
        <v>13275.2228381931</v>
      </c>
      <c r="J242" s="122">
        <v>302635255</v>
      </c>
      <c r="K242" s="56"/>
      <c r="L242" s="122"/>
      <c r="M242" s="124"/>
      <c r="N242" s="124"/>
      <c r="O242" s="124"/>
      <c r="P242" s="124"/>
      <c r="Q242" s="124"/>
      <c r="R242" s="124"/>
      <c r="S242" s="124"/>
      <c r="T242" s="125"/>
      <c r="U242" s="126"/>
      <c r="V242" s="125"/>
      <c r="W242" s="127"/>
      <c r="X242" s="127"/>
      <c r="Y242" s="127"/>
      <c r="AA242" s="129"/>
      <c r="AB242" s="129"/>
      <c r="AC242" s="129"/>
      <c r="AD242" s="130"/>
      <c r="AE242" s="129"/>
      <c r="AF242" s="129"/>
      <c r="AG242" s="129"/>
      <c r="AH242" s="129"/>
      <c r="AI242" s="129"/>
      <c r="AJ242" s="129"/>
      <c r="AK242" s="129"/>
      <c r="AM242" s="131"/>
    </row>
    <row r="243" spans="1:39" s="128" customFormat="1" ht="12.75" x14ac:dyDescent="0.2">
      <c r="A243" s="123" t="s">
        <v>588</v>
      </c>
      <c r="B243" s="122">
        <v>4410</v>
      </c>
      <c r="C243" s="122">
        <v>12054</v>
      </c>
      <c r="D243" s="122">
        <v>2870</v>
      </c>
      <c r="E243" s="122">
        <v>396</v>
      </c>
      <c r="F243" s="122">
        <v>0</v>
      </c>
      <c r="G243" s="122">
        <v>702.22283819314703</v>
      </c>
      <c r="H243" s="122"/>
      <c r="I243" s="122">
        <v>16022.2228381931</v>
      </c>
      <c r="J243" s="122">
        <v>70658003</v>
      </c>
      <c r="K243" s="56"/>
      <c r="L243" s="122"/>
      <c r="M243" s="124"/>
      <c r="N243" s="124"/>
      <c r="O243" s="124"/>
      <c r="P243" s="124"/>
      <c r="Q243" s="124"/>
      <c r="R243" s="124"/>
      <c r="S243" s="124"/>
      <c r="T243" s="125"/>
      <c r="U243" s="126"/>
      <c r="V243" s="125"/>
      <c r="W243" s="127"/>
      <c r="X243" s="127"/>
      <c r="Y243" s="127"/>
      <c r="AA243" s="129"/>
      <c r="AB243" s="129"/>
      <c r="AC243" s="129"/>
      <c r="AD243" s="130"/>
      <c r="AE243" s="129"/>
      <c r="AF243" s="129"/>
      <c r="AG243" s="129"/>
      <c r="AH243" s="129"/>
      <c r="AI243" s="129"/>
      <c r="AJ243" s="129"/>
      <c r="AK243" s="129"/>
      <c r="AM243" s="131"/>
    </row>
    <row r="244" spans="1:39" s="128" customFormat="1" ht="12.75" x14ac:dyDescent="0.2">
      <c r="A244" s="123" t="s">
        <v>589</v>
      </c>
      <c r="B244" s="122">
        <v>10038</v>
      </c>
      <c r="C244" s="122">
        <v>11251</v>
      </c>
      <c r="D244" s="122">
        <v>-1148</v>
      </c>
      <c r="E244" s="122">
        <v>0</v>
      </c>
      <c r="F244" s="122">
        <v>0</v>
      </c>
      <c r="G244" s="122">
        <v>702.22283819314703</v>
      </c>
      <c r="H244" s="122"/>
      <c r="I244" s="122">
        <v>10805.2228381931</v>
      </c>
      <c r="J244" s="122">
        <v>108462827</v>
      </c>
      <c r="K244" s="56"/>
      <c r="L244" s="122"/>
      <c r="M244" s="124"/>
      <c r="N244" s="124"/>
      <c r="O244" s="124"/>
      <c r="P244" s="124"/>
      <c r="Q244" s="124"/>
      <c r="R244" s="124"/>
      <c r="S244" s="124"/>
      <c r="T244" s="125"/>
      <c r="U244" s="126"/>
      <c r="V244" s="125"/>
      <c r="W244" s="127"/>
      <c r="X244" s="127"/>
      <c r="Y244" s="127"/>
      <c r="AA244" s="129"/>
      <c r="AB244" s="129"/>
      <c r="AC244" s="129"/>
      <c r="AD244" s="130"/>
      <c r="AE244" s="129"/>
      <c r="AF244" s="129"/>
      <c r="AG244" s="129"/>
      <c r="AH244" s="129"/>
      <c r="AI244" s="129"/>
      <c r="AJ244" s="129"/>
      <c r="AK244" s="129"/>
      <c r="AM244" s="131"/>
    </row>
    <row r="245" spans="1:39" s="128" customFormat="1" ht="12.75" x14ac:dyDescent="0.2">
      <c r="A245" s="123" t="s">
        <v>590</v>
      </c>
      <c r="B245" s="122">
        <v>151855</v>
      </c>
      <c r="C245" s="122">
        <v>6878</v>
      </c>
      <c r="D245" s="122">
        <v>71</v>
      </c>
      <c r="E245" s="122">
        <v>0</v>
      </c>
      <c r="F245" s="122">
        <v>0</v>
      </c>
      <c r="G245" s="122">
        <v>702.22283819314703</v>
      </c>
      <c r="H245" s="122"/>
      <c r="I245" s="122">
        <v>7651.22283819315</v>
      </c>
      <c r="J245" s="122">
        <v>1161876444</v>
      </c>
      <c r="K245" s="56"/>
      <c r="L245" s="122"/>
      <c r="M245" s="124"/>
      <c r="N245" s="124"/>
      <c r="O245" s="124"/>
      <c r="P245" s="124"/>
      <c r="Q245" s="124"/>
      <c r="R245" s="124"/>
      <c r="S245" s="124"/>
      <c r="T245" s="125"/>
      <c r="U245" s="126"/>
      <c r="V245" s="125"/>
      <c r="W245" s="127"/>
      <c r="X245" s="127"/>
      <c r="Y245" s="127"/>
      <c r="AA245" s="129"/>
      <c r="AB245" s="129"/>
      <c r="AC245" s="129"/>
      <c r="AD245" s="130"/>
      <c r="AE245" s="129"/>
      <c r="AF245" s="129"/>
      <c r="AG245" s="129"/>
      <c r="AH245" s="129"/>
      <c r="AI245" s="129"/>
      <c r="AJ245" s="129"/>
      <c r="AK245" s="129"/>
      <c r="AM245" s="131"/>
    </row>
    <row r="246" spans="1:39" s="128" customFormat="1" ht="18.75" customHeight="1" x14ac:dyDescent="0.2">
      <c r="A246" s="18" t="s">
        <v>591</v>
      </c>
      <c r="B246" s="19"/>
      <c r="C246" s="19"/>
      <c r="D246" s="19"/>
      <c r="E246" s="19"/>
      <c r="F246" s="19"/>
      <c r="G246" s="19"/>
      <c r="H246" s="19"/>
      <c r="I246" s="122"/>
      <c r="J246" s="122"/>
      <c r="K246" s="56"/>
      <c r="L246" s="122"/>
      <c r="M246" s="124"/>
      <c r="N246" s="124"/>
      <c r="O246" s="124"/>
      <c r="P246" s="124"/>
      <c r="Q246" s="124"/>
      <c r="R246" s="124"/>
      <c r="S246" s="124"/>
      <c r="T246" s="125"/>
      <c r="U246" s="126"/>
      <c r="V246" s="125"/>
      <c r="W246" s="127"/>
      <c r="X246" s="127"/>
      <c r="Y246" s="127"/>
      <c r="AA246" s="129"/>
      <c r="AB246" s="129"/>
      <c r="AC246" s="129"/>
      <c r="AD246" s="130"/>
      <c r="AE246" s="129"/>
      <c r="AF246" s="129"/>
      <c r="AG246" s="129"/>
      <c r="AH246" s="129"/>
      <c r="AI246" s="129"/>
      <c r="AJ246" s="129"/>
      <c r="AK246" s="129"/>
      <c r="AM246" s="131"/>
    </row>
    <row r="247" spans="1:39" s="128" customFormat="1" ht="12.75" x14ac:dyDescent="0.2">
      <c r="A247" s="123" t="s">
        <v>592</v>
      </c>
      <c r="B247" s="122">
        <v>23348</v>
      </c>
      <c r="C247" s="122">
        <v>10985</v>
      </c>
      <c r="D247" s="122">
        <v>321</v>
      </c>
      <c r="E247" s="122">
        <v>0</v>
      </c>
      <c r="F247" s="122">
        <v>0</v>
      </c>
      <c r="G247" s="122">
        <v>702.22283819314703</v>
      </c>
      <c r="H247" s="122"/>
      <c r="I247" s="122">
        <v>12008.2228381931</v>
      </c>
      <c r="J247" s="122">
        <v>280367987</v>
      </c>
      <c r="K247" s="56"/>
      <c r="L247" s="122"/>
      <c r="M247" s="124"/>
      <c r="N247" s="124"/>
      <c r="O247" s="124"/>
      <c r="P247" s="124"/>
      <c r="Q247" s="124"/>
      <c r="R247" s="124"/>
      <c r="S247" s="124"/>
      <c r="T247" s="125"/>
      <c r="U247" s="126"/>
      <c r="V247" s="125"/>
      <c r="W247" s="127"/>
      <c r="X247" s="127"/>
      <c r="Y247" s="127"/>
      <c r="AA247" s="129"/>
      <c r="AB247" s="129"/>
      <c r="AC247" s="129"/>
      <c r="AD247" s="130"/>
      <c r="AE247" s="129"/>
      <c r="AF247" s="129"/>
      <c r="AG247" s="129"/>
      <c r="AH247" s="129"/>
      <c r="AI247" s="129"/>
      <c r="AJ247" s="129"/>
      <c r="AK247" s="129"/>
      <c r="AM247" s="131"/>
    </row>
    <row r="248" spans="1:39" s="128" customFormat="1" ht="12.75" x14ac:dyDescent="0.2">
      <c r="A248" s="123" t="s">
        <v>593</v>
      </c>
      <c r="B248" s="122">
        <v>52153</v>
      </c>
      <c r="C248" s="122">
        <v>11189</v>
      </c>
      <c r="D248" s="122">
        <v>1560</v>
      </c>
      <c r="E248" s="122">
        <v>0</v>
      </c>
      <c r="F248" s="122">
        <v>0</v>
      </c>
      <c r="G248" s="122">
        <v>702.22283819314703</v>
      </c>
      <c r="H248" s="122"/>
      <c r="I248" s="122">
        <v>13451.2228381931</v>
      </c>
      <c r="J248" s="122">
        <v>701521625</v>
      </c>
      <c r="K248" s="56"/>
      <c r="L248" s="122"/>
      <c r="M248" s="124"/>
      <c r="N248" s="124"/>
      <c r="O248" s="124"/>
      <c r="P248" s="124"/>
      <c r="Q248" s="124"/>
      <c r="R248" s="124"/>
      <c r="S248" s="124"/>
      <c r="T248" s="125"/>
      <c r="U248" s="126"/>
      <c r="V248" s="125"/>
      <c r="W248" s="127"/>
      <c r="X248" s="127"/>
      <c r="Y248" s="127"/>
      <c r="AA248" s="129"/>
      <c r="AB248" s="129"/>
      <c r="AC248" s="129"/>
      <c r="AD248" s="130"/>
      <c r="AE248" s="129"/>
      <c r="AF248" s="129"/>
      <c r="AG248" s="129"/>
      <c r="AH248" s="129"/>
      <c r="AI248" s="129"/>
      <c r="AJ248" s="129"/>
      <c r="AK248" s="129"/>
      <c r="AM248" s="131"/>
    </row>
    <row r="249" spans="1:39" s="128" customFormat="1" ht="12.75" x14ac:dyDescent="0.2">
      <c r="A249" s="123" t="s">
        <v>594</v>
      </c>
      <c r="B249" s="122">
        <v>58888</v>
      </c>
      <c r="C249" s="122">
        <v>7655</v>
      </c>
      <c r="D249" s="122">
        <v>-361</v>
      </c>
      <c r="E249" s="122">
        <v>0</v>
      </c>
      <c r="F249" s="122">
        <v>0</v>
      </c>
      <c r="G249" s="122">
        <v>702.22283819314703</v>
      </c>
      <c r="H249" s="122"/>
      <c r="I249" s="122">
        <v>7996.22283819315</v>
      </c>
      <c r="J249" s="122">
        <v>470881570</v>
      </c>
      <c r="K249" s="56"/>
      <c r="L249" s="122"/>
      <c r="M249" s="124"/>
      <c r="N249" s="124"/>
      <c r="O249" s="124"/>
      <c r="P249" s="124"/>
      <c r="Q249" s="124"/>
      <c r="R249" s="124"/>
      <c r="S249" s="124"/>
      <c r="T249" s="125"/>
      <c r="U249" s="126"/>
      <c r="V249" s="125"/>
      <c r="W249" s="127"/>
      <c r="X249" s="127"/>
      <c r="Y249" s="127"/>
      <c r="AA249" s="129"/>
      <c r="AB249" s="129"/>
      <c r="AC249" s="129"/>
      <c r="AD249" s="130"/>
      <c r="AE249" s="129"/>
      <c r="AF249" s="129"/>
      <c r="AG249" s="129"/>
      <c r="AH249" s="129"/>
      <c r="AI249" s="129"/>
      <c r="AJ249" s="129"/>
      <c r="AK249" s="129"/>
      <c r="AM249" s="131"/>
    </row>
    <row r="250" spans="1:39" s="128" customFormat="1" ht="12.75" x14ac:dyDescent="0.2">
      <c r="A250" s="123" t="s">
        <v>595</v>
      </c>
      <c r="B250" s="122">
        <v>10251</v>
      </c>
      <c r="C250" s="122">
        <v>10878</v>
      </c>
      <c r="D250" s="122">
        <v>111</v>
      </c>
      <c r="E250" s="122">
        <v>0</v>
      </c>
      <c r="F250" s="122">
        <v>0</v>
      </c>
      <c r="G250" s="122">
        <v>702.22283819314703</v>
      </c>
      <c r="H250" s="122"/>
      <c r="I250" s="122">
        <v>11691.2228381931</v>
      </c>
      <c r="J250" s="122">
        <v>119846725</v>
      </c>
      <c r="K250" s="56"/>
      <c r="L250" s="122"/>
      <c r="M250" s="124"/>
      <c r="N250" s="124"/>
      <c r="O250" s="124"/>
      <c r="P250" s="124"/>
      <c r="Q250" s="124"/>
      <c r="R250" s="124"/>
      <c r="S250" s="124"/>
      <c r="T250" s="125"/>
      <c r="U250" s="126"/>
      <c r="V250" s="125"/>
      <c r="W250" s="127"/>
      <c r="X250" s="127"/>
      <c r="Y250" s="127"/>
      <c r="AA250" s="129"/>
      <c r="AB250" s="129"/>
      <c r="AC250" s="129"/>
      <c r="AD250" s="130"/>
      <c r="AE250" s="129"/>
      <c r="AF250" s="129"/>
      <c r="AG250" s="129"/>
      <c r="AH250" s="129"/>
      <c r="AI250" s="129"/>
      <c r="AJ250" s="129"/>
      <c r="AK250" s="129"/>
      <c r="AM250" s="131"/>
    </row>
    <row r="251" spans="1:39" s="128" customFormat="1" ht="12.75" x14ac:dyDescent="0.2">
      <c r="A251" s="123" t="s">
        <v>596</v>
      </c>
      <c r="B251" s="122">
        <v>15435</v>
      </c>
      <c r="C251" s="122">
        <v>11318</v>
      </c>
      <c r="D251" s="122">
        <v>246</v>
      </c>
      <c r="E251" s="122">
        <v>0</v>
      </c>
      <c r="F251" s="122">
        <v>0</v>
      </c>
      <c r="G251" s="122">
        <v>702.22283819314703</v>
      </c>
      <c r="H251" s="122"/>
      <c r="I251" s="122">
        <v>12266.2228381931</v>
      </c>
      <c r="J251" s="122">
        <v>189329150</v>
      </c>
      <c r="K251" s="56"/>
      <c r="L251" s="122"/>
      <c r="M251" s="124"/>
      <c r="N251" s="124"/>
      <c r="O251" s="124"/>
      <c r="P251" s="124"/>
      <c r="Q251" s="124"/>
      <c r="R251" s="124"/>
      <c r="S251" s="124"/>
      <c r="T251" s="125"/>
      <c r="U251" s="126"/>
      <c r="V251" s="125"/>
      <c r="W251" s="127"/>
      <c r="X251" s="127"/>
      <c r="Y251" s="127"/>
      <c r="AA251" s="129"/>
      <c r="AB251" s="129"/>
      <c r="AC251" s="129"/>
      <c r="AD251" s="130"/>
      <c r="AE251" s="129"/>
      <c r="AF251" s="129"/>
      <c r="AG251" s="129"/>
      <c r="AH251" s="129"/>
      <c r="AI251" s="129"/>
      <c r="AJ251" s="129"/>
      <c r="AK251" s="129"/>
      <c r="AM251" s="131"/>
    </row>
    <row r="252" spans="1:39" s="128" customFormat="1" ht="12.75" x14ac:dyDescent="0.2">
      <c r="A252" s="123" t="s">
        <v>597</v>
      </c>
      <c r="B252" s="122">
        <v>15773</v>
      </c>
      <c r="C252" s="122">
        <v>10062</v>
      </c>
      <c r="D252" s="122">
        <v>-1193</v>
      </c>
      <c r="E252" s="122">
        <v>0</v>
      </c>
      <c r="F252" s="122">
        <v>0</v>
      </c>
      <c r="G252" s="122">
        <v>702.22283819314703</v>
      </c>
      <c r="H252" s="122"/>
      <c r="I252" s="122">
        <v>9571.2228381931509</v>
      </c>
      <c r="J252" s="122">
        <v>150966898</v>
      </c>
      <c r="K252" s="56"/>
      <c r="L252" s="122"/>
      <c r="M252" s="124"/>
      <c r="N252" s="124"/>
      <c r="O252" s="124"/>
      <c r="P252" s="124"/>
      <c r="Q252" s="124"/>
      <c r="R252" s="124"/>
      <c r="S252" s="124"/>
      <c r="T252" s="125"/>
      <c r="U252" s="126"/>
      <c r="V252" s="125"/>
      <c r="W252" s="127"/>
      <c r="X252" s="127"/>
      <c r="Y252" s="127"/>
      <c r="AA252" s="129"/>
      <c r="AB252" s="129"/>
      <c r="AC252" s="129"/>
      <c r="AD252" s="130"/>
      <c r="AE252" s="129"/>
      <c r="AF252" s="129"/>
      <c r="AG252" s="129"/>
      <c r="AH252" s="129"/>
      <c r="AI252" s="129"/>
      <c r="AJ252" s="129"/>
      <c r="AK252" s="129"/>
      <c r="AM252" s="131"/>
    </row>
    <row r="253" spans="1:39" s="128" customFormat="1" ht="12.75" x14ac:dyDescent="0.2">
      <c r="A253" s="123" t="s">
        <v>598</v>
      </c>
      <c r="B253" s="122">
        <v>26976</v>
      </c>
      <c r="C253" s="122">
        <v>10351</v>
      </c>
      <c r="D253" s="122">
        <v>2528</v>
      </c>
      <c r="E253" s="122">
        <v>153</v>
      </c>
      <c r="F253" s="122">
        <v>0</v>
      </c>
      <c r="G253" s="122">
        <v>702.22283819314703</v>
      </c>
      <c r="H253" s="122"/>
      <c r="I253" s="122">
        <v>13734.2228381931</v>
      </c>
      <c r="J253" s="122">
        <v>370494395</v>
      </c>
      <c r="K253" s="56"/>
      <c r="L253" s="122"/>
      <c r="M253" s="124"/>
      <c r="N253" s="124"/>
      <c r="O253" s="124"/>
      <c r="P253" s="124"/>
      <c r="Q253" s="124"/>
      <c r="R253" s="124"/>
      <c r="S253" s="124"/>
      <c r="T253" s="125"/>
      <c r="U253" s="126"/>
      <c r="V253" s="125"/>
      <c r="W253" s="127"/>
      <c r="X253" s="127"/>
      <c r="Y253" s="127"/>
      <c r="AA253" s="129"/>
      <c r="AB253" s="129"/>
      <c r="AC253" s="129"/>
      <c r="AD253" s="130"/>
      <c r="AE253" s="129"/>
      <c r="AF253" s="129"/>
      <c r="AG253" s="129"/>
      <c r="AH253" s="129"/>
      <c r="AI253" s="129"/>
      <c r="AJ253" s="129"/>
      <c r="AK253" s="129"/>
      <c r="AM253" s="131"/>
    </row>
    <row r="254" spans="1:39" s="128" customFormat="1" ht="12.75" x14ac:dyDescent="0.2">
      <c r="A254" s="123" t="s">
        <v>599</v>
      </c>
      <c r="B254" s="122">
        <v>10111</v>
      </c>
      <c r="C254" s="122">
        <v>11945</v>
      </c>
      <c r="D254" s="122">
        <v>668</v>
      </c>
      <c r="E254" s="122">
        <v>1182</v>
      </c>
      <c r="F254" s="122">
        <v>0</v>
      </c>
      <c r="G254" s="122">
        <v>702.22283819314703</v>
      </c>
      <c r="H254" s="122"/>
      <c r="I254" s="122">
        <v>14497.2228381931</v>
      </c>
      <c r="J254" s="122">
        <v>146581420</v>
      </c>
      <c r="K254" s="56"/>
      <c r="L254" s="122"/>
      <c r="M254" s="124"/>
      <c r="N254" s="124"/>
      <c r="O254" s="124"/>
      <c r="P254" s="124"/>
      <c r="Q254" s="124"/>
      <c r="R254" s="124"/>
      <c r="S254" s="124"/>
      <c r="T254" s="125"/>
      <c r="U254" s="126"/>
      <c r="V254" s="125"/>
      <c r="W254" s="127"/>
      <c r="X254" s="127"/>
      <c r="Y254" s="127"/>
      <c r="AA254" s="129"/>
      <c r="AB254" s="129"/>
      <c r="AC254" s="129"/>
      <c r="AD254" s="130"/>
      <c r="AE254" s="129"/>
      <c r="AF254" s="129"/>
      <c r="AG254" s="129"/>
      <c r="AH254" s="129"/>
      <c r="AI254" s="129"/>
      <c r="AJ254" s="129"/>
      <c r="AK254" s="129"/>
      <c r="AM254" s="131"/>
    </row>
    <row r="255" spans="1:39" s="128" customFormat="1" ht="12.75" x14ac:dyDescent="0.2">
      <c r="A255" s="123" t="s">
        <v>600</v>
      </c>
      <c r="B255" s="122">
        <v>20358</v>
      </c>
      <c r="C255" s="122">
        <v>9558</v>
      </c>
      <c r="D255" s="122">
        <v>-610</v>
      </c>
      <c r="E255" s="122">
        <v>112</v>
      </c>
      <c r="F255" s="122">
        <v>0</v>
      </c>
      <c r="G255" s="122">
        <v>702.22283819314703</v>
      </c>
      <c r="H255" s="122"/>
      <c r="I255" s="122">
        <v>9762.2228381931509</v>
      </c>
      <c r="J255" s="122">
        <v>198739333</v>
      </c>
      <c r="K255" s="56"/>
      <c r="L255" s="122"/>
      <c r="M255" s="124"/>
      <c r="N255" s="124"/>
      <c r="O255" s="124"/>
      <c r="P255" s="124"/>
      <c r="Q255" s="124"/>
      <c r="R255" s="124"/>
      <c r="S255" s="124"/>
      <c r="T255" s="125"/>
      <c r="U255" s="126"/>
      <c r="V255" s="125"/>
      <c r="W255" s="127"/>
      <c r="X255" s="127"/>
      <c r="Y255" s="127"/>
      <c r="AA255" s="129"/>
      <c r="AB255" s="129"/>
      <c r="AC255" s="129"/>
      <c r="AD255" s="130"/>
      <c r="AE255" s="129"/>
      <c r="AF255" s="129"/>
      <c r="AG255" s="129"/>
      <c r="AH255" s="129"/>
      <c r="AI255" s="129"/>
      <c r="AJ255" s="129"/>
      <c r="AK255" s="129"/>
      <c r="AM255" s="131"/>
    </row>
    <row r="256" spans="1:39" s="128" customFormat="1" ht="12.75" x14ac:dyDescent="0.2">
      <c r="A256" s="123" t="s">
        <v>601</v>
      </c>
      <c r="B256" s="122">
        <v>6897</v>
      </c>
      <c r="C256" s="122">
        <v>14214</v>
      </c>
      <c r="D256" s="122">
        <v>1684</v>
      </c>
      <c r="E256" s="122">
        <v>392</v>
      </c>
      <c r="F256" s="122">
        <v>0</v>
      </c>
      <c r="G256" s="122">
        <v>702.22283819314703</v>
      </c>
      <c r="H256" s="122"/>
      <c r="I256" s="122">
        <v>16992.222838193102</v>
      </c>
      <c r="J256" s="122">
        <v>117195361</v>
      </c>
      <c r="K256" s="56"/>
      <c r="L256" s="122"/>
      <c r="M256" s="124"/>
      <c r="N256" s="124"/>
      <c r="O256" s="124"/>
      <c r="P256" s="124"/>
      <c r="Q256" s="124"/>
      <c r="R256" s="124"/>
      <c r="S256" s="124"/>
      <c r="T256" s="125"/>
      <c r="U256" s="126"/>
      <c r="V256" s="125"/>
      <c r="W256" s="127"/>
      <c r="X256" s="127"/>
      <c r="Y256" s="127"/>
      <c r="AA256" s="129"/>
      <c r="AB256" s="129"/>
      <c r="AC256" s="129"/>
      <c r="AD256" s="130"/>
      <c r="AE256" s="129"/>
      <c r="AF256" s="129"/>
      <c r="AG256" s="129"/>
      <c r="AH256" s="129"/>
      <c r="AI256" s="129"/>
      <c r="AJ256" s="129"/>
      <c r="AK256" s="129"/>
      <c r="AM256" s="131"/>
    </row>
    <row r="257" spans="1:39" s="128" customFormat="1" ht="12.75" x14ac:dyDescent="0.2">
      <c r="A257" s="123" t="s">
        <v>602</v>
      </c>
      <c r="B257" s="122">
        <v>10897</v>
      </c>
      <c r="C257" s="122">
        <v>11497</v>
      </c>
      <c r="D257" s="122">
        <v>1557</v>
      </c>
      <c r="E257" s="122">
        <v>0</v>
      </c>
      <c r="F257" s="122">
        <v>0</v>
      </c>
      <c r="G257" s="122">
        <v>702.22283819314703</v>
      </c>
      <c r="H257" s="122"/>
      <c r="I257" s="122">
        <v>13756.2228381931</v>
      </c>
      <c r="J257" s="122">
        <v>149901560</v>
      </c>
      <c r="K257" s="56"/>
      <c r="L257" s="122"/>
      <c r="M257" s="124"/>
      <c r="N257" s="124"/>
      <c r="O257" s="124"/>
      <c r="P257" s="124"/>
      <c r="Q257" s="124"/>
      <c r="R257" s="124"/>
      <c r="S257" s="124"/>
      <c r="T257" s="125"/>
      <c r="U257" s="126"/>
      <c r="V257" s="125"/>
      <c r="W257" s="127"/>
      <c r="X257" s="127"/>
      <c r="Y257" s="127"/>
      <c r="AA257" s="129"/>
      <c r="AB257" s="129"/>
      <c r="AC257" s="129"/>
      <c r="AD257" s="130"/>
      <c r="AE257" s="129"/>
      <c r="AF257" s="129"/>
      <c r="AG257" s="129"/>
      <c r="AH257" s="129"/>
      <c r="AI257" s="129"/>
      <c r="AJ257" s="129"/>
      <c r="AK257" s="129"/>
      <c r="AM257" s="131"/>
    </row>
    <row r="258" spans="1:39" s="128" customFormat="1" ht="12.75" x14ac:dyDescent="0.2">
      <c r="A258" s="123" t="s">
        <v>603</v>
      </c>
      <c r="B258" s="122">
        <v>10881</v>
      </c>
      <c r="C258" s="122">
        <v>8901</v>
      </c>
      <c r="D258" s="122">
        <v>-2194</v>
      </c>
      <c r="E258" s="122">
        <v>277</v>
      </c>
      <c r="F258" s="122">
        <v>0</v>
      </c>
      <c r="G258" s="122">
        <v>702.22283819314703</v>
      </c>
      <c r="H258" s="122"/>
      <c r="I258" s="122">
        <v>7686.22283819315</v>
      </c>
      <c r="J258" s="122">
        <v>83633791</v>
      </c>
      <c r="K258" s="56"/>
      <c r="L258" s="122"/>
      <c r="M258" s="124"/>
      <c r="N258" s="124"/>
      <c r="O258" s="124"/>
      <c r="P258" s="124"/>
      <c r="Q258" s="124"/>
      <c r="R258" s="124"/>
      <c r="S258" s="124"/>
      <c r="T258" s="125"/>
      <c r="U258" s="126"/>
      <c r="V258" s="125"/>
      <c r="W258" s="127"/>
      <c r="X258" s="127"/>
      <c r="Y258" s="127"/>
      <c r="AA258" s="129"/>
      <c r="AB258" s="129"/>
      <c r="AC258" s="129"/>
      <c r="AD258" s="130"/>
      <c r="AE258" s="129"/>
      <c r="AF258" s="129"/>
      <c r="AG258" s="129"/>
      <c r="AH258" s="129"/>
      <c r="AI258" s="129"/>
      <c r="AJ258" s="129"/>
      <c r="AK258" s="129"/>
      <c r="AM258" s="131"/>
    </row>
    <row r="259" spans="1:39" s="128" customFormat="1" ht="12.75" x14ac:dyDescent="0.2">
      <c r="A259" s="123" t="s">
        <v>604</v>
      </c>
      <c r="B259" s="122">
        <v>11143</v>
      </c>
      <c r="C259" s="122">
        <v>8687</v>
      </c>
      <c r="D259" s="122">
        <v>-1191</v>
      </c>
      <c r="E259" s="122">
        <v>0</v>
      </c>
      <c r="F259" s="122">
        <v>0</v>
      </c>
      <c r="G259" s="122">
        <v>702.22283819314703</v>
      </c>
      <c r="H259" s="122"/>
      <c r="I259" s="122">
        <v>8198.2228381931509</v>
      </c>
      <c r="J259" s="122">
        <v>91352797</v>
      </c>
      <c r="K259" s="56"/>
      <c r="L259" s="122"/>
      <c r="M259" s="124"/>
      <c r="N259" s="124"/>
      <c r="O259" s="124"/>
      <c r="P259" s="124"/>
      <c r="Q259" s="124"/>
      <c r="R259" s="124"/>
      <c r="S259" s="124"/>
      <c r="T259" s="125"/>
      <c r="U259" s="126"/>
      <c r="V259" s="125"/>
      <c r="W259" s="127"/>
      <c r="X259" s="127"/>
      <c r="Y259" s="127"/>
      <c r="AA259" s="129"/>
      <c r="AB259" s="129"/>
      <c r="AC259" s="129"/>
      <c r="AD259" s="130"/>
      <c r="AE259" s="129"/>
      <c r="AF259" s="129"/>
      <c r="AG259" s="129"/>
      <c r="AH259" s="129"/>
      <c r="AI259" s="129"/>
      <c r="AJ259" s="129"/>
      <c r="AK259" s="129"/>
      <c r="AM259" s="131"/>
    </row>
    <row r="260" spans="1:39" s="128" customFormat="1" ht="12.75" x14ac:dyDescent="0.2">
      <c r="A260" s="123" t="s">
        <v>605</v>
      </c>
      <c r="B260" s="122">
        <v>6789</v>
      </c>
      <c r="C260" s="122">
        <v>14484</v>
      </c>
      <c r="D260" s="122">
        <v>3087</v>
      </c>
      <c r="E260" s="122">
        <v>0</v>
      </c>
      <c r="F260" s="122">
        <v>0</v>
      </c>
      <c r="G260" s="122">
        <v>702.22283819314703</v>
      </c>
      <c r="H260" s="122"/>
      <c r="I260" s="122">
        <v>18273.222838193102</v>
      </c>
      <c r="J260" s="122">
        <v>124056910</v>
      </c>
      <c r="K260" s="56"/>
      <c r="L260" s="122"/>
      <c r="M260" s="124"/>
      <c r="N260" s="124"/>
      <c r="O260" s="124"/>
      <c r="P260" s="124"/>
      <c r="Q260" s="124"/>
      <c r="R260" s="124"/>
      <c r="S260" s="124"/>
      <c r="T260" s="125"/>
      <c r="U260" s="126"/>
      <c r="V260" s="125"/>
      <c r="W260" s="127"/>
      <c r="X260" s="127"/>
      <c r="Y260" s="127"/>
      <c r="AA260" s="129"/>
      <c r="AB260" s="129"/>
      <c r="AC260" s="129"/>
      <c r="AD260" s="130"/>
      <c r="AE260" s="129"/>
      <c r="AF260" s="129"/>
      <c r="AG260" s="129"/>
      <c r="AH260" s="129"/>
      <c r="AI260" s="129"/>
      <c r="AJ260" s="129"/>
      <c r="AK260" s="129"/>
      <c r="AM260" s="131"/>
    </row>
    <row r="261" spans="1:39" s="128" customFormat="1" ht="12.75" x14ac:dyDescent="0.2">
      <c r="A261" s="123" t="s">
        <v>606</v>
      </c>
      <c r="B261" s="122">
        <v>7114</v>
      </c>
      <c r="C261" s="122">
        <v>13939</v>
      </c>
      <c r="D261" s="122">
        <v>4412</v>
      </c>
      <c r="E261" s="122">
        <v>2161</v>
      </c>
      <c r="F261" s="122">
        <v>0</v>
      </c>
      <c r="G261" s="122">
        <v>702.22283819314703</v>
      </c>
      <c r="H261" s="122"/>
      <c r="I261" s="122">
        <v>21214.222838193102</v>
      </c>
      <c r="J261" s="122">
        <v>150917981</v>
      </c>
      <c r="K261" s="56"/>
      <c r="L261" s="122"/>
      <c r="M261" s="124"/>
      <c r="N261" s="124"/>
      <c r="O261" s="124"/>
      <c r="P261" s="124"/>
      <c r="Q261" s="124"/>
      <c r="R261" s="124"/>
      <c r="S261" s="124"/>
      <c r="T261" s="125"/>
      <c r="U261" s="126"/>
      <c r="V261" s="125"/>
      <c r="W261" s="127"/>
      <c r="X261" s="127"/>
      <c r="Y261" s="127"/>
      <c r="AA261" s="129"/>
      <c r="AB261" s="129"/>
      <c r="AC261" s="129"/>
      <c r="AD261" s="130"/>
      <c r="AE261" s="129"/>
      <c r="AF261" s="129"/>
      <c r="AG261" s="129"/>
      <c r="AH261" s="129"/>
      <c r="AI261" s="129"/>
      <c r="AJ261" s="129"/>
      <c r="AK261" s="129"/>
      <c r="AM261" s="131"/>
    </row>
    <row r="262" spans="1:39" s="128" customFormat="1" ht="18.75" customHeight="1" x14ac:dyDescent="0.2">
      <c r="A262" s="18" t="s">
        <v>607</v>
      </c>
      <c r="B262" s="19"/>
      <c r="C262" s="19"/>
      <c r="D262" s="19"/>
      <c r="E262" s="19"/>
      <c r="F262" s="19"/>
      <c r="G262" s="19"/>
      <c r="H262" s="19"/>
      <c r="I262" s="122"/>
      <c r="J262" s="122"/>
      <c r="K262" s="56"/>
      <c r="L262" s="122"/>
      <c r="M262" s="124"/>
      <c r="N262" s="124"/>
      <c r="O262" s="124"/>
      <c r="P262" s="124"/>
      <c r="Q262" s="124"/>
      <c r="R262" s="124"/>
      <c r="S262" s="124"/>
      <c r="T262" s="125"/>
      <c r="U262" s="126"/>
      <c r="V262" s="125"/>
      <c r="W262" s="127"/>
      <c r="X262" s="127"/>
      <c r="Y262" s="127"/>
      <c r="AA262" s="129"/>
      <c r="AB262" s="129"/>
      <c r="AC262" s="129"/>
      <c r="AD262" s="130"/>
      <c r="AE262" s="129"/>
      <c r="AF262" s="129"/>
      <c r="AG262" s="129"/>
      <c r="AH262" s="129"/>
      <c r="AI262" s="129"/>
      <c r="AJ262" s="129"/>
      <c r="AK262" s="129"/>
      <c r="AM262" s="131"/>
    </row>
    <row r="263" spans="1:39" s="128" customFormat="1" ht="12.75" x14ac:dyDescent="0.2">
      <c r="A263" s="123" t="s">
        <v>608</v>
      </c>
      <c r="B263" s="122">
        <v>27021</v>
      </c>
      <c r="C263" s="122">
        <v>12942</v>
      </c>
      <c r="D263" s="122">
        <v>884</v>
      </c>
      <c r="E263" s="122">
        <v>347</v>
      </c>
      <c r="F263" s="122">
        <v>0</v>
      </c>
      <c r="G263" s="122">
        <v>702.22283819314703</v>
      </c>
      <c r="H263" s="122"/>
      <c r="I263" s="122">
        <v>14875.2228381931</v>
      </c>
      <c r="J263" s="122">
        <v>401943396</v>
      </c>
      <c r="K263" s="56"/>
      <c r="L263" s="122"/>
      <c r="M263" s="124"/>
      <c r="N263" s="124"/>
      <c r="O263" s="124"/>
      <c r="P263" s="124"/>
      <c r="Q263" s="124"/>
      <c r="R263" s="124"/>
      <c r="S263" s="124"/>
      <c r="T263" s="125"/>
      <c r="U263" s="126"/>
      <c r="V263" s="125"/>
      <c r="W263" s="127"/>
      <c r="X263" s="127"/>
      <c r="Y263" s="127"/>
      <c r="AA263" s="129"/>
      <c r="AB263" s="129"/>
      <c r="AC263" s="129"/>
      <c r="AD263" s="130"/>
      <c r="AE263" s="129"/>
      <c r="AF263" s="129"/>
      <c r="AG263" s="129"/>
      <c r="AH263" s="129"/>
      <c r="AI263" s="129"/>
      <c r="AJ263" s="129"/>
      <c r="AK263" s="129"/>
      <c r="AM263" s="131"/>
    </row>
    <row r="264" spans="1:39" s="128" customFormat="1" ht="12.75" x14ac:dyDescent="0.2">
      <c r="A264" s="123" t="s">
        <v>609</v>
      </c>
      <c r="B264" s="122">
        <v>101340</v>
      </c>
      <c r="C264" s="122">
        <v>7863</v>
      </c>
      <c r="D264" s="122">
        <v>-1077</v>
      </c>
      <c r="E264" s="122">
        <v>0</v>
      </c>
      <c r="F264" s="122">
        <v>0</v>
      </c>
      <c r="G264" s="122">
        <v>702.22283819314703</v>
      </c>
      <c r="H264" s="122"/>
      <c r="I264" s="122">
        <v>7488.22283819315</v>
      </c>
      <c r="J264" s="122">
        <v>758856502</v>
      </c>
      <c r="K264" s="56"/>
      <c r="L264" s="122"/>
      <c r="M264" s="124"/>
      <c r="N264" s="124"/>
      <c r="O264" s="124"/>
      <c r="P264" s="124"/>
      <c r="Q264" s="124"/>
      <c r="R264" s="124"/>
      <c r="S264" s="124"/>
      <c r="T264" s="125"/>
      <c r="U264" s="126"/>
      <c r="V264" s="125"/>
      <c r="W264" s="127"/>
      <c r="X264" s="127"/>
      <c r="Y264" s="127"/>
      <c r="AA264" s="129"/>
      <c r="AB264" s="129"/>
      <c r="AC264" s="129"/>
      <c r="AD264" s="130"/>
      <c r="AE264" s="129"/>
      <c r="AF264" s="129"/>
      <c r="AG264" s="129"/>
      <c r="AH264" s="129"/>
      <c r="AI264" s="129"/>
      <c r="AJ264" s="129"/>
      <c r="AK264" s="129"/>
      <c r="AM264" s="131"/>
    </row>
    <row r="265" spans="1:39" s="128" customFormat="1" ht="12.75" x14ac:dyDescent="0.2">
      <c r="A265" s="123" t="s">
        <v>610</v>
      </c>
      <c r="B265" s="122">
        <v>9578</v>
      </c>
      <c r="C265" s="122">
        <v>9409</v>
      </c>
      <c r="D265" s="122">
        <v>1805</v>
      </c>
      <c r="E265" s="122">
        <v>0</v>
      </c>
      <c r="F265" s="122">
        <v>0</v>
      </c>
      <c r="G265" s="122">
        <v>702.22283819314703</v>
      </c>
      <c r="H265" s="122"/>
      <c r="I265" s="122">
        <v>11916.2228381931</v>
      </c>
      <c r="J265" s="122">
        <v>114133582</v>
      </c>
      <c r="K265" s="56"/>
      <c r="L265" s="122"/>
      <c r="M265" s="124"/>
      <c r="N265" s="124"/>
      <c r="O265" s="124"/>
      <c r="P265" s="124"/>
      <c r="Q265" s="124"/>
      <c r="R265" s="124"/>
      <c r="S265" s="124"/>
      <c r="T265" s="125"/>
      <c r="U265" s="126"/>
      <c r="V265" s="125"/>
      <c r="W265" s="127"/>
      <c r="X265" s="127"/>
      <c r="Y265" s="127"/>
      <c r="AA265" s="129"/>
      <c r="AB265" s="129"/>
      <c r="AC265" s="129"/>
      <c r="AD265" s="130"/>
      <c r="AE265" s="129"/>
      <c r="AF265" s="129"/>
      <c r="AG265" s="129"/>
      <c r="AH265" s="129"/>
      <c r="AI265" s="129"/>
      <c r="AJ265" s="129"/>
      <c r="AK265" s="129"/>
      <c r="AM265" s="131"/>
    </row>
    <row r="266" spans="1:39" s="128" customFormat="1" ht="12.75" x14ac:dyDescent="0.2">
      <c r="A266" s="123" t="s">
        <v>611</v>
      </c>
      <c r="B266" s="122">
        <v>37438</v>
      </c>
      <c r="C266" s="122">
        <v>9659</v>
      </c>
      <c r="D266" s="122">
        <v>34</v>
      </c>
      <c r="E266" s="122">
        <v>0</v>
      </c>
      <c r="F266" s="122">
        <v>0</v>
      </c>
      <c r="G266" s="122">
        <v>702.22283819314703</v>
      </c>
      <c r="H266" s="122"/>
      <c r="I266" s="122">
        <v>10395.2228381931</v>
      </c>
      <c r="J266" s="122">
        <v>389176353</v>
      </c>
      <c r="K266" s="56"/>
      <c r="L266" s="122"/>
      <c r="M266" s="124"/>
      <c r="N266" s="124"/>
      <c r="O266" s="124"/>
      <c r="P266" s="124"/>
      <c r="Q266" s="124"/>
      <c r="R266" s="124"/>
      <c r="S266" s="124"/>
      <c r="T266" s="125"/>
      <c r="U266" s="126"/>
      <c r="V266" s="125"/>
      <c r="W266" s="127"/>
      <c r="X266" s="127"/>
      <c r="Y266" s="127"/>
      <c r="AA266" s="129"/>
      <c r="AB266" s="129"/>
      <c r="AC266" s="129"/>
      <c r="AD266" s="130"/>
      <c r="AE266" s="129"/>
      <c r="AF266" s="129"/>
      <c r="AG266" s="129"/>
      <c r="AH266" s="129"/>
      <c r="AI266" s="129"/>
      <c r="AJ266" s="129"/>
      <c r="AK266" s="129"/>
      <c r="AM266" s="131"/>
    </row>
    <row r="267" spans="1:39" s="128" customFormat="1" ht="12.75" x14ac:dyDescent="0.2">
      <c r="A267" s="123" t="s">
        <v>612</v>
      </c>
      <c r="B267" s="122">
        <v>19023</v>
      </c>
      <c r="C267" s="122">
        <v>13532</v>
      </c>
      <c r="D267" s="122">
        <v>2358</v>
      </c>
      <c r="E267" s="122">
        <v>462</v>
      </c>
      <c r="F267" s="122">
        <v>0</v>
      </c>
      <c r="G267" s="122">
        <v>702.22283819314703</v>
      </c>
      <c r="H267" s="122"/>
      <c r="I267" s="122">
        <v>17054.222838193102</v>
      </c>
      <c r="J267" s="122">
        <v>324422481</v>
      </c>
      <c r="K267" s="56"/>
      <c r="L267" s="122"/>
      <c r="M267" s="124"/>
      <c r="N267" s="124"/>
      <c r="O267" s="124"/>
      <c r="P267" s="124"/>
      <c r="Q267" s="124"/>
      <c r="R267" s="124"/>
      <c r="S267" s="124"/>
      <c r="T267" s="125"/>
      <c r="U267" s="126"/>
      <c r="V267" s="125"/>
      <c r="W267" s="127"/>
      <c r="X267" s="127"/>
      <c r="Y267" s="127"/>
      <c r="AA267" s="129"/>
      <c r="AB267" s="129"/>
      <c r="AC267" s="129"/>
      <c r="AD267" s="130"/>
      <c r="AE267" s="129"/>
      <c r="AF267" s="129"/>
      <c r="AG267" s="129"/>
      <c r="AH267" s="129"/>
      <c r="AI267" s="129"/>
      <c r="AJ267" s="129"/>
      <c r="AK267" s="129"/>
      <c r="AM267" s="131"/>
    </row>
    <row r="268" spans="1:39" s="128" customFormat="1" ht="12.75" x14ac:dyDescent="0.2">
      <c r="A268" s="123" t="s">
        <v>613</v>
      </c>
      <c r="B268" s="122">
        <v>9526</v>
      </c>
      <c r="C268" s="122">
        <v>13325</v>
      </c>
      <c r="D268" s="122">
        <v>1766</v>
      </c>
      <c r="E268" s="122">
        <v>0</v>
      </c>
      <c r="F268" s="122">
        <v>0</v>
      </c>
      <c r="G268" s="122">
        <v>702.22283819314703</v>
      </c>
      <c r="H268" s="122"/>
      <c r="I268" s="122">
        <v>15793.2228381931</v>
      </c>
      <c r="J268" s="122">
        <v>150446241</v>
      </c>
      <c r="K268" s="56"/>
      <c r="L268" s="122"/>
      <c r="M268" s="124"/>
      <c r="N268" s="124"/>
      <c r="O268" s="124"/>
      <c r="P268" s="124"/>
      <c r="Q268" s="124"/>
      <c r="R268" s="124"/>
      <c r="S268" s="124"/>
      <c r="T268" s="125"/>
      <c r="U268" s="126"/>
      <c r="V268" s="125"/>
      <c r="W268" s="127"/>
      <c r="X268" s="127"/>
      <c r="Y268" s="127"/>
      <c r="AA268" s="129"/>
      <c r="AB268" s="129"/>
      <c r="AC268" s="129"/>
      <c r="AD268" s="130"/>
      <c r="AE268" s="129"/>
      <c r="AF268" s="129"/>
      <c r="AG268" s="129"/>
      <c r="AH268" s="129"/>
      <c r="AI268" s="129"/>
      <c r="AJ268" s="129"/>
      <c r="AK268" s="129"/>
      <c r="AM268" s="131"/>
    </row>
    <row r="269" spans="1:39" s="128" customFormat="1" ht="12.75" x14ac:dyDescent="0.2">
      <c r="A269" s="123" t="s">
        <v>614</v>
      </c>
      <c r="B269" s="122">
        <v>5925</v>
      </c>
      <c r="C269" s="122">
        <v>12412</v>
      </c>
      <c r="D269" s="122">
        <v>1261</v>
      </c>
      <c r="E269" s="122">
        <v>0</v>
      </c>
      <c r="F269" s="122">
        <v>0</v>
      </c>
      <c r="G269" s="122">
        <v>702.22283819314703</v>
      </c>
      <c r="H269" s="122"/>
      <c r="I269" s="122">
        <v>14375.2228381931</v>
      </c>
      <c r="J269" s="122">
        <v>85173195</v>
      </c>
      <c r="K269" s="56"/>
      <c r="L269" s="122"/>
      <c r="M269" s="124"/>
      <c r="N269" s="124"/>
      <c r="O269" s="124"/>
      <c r="P269" s="124"/>
      <c r="Q269" s="124"/>
      <c r="R269" s="124"/>
      <c r="S269" s="124"/>
      <c r="T269" s="125"/>
      <c r="U269" s="126"/>
      <c r="V269" s="125"/>
      <c r="W269" s="127"/>
      <c r="X269" s="127"/>
      <c r="Y269" s="127"/>
      <c r="AA269" s="129"/>
      <c r="AB269" s="129"/>
      <c r="AC269" s="129"/>
      <c r="AD269" s="130"/>
      <c r="AE269" s="129"/>
      <c r="AF269" s="129"/>
      <c r="AG269" s="129"/>
      <c r="AH269" s="129"/>
      <c r="AI269" s="129"/>
      <c r="AJ269" s="129"/>
      <c r="AK269" s="129"/>
      <c r="AM269" s="131"/>
    </row>
    <row r="270" spans="1:39" s="128" customFormat="1" ht="12.75" x14ac:dyDescent="0.2">
      <c r="A270" s="123" t="s">
        <v>615</v>
      </c>
      <c r="B270" s="122">
        <v>11649</v>
      </c>
      <c r="C270" s="122">
        <v>13276</v>
      </c>
      <c r="D270" s="122">
        <v>1102</v>
      </c>
      <c r="E270" s="122">
        <v>0</v>
      </c>
      <c r="F270" s="122">
        <v>0</v>
      </c>
      <c r="G270" s="122">
        <v>702.22283819314703</v>
      </c>
      <c r="H270" s="122"/>
      <c r="I270" s="122">
        <v>15080.2228381931</v>
      </c>
      <c r="J270" s="122">
        <v>175669516</v>
      </c>
      <c r="K270" s="56"/>
      <c r="L270" s="122"/>
      <c r="M270" s="124"/>
      <c r="N270" s="124"/>
      <c r="O270" s="124"/>
      <c r="P270" s="124"/>
      <c r="Q270" s="124"/>
      <c r="R270" s="124"/>
      <c r="S270" s="124"/>
      <c r="T270" s="125"/>
      <c r="U270" s="126"/>
      <c r="V270" s="125"/>
      <c r="W270" s="127"/>
      <c r="X270" s="127"/>
      <c r="Y270" s="127"/>
      <c r="AA270" s="129"/>
      <c r="AB270" s="129"/>
      <c r="AC270" s="129"/>
      <c r="AD270" s="130"/>
      <c r="AE270" s="129"/>
      <c r="AF270" s="129"/>
      <c r="AG270" s="129"/>
      <c r="AH270" s="129"/>
      <c r="AI270" s="129"/>
      <c r="AJ270" s="129"/>
      <c r="AK270" s="129"/>
      <c r="AM270" s="131"/>
    </row>
    <row r="271" spans="1:39" s="128" customFormat="1" ht="12.75" x14ac:dyDescent="0.2">
      <c r="A271" s="123" t="s">
        <v>616</v>
      </c>
      <c r="B271" s="122">
        <v>39182</v>
      </c>
      <c r="C271" s="122">
        <v>9663</v>
      </c>
      <c r="D271" s="122">
        <v>529</v>
      </c>
      <c r="E271" s="122">
        <v>0</v>
      </c>
      <c r="F271" s="122">
        <v>0</v>
      </c>
      <c r="G271" s="122">
        <v>702.22283819314703</v>
      </c>
      <c r="H271" s="122"/>
      <c r="I271" s="122">
        <v>10894.2228381931</v>
      </c>
      <c r="J271" s="122">
        <v>426857439</v>
      </c>
      <c r="K271" s="56"/>
      <c r="L271" s="122"/>
      <c r="M271" s="124"/>
      <c r="N271" s="124"/>
      <c r="O271" s="124"/>
      <c r="P271" s="124"/>
      <c r="Q271" s="124"/>
      <c r="R271" s="124"/>
      <c r="S271" s="124"/>
      <c r="T271" s="125"/>
      <c r="U271" s="126"/>
      <c r="V271" s="125"/>
      <c r="W271" s="127"/>
      <c r="X271" s="127"/>
      <c r="Y271" s="127"/>
      <c r="AA271" s="129"/>
      <c r="AB271" s="129"/>
      <c r="AC271" s="129"/>
      <c r="AD271" s="130"/>
      <c r="AE271" s="129"/>
      <c r="AF271" s="129"/>
      <c r="AG271" s="129"/>
      <c r="AH271" s="129"/>
      <c r="AI271" s="129"/>
      <c r="AJ271" s="129"/>
      <c r="AK271" s="129"/>
      <c r="AM271" s="131"/>
    </row>
    <row r="272" spans="1:39" s="128" customFormat="1" ht="12.75" x14ac:dyDescent="0.2">
      <c r="A272" s="123" t="s">
        <v>617</v>
      </c>
      <c r="B272" s="122">
        <v>25717</v>
      </c>
      <c r="C272" s="122">
        <v>11519</v>
      </c>
      <c r="D272" s="122">
        <v>971</v>
      </c>
      <c r="E272" s="122">
        <v>0</v>
      </c>
      <c r="F272" s="122">
        <v>0</v>
      </c>
      <c r="G272" s="122">
        <v>702.22283819314703</v>
      </c>
      <c r="H272" s="122"/>
      <c r="I272" s="122">
        <v>13192.2228381931</v>
      </c>
      <c r="J272" s="122">
        <v>339264395</v>
      </c>
      <c r="K272" s="56"/>
      <c r="L272" s="122"/>
      <c r="M272" s="124"/>
      <c r="N272" s="124"/>
      <c r="O272" s="124"/>
      <c r="P272" s="124"/>
      <c r="Q272" s="124"/>
      <c r="R272" s="124"/>
      <c r="S272" s="124"/>
      <c r="T272" s="125"/>
      <c r="U272" s="126"/>
      <c r="V272" s="125"/>
      <c r="W272" s="127"/>
      <c r="X272" s="127"/>
      <c r="Y272" s="127"/>
      <c r="AA272" s="129"/>
      <c r="AB272" s="129"/>
      <c r="AC272" s="129"/>
      <c r="AD272" s="130"/>
      <c r="AE272" s="129"/>
      <c r="AF272" s="129"/>
      <c r="AG272" s="129"/>
      <c r="AH272" s="129"/>
      <c r="AI272" s="129"/>
      <c r="AJ272" s="129"/>
      <c r="AK272" s="129"/>
      <c r="AM272" s="131"/>
    </row>
    <row r="273" spans="1:39" s="128" customFormat="1" ht="18.75" customHeight="1" x14ac:dyDescent="0.2">
      <c r="A273" s="18" t="s">
        <v>618</v>
      </c>
      <c r="B273" s="19"/>
      <c r="C273" s="19"/>
      <c r="D273" s="19"/>
      <c r="E273" s="19"/>
      <c r="F273" s="19"/>
      <c r="G273" s="19"/>
      <c r="H273" s="19"/>
      <c r="I273" s="122"/>
      <c r="J273" s="122"/>
      <c r="K273" s="56"/>
      <c r="L273" s="122"/>
      <c r="M273" s="124"/>
      <c r="N273" s="124"/>
      <c r="O273" s="124"/>
      <c r="P273" s="124"/>
      <c r="Q273" s="124"/>
      <c r="R273" s="124"/>
      <c r="S273" s="124"/>
      <c r="T273" s="125"/>
      <c r="U273" s="126"/>
      <c r="V273" s="125"/>
      <c r="W273" s="127"/>
      <c r="X273" s="127"/>
      <c r="Y273" s="127"/>
      <c r="AA273" s="129"/>
      <c r="AB273" s="129"/>
      <c r="AC273" s="129"/>
      <c r="AD273" s="130"/>
      <c r="AE273" s="129"/>
      <c r="AF273" s="129"/>
      <c r="AG273" s="129"/>
      <c r="AH273" s="129"/>
      <c r="AI273" s="129"/>
      <c r="AJ273" s="129"/>
      <c r="AK273" s="129"/>
      <c r="AM273" s="131"/>
    </row>
    <row r="274" spans="1:39" s="128" customFormat="1" ht="12.75" x14ac:dyDescent="0.2">
      <c r="A274" s="123" t="s">
        <v>619</v>
      </c>
      <c r="B274" s="122">
        <v>25134</v>
      </c>
      <c r="C274" s="122">
        <v>12449</v>
      </c>
      <c r="D274" s="122">
        <v>184</v>
      </c>
      <c r="E274" s="122">
        <v>0</v>
      </c>
      <c r="F274" s="122">
        <v>0</v>
      </c>
      <c r="G274" s="122">
        <v>702.22283819314703</v>
      </c>
      <c r="H274" s="122"/>
      <c r="I274" s="122">
        <v>13335.2228381931</v>
      </c>
      <c r="J274" s="122">
        <v>335167491</v>
      </c>
      <c r="K274" s="56"/>
      <c r="L274" s="122"/>
      <c r="M274" s="124"/>
      <c r="N274" s="124"/>
      <c r="O274" s="124"/>
      <c r="P274" s="124"/>
      <c r="Q274" s="124"/>
      <c r="R274" s="124"/>
      <c r="S274" s="124"/>
      <c r="T274" s="125"/>
      <c r="U274" s="126"/>
      <c r="V274" s="125"/>
      <c r="W274" s="127"/>
      <c r="X274" s="127"/>
      <c r="Y274" s="127"/>
      <c r="AA274" s="129"/>
      <c r="AB274" s="129"/>
      <c r="AC274" s="129"/>
      <c r="AD274" s="130"/>
      <c r="AE274" s="129"/>
      <c r="AF274" s="129"/>
      <c r="AG274" s="129"/>
      <c r="AH274" s="129"/>
      <c r="AI274" s="129"/>
      <c r="AJ274" s="129"/>
      <c r="AK274" s="129"/>
      <c r="AM274" s="131"/>
    </row>
    <row r="275" spans="1:39" s="128" customFormat="1" ht="12.75" x14ac:dyDescent="0.2">
      <c r="A275" s="123" t="s">
        <v>620</v>
      </c>
      <c r="B275" s="122">
        <v>18417</v>
      </c>
      <c r="C275" s="122">
        <v>13194</v>
      </c>
      <c r="D275" s="122">
        <v>790</v>
      </c>
      <c r="E275" s="122">
        <v>107</v>
      </c>
      <c r="F275" s="122">
        <v>0</v>
      </c>
      <c r="G275" s="122">
        <v>702.22283819314703</v>
      </c>
      <c r="H275" s="122"/>
      <c r="I275" s="122">
        <v>14793.2228381931</v>
      </c>
      <c r="J275" s="122">
        <v>272446785</v>
      </c>
      <c r="K275" s="56"/>
      <c r="L275" s="122"/>
      <c r="M275" s="124"/>
      <c r="N275" s="124"/>
      <c r="O275" s="124"/>
      <c r="P275" s="124"/>
      <c r="Q275" s="124"/>
      <c r="R275" s="124"/>
      <c r="S275" s="124"/>
      <c r="T275" s="125"/>
      <c r="U275" s="126"/>
      <c r="V275" s="125"/>
      <c r="W275" s="127"/>
      <c r="X275" s="127"/>
      <c r="Y275" s="127"/>
      <c r="AA275" s="129"/>
      <c r="AB275" s="129"/>
      <c r="AC275" s="129"/>
      <c r="AD275" s="130"/>
      <c r="AE275" s="129"/>
      <c r="AF275" s="129"/>
      <c r="AG275" s="129"/>
      <c r="AH275" s="129"/>
      <c r="AI275" s="129"/>
      <c r="AJ275" s="129"/>
      <c r="AK275" s="129"/>
      <c r="AM275" s="131"/>
    </row>
    <row r="276" spans="1:39" s="128" customFormat="1" ht="12.75" x14ac:dyDescent="0.2">
      <c r="A276" s="123" t="s">
        <v>621</v>
      </c>
      <c r="B276" s="122">
        <v>19494</v>
      </c>
      <c r="C276" s="122">
        <v>13556</v>
      </c>
      <c r="D276" s="122">
        <v>3842</v>
      </c>
      <c r="E276" s="122">
        <v>471</v>
      </c>
      <c r="F276" s="122">
        <v>0</v>
      </c>
      <c r="G276" s="122">
        <v>702.22283819314703</v>
      </c>
      <c r="H276" s="122"/>
      <c r="I276" s="122">
        <v>18571.222838193102</v>
      </c>
      <c r="J276" s="122">
        <v>362027418</v>
      </c>
      <c r="K276" s="56"/>
      <c r="L276" s="122"/>
      <c r="M276" s="124"/>
      <c r="N276" s="124"/>
      <c r="O276" s="124"/>
      <c r="P276" s="124"/>
      <c r="Q276" s="124"/>
      <c r="R276" s="124"/>
      <c r="S276" s="124"/>
      <c r="T276" s="125"/>
      <c r="U276" s="126"/>
      <c r="V276" s="125"/>
      <c r="W276" s="127"/>
      <c r="X276" s="127"/>
      <c r="Y276" s="127"/>
      <c r="AA276" s="129"/>
      <c r="AB276" s="129"/>
      <c r="AC276" s="129"/>
      <c r="AD276" s="130"/>
      <c r="AE276" s="129"/>
      <c r="AF276" s="129"/>
      <c r="AG276" s="129"/>
      <c r="AH276" s="129"/>
      <c r="AI276" s="129"/>
      <c r="AJ276" s="129"/>
      <c r="AK276" s="129"/>
      <c r="AM276" s="131"/>
    </row>
    <row r="277" spans="1:39" s="128" customFormat="1" ht="12.75" x14ac:dyDescent="0.2">
      <c r="A277" s="123" t="s">
        <v>622</v>
      </c>
      <c r="B277" s="122">
        <v>98826</v>
      </c>
      <c r="C277" s="122">
        <v>6280</v>
      </c>
      <c r="D277" s="122">
        <v>-753</v>
      </c>
      <c r="E277" s="122">
        <v>0</v>
      </c>
      <c r="F277" s="122">
        <v>0</v>
      </c>
      <c r="G277" s="122">
        <v>702.22283819314703</v>
      </c>
      <c r="H277" s="122"/>
      <c r="I277" s="122">
        <v>6229.22283819315</v>
      </c>
      <c r="J277" s="122">
        <v>615609176</v>
      </c>
      <c r="K277" s="56"/>
      <c r="L277" s="122"/>
      <c r="M277" s="124"/>
      <c r="N277" s="124"/>
      <c r="O277" s="124"/>
      <c r="P277" s="124"/>
      <c r="Q277" s="124"/>
      <c r="R277" s="124"/>
      <c r="S277" s="124"/>
      <c r="T277" s="125"/>
      <c r="U277" s="126"/>
      <c r="V277" s="125"/>
      <c r="W277" s="127"/>
      <c r="X277" s="127"/>
      <c r="Y277" s="127"/>
      <c r="AA277" s="129"/>
      <c r="AB277" s="129"/>
      <c r="AC277" s="129"/>
      <c r="AD277" s="130"/>
      <c r="AE277" s="129"/>
      <c r="AF277" s="129"/>
      <c r="AG277" s="129"/>
      <c r="AH277" s="129"/>
      <c r="AI277" s="129"/>
      <c r="AJ277" s="129"/>
      <c r="AK277" s="129"/>
      <c r="AM277" s="131"/>
    </row>
    <row r="278" spans="1:39" s="128" customFormat="1" ht="12.75" x14ac:dyDescent="0.2">
      <c r="A278" s="123" t="s">
        <v>623</v>
      </c>
      <c r="B278" s="122">
        <v>18030</v>
      </c>
      <c r="C278" s="122">
        <v>10047</v>
      </c>
      <c r="D278" s="122">
        <v>-552</v>
      </c>
      <c r="E278" s="122">
        <v>0</v>
      </c>
      <c r="F278" s="122">
        <v>0</v>
      </c>
      <c r="G278" s="122">
        <v>702.22283819314703</v>
      </c>
      <c r="H278" s="122"/>
      <c r="I278" s="122">
        <v>10197.2228381931</v>
      </c>
      <c r="J278" s="122">
        <v>183855928</v>
      </c>
      <c r="K278" s="56"/>
      <c r="L278" s="122"/>
      <c r="M278" s="124"/>
      <c r="N278" s="124"/>
      <c r="O278" s="124"/>
      <c r="P278" s="124"/>
      <c r="Q278" s="124"/>
      <c r="R278" s="124"/>
      <c r="S278" s="124"/>
      <c r="T278" s="125"/>
      <c r="U278" s="126"/>
      <c r="V278" s="125"/>
      <c r="W278" s="127"/>
      <c r="X278" s="127"/>
      <c r="Y278" s="127"/>
      <c r="AA278" s="129"/>
      <c r="AB278" s="129"/>
      <c r="AC278" s="129"/>
      <c r="AD278" s="130"/>
      <c r="AE278" s="129"/>
      <c r="AF278" s="129"/>
      <c r="AG278" s="129"/>
      <c r="AH278" s="129"/>
      <c r="AI278" s="129"/>
      <c r="AJ278" s="129"/>
      <c r="AK278" s="129"/>
      <c r="AM278" s="131"/>
    </row>
    <row r="279" spans="1:39" s="128" customFormat="1" ht="12.75" x14ac:dyDescent="0.2">
      <c r="A279" s="123" t="s">
        <v>624</v>
      </c>
      <c r="B279" s="122">
        <v>9391</v>
      </c>
      <c r="C279" s="122">
        <v>11890</v>
      </c>
      <c r="D279" s="122">
        <v>3508</v>
      </c>
      <c r="E279" s="122">
        <v>324</v>
      </c>
      <c r="F279" s="122">
        <v>0</v>
      </c>
      <c r="G279" s="122">
        <v>702.22283819314703</v>
      </c>
      <c r="H279" s="122"/>
      <c r="I279" s="122">
        <v>16424.222838193102</v>
      </c>
      <c r="J279" s="122">
        <v>154239877</v>
      </c>
      <c r="K279" s="56"/>
      <c r="L279" s="122"/>
      <c r="M279" s="124"/>
      <c r="N279" s="124"/>
      <c r="O279" s="124"/>
      <c r="P279" s="124"/>
      <c r="Q279" s="124"/>
      <c r="R279" s="124"/>
      <c r="S279" s="124"/>
      <c r="T279" s="125"/>
      <c r="U279" s="126"/>
      <c r="V279" s="125"/>
      <c r="W279" s="127"/>
      <c r="X279" s="127"/>
      <c r="Y279" s="127"/>
      <c r="AA279" s="129"/>
      <c r="AB279" s="129"/>
      <c r="AC279" s="129"/>
      <c r="AD279" s="130"/>
      <c r="AE279" s="129"/>
      <c r="AF279" s="129"/>
      <c r="AG279" s="129"/>
      <c r="AH279" s="129"/>
      <c r="AI279" s="129"/>
      <c r="AJ279" s="129"/>
      <c r="AK279" s="129"/>
      <c r="AM279" s="131"/>
    </row>
    <row r="280" spans="1:39" s="128" customFormat="1" ht="12.75" x14ac:dyDescent="0.2">
      <c r="A280" s="123" t="s">
        <v>625</v>
      </c>
      <c r="B280" s="122">
        <v>56084</v>
      </c>
      <c r="C280" s="122">
        <v>8891</v>
      </c>
      <c r="D280" s="122">
        <v>1215</v>
      </c>
      <c r="E280" s="122">
        <v>0</v>
      </c>
      <c r="F280" s="122">
        <v>0</v>
      </c>
      <c r="G280" s="122">
        <v>702.22283819314703</v>
      </c>
      <c r="H280" s="122"/>
      <c r="I280" s="122">
        <v>10808.2228381931</v>
      </c>
      <c r="J280" s="122">
        <v>606168370</v>
      </c>
      <c r="K280" s="56"/>
      <c r="L280" s="122"/>
      <c r="M280" s="124"/>
      <c r="N280" s="124"/>
      <c r="O280" s="124"/>
      <c r="P280" s="124"/>
      <c r="Q280" s="124"/>
      <c r="R280" s="124"/>
      <c r="S280" s="124"/>
      <c r="T280" s="125"/>
      <c r="U280" s="126"/>
      <c r="V280" s="125"/>
      <c r="W280" s="127"/>
      <c r="X280" s="127"/>
      <c r="Y280" s="127"/>
      <c r="AA280" s="129"/>
      <c r="AB280" s="129"/>
      <c r="AC280" s="129"/>
      <c r="AD280" s="130"/>
      <c r="AE280" s="129"/>
      <c r="AF280" s="129"/>
      <c r="AG280" s="129"/>
      <c r="AH280" s="129"/>
      <c r="AI280" s="129"/>
      <c r="AJ280" s="129"/>
      <c r="AK280" s="129"/>
      <c r="AM280" s="131"/>
    </row>
    <row r="281" spans="1:39" s="128" customFormat="1" ht="18.75" customHeight="1" x14ac:dyDescent="0.2">
      <c r="A281" s="18" t="s">
        <v>626</v>
      </c>
      <c r="B281" s="19"/>
      <c r="C281" s="19"/>
      <c r="D281" s="19"/>
      <c r="E281" s="19"/>
      <c r="F281" s="19"/>
      <c r="G281" s="19"/>
      <c r="H281" s="19"/>
      <c r="I281" s="122"/>
      <c r="J281" s="122"/>
      <c r="K281" s="56"/>
      <c r="L281" s="122"/>
      <c r="M281" s="124"/>
      <c r="N281" s="124"/>
      <c r="O281" s="124"/>
      <c r="P281" s="124"/>
      <c r="Q281" s="124"/>
      <c r="R281" s="124"/>
      <c r="S281" s="124"/>
      <c r="T281" s="125"/>
      <c r="U281" s="126"/>
      <c r="V281" s="125"/>
      <c r="W281" s="127"/>
      <c r="X281" s="127"/>
      <c r="Y281" s="127"/>
      <c r="AA281" s="129"/>
      <c r="AB281" s="129"/>
      <c r="AC281" s="129"/>
      <c r="AD281" s="130"/>
      <c r="AE281" s="129"/>
      <c r="AF281" s="129"/>
      <c r="AG281" s="129"/>
      <c r="AH281" s="129"/>
      <c r="AI281" s="129"/>
      <c r="AJ281" s="129"/>
      <c r="AK281" s="129"/>
      <c r="AM281" s="131"/>
    </row>
    <row r="282" spans="1:39" s="128" customFormat="1" ht="12.75" x14ac:dyDescent="0.2">
      <c r="A282" s="123" t="s">
        <v>627</v>
      </c>
      <c r="B282" s="122">
        <v>7095</v>
      </c>
      <c r="C282" s="122">
        <v>15467</v>
      </c>
      <c r="D282" s="122">
        <v>6949</v>
      </c>
      <c r="E282" s="122">
        <v>1389</v>
      </c>
      <c r="F282" s="122">
        <v>0</v>
      </c>
      <c r="G282" s="122">
        <v>702.22283819314703</v>
      </c>
      <c r="H282" s="122"/>
      <c r="I282" s="122">
        <v>24507.222838193102</v>
      </c>
      <c r="J282" s="122">
        <v>173878746</v>
      </c>
      <c r="K282" s="56"/>
      <c r="L282" s="122"/>
      <c r="M282" s="124"/>
      <c r="N282" s="124"/>
      <c r="O282" s="124"/>
      <c r="P282" s="124"/>
      <c r="Q282" s="124"/>
      <c r="R282" s="124"/>
      <c r="S282" s="124"/>
      <c r="T282" s="125"/>
      <c r="U282" s="126"/>
      <c r="V282" s="125"/>
      <c r="W282" s="127"/>
      <c r="X282" s="127"/>
      <c r="Y282" s="127"/>
      <c r="AA282" s="129"/>
      <c r="AB282" s="129"/>
      <c r="AC282" s="129"/>
      <c r="AD282" s="130"/>
      <c r="AE282" s="129"/>
      <c r="AF282" s="129"/>
      <c r="AG282" s="129"/>
      <c r="AH282" s="129"/>
      <c r="AI282" s="129"/>
      <c r="AJ282" s="129"/>
      <c r="AK282" s="129"/>
      <c r="AM282" s="131"/>
    </row>
    <row r="283" spans="1:39" s="128" customFormat="1" ht="12.75" x14ac:dyDescent="0.2">
      <c r="A283" s="123" t="s">
        <v>628</v>
      </c>
      <c r="B283" s="122">
        <v>6369</v>
      </c>
      <c r="C283" s="122">
        <v>14555</v>
      </c>
      <c r="D283" s="122">
        <v>8048</v>
      </c>
      <c r="E283" s="122">
        <v>1318</v>
      </c>
      <c r="F283" s="122">
        <v>0</v>
      </c>
      <c r="G283" s="122">
        <v>702.22283819314703</v>
      </c>
      <c r="H283" s="122"/>
      <c r="I283" s="122">
        <v>24623.222838193102</v>
      </c>
      <c r="J283" s="122">
        <v>156825306</v>
      </c>
      <c r="K283" s="56"/>
      <c r="L283" s="122"/>
      <c r="M283" s="124"/>
      <c r="N283" s="124"/>
      <c r="O283" s="124"/>
      <c r="P283" s="124"/>
      <c r="Q283" s="124"/>
      <c r="R283" s="124"/>
      <c r="S283" s="124"/>
      <c r="T283" s="125"/>
      <c r="U283" s="126"/>
      <c r="V283" s="125"/>
      <c r="W283" s="127"/>
      <c r="X283" s="127"/>
      <c r="Y283" s="127"/>
      <c r="AA283" s="129"/>
      <c r="AB283" s="129"/>
      <c r="AC283" s="129"/>
      <c r="AD283" s="130"/>
      <c r="AE283" s="129"/>
      <c r="AF283" s="129"/>
      <c r="AG283" s="129"/>
      <c r="AH283" s="129"/>
      <c r="AI283" s="129"/>
      <c r="AJ283" s="129"/>
      <c r="AK283" s="129"/>
      <c r="AM283" s="131"/>
    </row>
    <row r="284" spans="1:39" s="128" customFormat="1" ht="12.75" x14ac:dyDescent="0.2">
      <c r="A284" s="123" t="s">
        <v>629</v>
      </c>
      <c r="B284" s="122">
        <v>10133</v>
      </c>
      <c r="C284" s="122">
        <v>12321</v>
      </c>
      <c r="D284" s="122">
        <v>3540</v>
      </c>
      <c r="E284" s="122">
        <v>2104</v>
      </c>
      <c r="F284" s="122">
        <v>0</v>
      </c>
      <c r="G284" s="122">
        <v>702.22283819314703</v>
      </c>
      <c r="H284" s="122"/>
      <c r="I284" s="122">
        <v>18667.222838193102</v>
      </c>
      <c r="J284" s="122">
        <v>189154969</v>
      </c>
      <c r="K284" s="56"/>
      <c r="L284" s="122"/>
      <c r="M284" s="124"/>
      <c r="N284" s="124"/>
      <c r="O284" s="124"/>
      <c r="P284" s="124"/>
      <c r="Q284" s="124"/>
      <c r="R284" s="124"/>
      <c r="S284" s="124"/>
      <c r="T284" s="125"/>
      <c r="U284" s="126"/>
      <c r="V284" s="125"/>
      <c r="W284" s="127"/>
      <c r="X284" s="127"/>
      <c r="Y284" s="127"/>
      <c r="AA284" s="129"/>
      <c r="AB284" s="129"/>
      <c r="AC284" s="129"/>
      <c r="AD284" s="130"/>
      <c r="AE284" s="129"/>
      <c r="AF284" s="129"/>
      <c r="AG284" s="129"/>
      <c r="AH284" s="129"/>
      <c r="AI284" s="129"/>
      <c r="AJ284" s="129"/>
      <c r="AK284" s="129"/>
      <c r="AM284" s="131"/>
    </row>
    <row r="285" spans="1:39" s="128" customFormat="1" ht="12.75" x14ac:dyDescent="0.2">
      <c r="A285" s="123" t="s">
        <v>630</v>
      </c>
      <c r="B285" s="122">
        <v>14868</v>
      </c>
      <c r="C285" s="122">
        <v>11754</v>
      </c>
      <c r="D285" s="122">
        <v>4732</v>
      </c>
      <c r="E285" s="122">
        <v>770</v>
      </c>
      <c r="F285" s="122">
        <v>0</v>
      </c>
      <c r="G285" s="122">
        <v>702.22283819314703</v>
      </c>
      <c r="H285" s="122"/>
      <c r="I285" s="122">
        <v>17958.222838193102</v>
      </c>
      <c r="J285" s="122">
        <v>267002857</v>
      </c>
      <c r="K285" s="56"/>
      <c r="L285" s="122"/>
      <c r="M285" s="124"/>
      <c r="N285" s="124"/>
      <c r="O285" s="124"/>
      <c r="P285" s="124"/>
      <c r="Q285" s="124"/>
      <c r="R285" s="124"/>
      <c r="S285" s="124"/>
      <c r="T285" s="125"/>
      <c r="U285" s="126"/>
      <c r="V285" s="125"/>
      <c r="W285" s="127"/>
      <c r="X285" s="127"/>
      <c r="Y285" s="127"/>
      <c r="AA285" s="129"/>
      <c r="AB285" s="129"/>
      <c r="AC285" s="129"/>
      <c r="AD285" s="130"/>
      <c r="AE285" s="129"/>
      <c r="AF285" s="129"/>
      <c r="AG285" s="129"/>
      <c r="AH285" s="129"/>
      <c r="AI285" s="129"/>
      <c r="AJ285" s="129"/>
      <c r="AK285" s="129"/>
      <c r="AM285" s="131"/>
    </row>
    <row r="286" spans="1:39" s="128" customFormat="1" ht="12.75" x14ac:dyDescent="0.2">
      <c r="A286" s="123" t="s">
        <v>631</v>
      </c>
      <c r="B286" s="122">
        <v>5354</v>
      </c>
      <c r="C286" s="122">
        <v>14607</v>
      </c>
      <c r="D286" s="122">
        <v>8537</v>
      </c>
      <c r="E286" s="122">
        <v>284</v>
      </c>
      <c r="F286" s="122">
        <v>0</v>
      </c>
      <c r="G286" s="122">
        <v>702.22283819314703</v>
      </c>
      <c r="H286" s="122"/>
      <c r="I286" s="122">
        <v>24130.222838193102</v>
      </c>
      <c r="J286" s="122">
        <v>129193213</v>
      </c>
      <c r="K286" s="56"/>
      <c r="L286" s="122"/>
      <c r="M286" s="124"/>
      <c r="N286" s="124"/>
      <c r="O286" s="124"/>
      <c r="P286" s="124"/>
      <c r="Q286" s="124"/>
      <c r="R286" s="124"/>
      <c r="S286" s="124"/>
      <c r="T286" s="125"/>
      <c r="U286" s="126"/>
      <c r="V286" s="125"/>
      <c r="W286" s="127"/>
      <c r="X286" s="127"/>
      <c r="Y286" s="127"/>
      <c r="AA286" s="129"/>
      <c r="AB286" s="129"/>
      <c r="AC286" s="129"/>
      <c r="AD286" s="130"/>
      <c r="AE286" s="129"/>
      <c r="AF286" s="129"/>
      <c r="AG286" s="129"/>
      <c r="AH286" s="129"/>
      <c r="AI286" s="129"/>
      <c r="AJ286" s="129"/>
      <c r="AK286" s="129"/>
      <c r="AM286" s="131"/>
    </row>
    <row r="287" spans="1:39" s="128" customFormat="1" ht="12.75" x14ac:dyDescent="0.2">
      <c r="A287" s="123" t="s">
        <v>632</v>
      </c>
      <c r="B287" s="122">
        <v>11685</v>
      </c>
      <c r="C287" s="122">
        <v>14745</v>
      </c>
      <c r="D287" s="122">
        <v>6405</v>
      </c>
      <c r="E287" s="122">
        <v>1765</v>
      </c>
      <c r="F287" s="122">
        <v>0</v>
      </c>
      <c r="G287" s="122">
        <v>702.22283819314703</v>
      </c>
      <c r="H287" s="122"/>
      <c r="I287" s="122">
        <v>23617.222838193102</v>
      </c>
      <c r="J287" s="122">
        <v>275967249</v>
      </c>
      <c r="K287" s="56"/>
      <c r="L287" s="122"/>
      <c r="M287" s="124"/>
      <c r="N287" s="124"/>
      <c r="O287" s="124"/>
      <c r="P287" s="124"/>
      <c r="Q287" s="124"/>
      <c r="R287" s="124"/>
      <c r="S287" s="124"/>
      <c r="T287" s="125"/>
      <c r="U287" s="126"/>
      <c r="V287" s="125"/>
      <c r="W287" s="127"/>
      <c r="X287" s="127"/>
      <c r="Y287" s="127"/>
      <c r="AA287" s="129"/>
      <c r="AB287" s="129"/>
      <c r="AC287" s="129"/>
      <c r="AD287" s="130"/>
      <c r="AE287" s="129"/>
      <c r="AF287" s="129"/>
      <c r="AG287" s="129"/>
      <c r="AH287" s="129"/>
      <c r="AI287" s="129"/>
      <c r="AJ287" s="129"/>
      <c r="AK287" s="129"/>
      <c r="AM287" s="131"/>
    </row>
    <row r="288" spans="1:39" s="128" customFormat="1" ht="12.75" x14ac:dyDescent="0.2">
      <c r="A288" s="123" t="s">
        <v>633</v>
      </c>
      <c r="B288" s="122">
        <v>11470</v>
      </c>
      <c r="C288" s="122">
        <v>13396</v>
      </c>
      <c r="D288" s="122">
        <v>-546</v>
      </c>
      <c r="E288" s="122">
        <v>1512</v>
      </c>
      <c r="F288" s="122">
        <v>0</v>
      </c>
      <c r="G288" s="122">
        <v>702.22283819314703</v>
      </c>
      <c r="H288" s="122"/>
      <c r="I288" s="122">
        <v>15064.2228381931</v>
      </c>
      <c r="J288" s="122">
        <v>172786636</v>
      </c>
      <c r="K288" s="56"/>
      <c r="L288" s="122"/>
      <c r="M288" s="124"/>
      <c r="N288" s="124"/>
      <c r="O288" s="124"/>
      <c r="P288" s="124"/>
      <c r="Q288" s="124"/>
      <c r="R288" s="124"/>
      <c r="S288" s="124"/>
      <c r="T288" s="125"/>
      <c r="U288" s="126"/>
      <c r="V288" s="125"/>
      <c r="W288" s="127"/>
      <c r="X288" s="127"/>
      <c r="Y288" s="127"/>
      <c r="AA288" s="129"/>
      <c r="AB288" s="129"/>
      <c r="AC288" s="129"/>
      <c r="AD288" s="130"/>
      <c r="AE288" s="129"/>
      <c r="AF288" s="129"/>
      <c r="AG288" s="129"/>
      <c r="AH288" s="129"/>
      <c r="AI288" s="129"/>
      <c r="AJ288" s="129"/>
      <c r="AK288" s="129"/>
      <c r="AM288" s="131"/>
    </row>
    <row r="289" spans="1:39" s="128" customFormat="1" ht="12.75" x14ac:dyDescent="0.2">
      <c r="A289" s="123" t="s">
        <v>634</v>
      </c>
      <c r="B289" s="122">
        <v>63072</v>
      </c>
      <c r="C289" s="122">
        <v>9658</v>
      </c>
      <c r="D289" s="122">
        <v>-1614</v>
      </c>
      <c r="E289" s="122">
        <v>341</v>
      </c>
      <c r="F289" s="122">
        <v>0</v>
      </c>
      <c r="G289" s="122">
        <v>702.22283819314703</v>
      </c>
      <c r="H289" s="122"/>
      <c r="I289" s="122">
        <v>9087.2228381931509</v>
      </c>
      <c r="J289" s="122">
        <v>573149319</v>
      </c>
      <c r="K289" s="56"/>
      <c r="L289" s="122"/>
      <c r="M289" s="124"/>
      <c r="N289" s="124"/>
      <c r="O289" s="124"/>
      <c r="P289" s="124"/>
      <c r="Q289" s="124"/>
      <c r="R289" s="124"/>
      <c r="S289" s="124"/>
      <c r="T289" s="125"/>
      <c r="U289" s="126"/>
      <c r="V289" s="125"/>
      <c r="W289" s="127"/>
      <c r="X289" s="127"/>
      <c r="Y289" s="127"/>
      <c r="AA289" s="129"/>
      <c r="AB289" s="129"/>
      <c r="AC289" s="129"/>
      <c r="AD289" s="130"/>
      <c r="AE289" s="129"/>
      <c r="AF289" s="129"/>
      <c r="AG289" s="129"/>
      <c r="AH289" s="129"/>
      <c r="AI289" s="129"/>
      <c r="AJ289" s="129"/>
      <c r="AK289" s="129"/>
      <c r="AM289" s="131"/>
    </row>
    <row r="290" spans="1:39" s="128" customFormat="1" ht="18.75" customHeight="1" x14ac:dyDescent="0.2">
      <c r="A290" s="18" t="s">
        <v>635</v>
      </c>
      <c r="B290" s="19"/>
      <c r="C290" s="19"/>
      <c r="D290" s="19"/>
      <c r="E290" s="19"/>
      <c r="F290" s="19"/>
      <c r="G290" s="19"/>
      <c r="H290" s="19"/>
      <c r="I290" s="122"/>
      <c r="J290" s="122"/>
      <c r="K290" s="56"/>
      <c r="L290" s="122"/>
      <c r="M290" s="124"/>
      <c r="N290" s="124"/>
      <c r="O290" s="124"/>
      <c r="P290" s="124"/>
      <c r="Q290" s="124"/>
      <c r="R290" s="124"/>
      <c r="S290" s="124"/>
      <c r="T290" s="125"/>
      <c r="U290" s="126"/>
      <c r="V290" s="125"/>
      <c r="W290" s="127"/>
      <c r="X290" s="127"/>
      <c r="Y290" s="127"/>
      <c r="AA290" s="129"/>
      <c r="AB290" s="129"/>
      <c r="AC290" s="129"/>
      <c r="AD290" s="130"/>
      <c r="AE290" s="129"/>
      <c r="AF290" s="129"/>
      <c r="AG290" s="129"/>
      <c r="AH290" s="129"/>
      <c r="AI290" s="129"/>
      <c r="AJ290" s="129"/>
      <c r="AK290" s="129"/>
      <c r="AM290" s="131"/>
    </row>
    <row r="291" spans="1:39" s="128" customFormat="1" ht="12.75" x14ac:dyDescent="0.2">
      <c r="A291" s="123" t="s">
        <v>636</v>
      </c>
      <c r="B291" s="122">
        <v>2475</v>
      </c>
      <c r="C291" s="122">
        <v>16123</v>
      </c>
      <c r="D291" s="122">
        <v>11157</v>
      </c>
      <c r="E291" s="122">
        <v>432</v>
      </c>
      <c r="F291" s="122">
        <v>0</v>
      </c>
      <c r="G291" s="122">
        <v>702.22283819314703</v>
      </c>
      <c r="H291" s="122"/>
      <c r="I291" s="122">
        <v>28414.222838193102</v>
      </c>
      <c r="J291" s="122">
        <v>70325202</v>
      </c>
      <c r="K291" s="56"/>
      <c r="L291" s="122"/>
      <c r="M291" s="124"/>
      <c r="N291" s="124"/>
      <c r="O291" s="124"/>
      <c r="P291" s="124"/>
      <c r="Q291" s="124"/>
      <c r="R291" s="124"/>
      <c r="S291" s="124"/>
      <c r="T291" s="125"/>
      <c r="U291" s="126"/>
      <c r="V291" s="125"/>
      <c r="W291" s="127"/>
      <c r="X291" s="127"/>
      <c r="Y291" s="127"/>
      <c r="AA291" s="129"/>
      <c r="AB291" s="129"/>
      <c r="AC291" s="129"/>
      <c r="AD291" s="130"/>
      <c r="AE291" s="129"/>
      <c r="AF291" s="129"/>
      <c r="AG291" s="129"/>
      <c r="AH291" s="129"/>
      <c r="AI291" s="129"/>
      <c r="AJ291" s="129"/>
      <c r="AK291" s="129"/>
      <c r="AM291" s="131"/>
    </row>
    <row r="292" spans="1:39" s="128" customFormat="1" ht="12.75" x14ac:dyDescent="0.2">
      <c r="A292" s="123" t="s">
        <v>637</v>
      </c>
      <c r="B292" s="122">
        <v>2584</v>
      </c>
      <c r="C292" s="122">
        <v>13824</v>
      </c>
      <c r="D292" s="122">
        <v>12286</v>
      </c>
      <c r="E292" s="122">
        <v>2165</v>
      </c>
      <c r="F292" s="122">
        <v>0</v>
      </c>
      <c r="G292" s="122">
        <v>702.22283819314703</v>
      </c>
      <c r="H292" s="122"/>
      <c r="I292" s="122">
        <v>28977.222838193102</v>
      </c>
      <c r="J292" s="122">
        <v>74877144</v>
      </c>
      <c r="K292" s="56"/>
      <c r="L292" s="122"/>
      <c r="M292" s="124"/>
      <c r="N292" s="124"/>
      <c r="O292" s="124"/>
      <c r="P292" s="124"/>
      <c r="Q292" s="124"/>
      <c r="R292" s="124"/>
      <c r="S292" s="124"/>
      <c r="T292" s="125"/>
      <c r="U292" s="126"/>
      <c r="V292" s="125"/>
      <c r="W292" s="127"/>
      <c r="X292" s="127"/>
      <c r="Y292" s="127"/>
      <c r="AA292" s="129"/>
      <c r="AB292" s="129"/>
      <c r="AC292" s="129"/>
      <c r="AD292" s="130"/>
      <c r="AE292" s="129"/>
      <c r="AF292" s="129"/>
      <c r="AG292" s="129"/>
      <c r="AH292" s="129"/>
      <c r="AI292" s="129"/>
      <c r="AJ292" s="129"/>
      <c r="AK292" s="129"/>
      <c r="AM292" s="131"/>
    </row>
    <row r="293" spans="1:39" s="128" customFormat="1" ht="12.75" x14ac:dyDescent="0.2">
      <c r="A293" s="123" t="s">
        <v>638</v>
      </c>
      <c r="B293" s="122">
        <v>12237</v>
      </c>
      <c r="C293" s="122">
        <v>11606</v>
      </c>
      <c r="D293" s="122">
        <v>3155</v>
      </c>
      <c r="E293" s="122">
        <v>1792</v>
      </c>
      <c r="F293" s="122">
        <v>0</v>
      </c>
      <c r="G293" s="122">
        <v>702.22283819314703</v>
      </c>
      <c r="H293" s="122"/>
      <c r="I293" s="122">
        <v>17255.222838193102</v>
      </c>
      <c r="J293" s="122">
        <v>211152162</v>
      </c>
      <c r="K293" s="56"/>
      <c r="L293" s="122"/>
      <c r="M293" s="124"/>
      <c r="N293" s="124"/>
      <c r="O293" s="124"/>
      <c r="P293" s="124"/>
      <c r="Q293" s="124"/>
      <c r="R293" s="124"/>
      <c r="S293" s="124"/>
      <c r="T293" s="125"/>
      <c r="U293" s="126"/>
      <c r="V293" s="125"/>
      <c r="W293" s="127"/>
      <c r="X293" s="127"/>
      <c r="Y293" s="127"/>
      <c r="AA293" s="129"/>
      <c r="AB293" s="129"/>
      <c r="AC293" s="129"/>
      <c r="AD293" s="130"/>
      <c r="AE293" s="129"/>
      <c r="AF293" s="129"/>
      <c r="AG293" s="129"/>
      <c r="AH293" s="129"/>
      <c r="AI293" s="129"/>
      <c r="AJ293" s="129"/>
      <c r="AK293" s="129"/>
      <c r="AM293" s="131"/>
    </row>
    <row r="294" spans="1:39" s="128" customFormat="1" ht="12.75" x14ac:dyDescent="0.2">
      <c r="A294" s="123" t="s">
        <v>639</v>
      </c>
      <c r="B294" s="122">
        <v>3109</v>
      </c>
      <c r="C294" s="122">
        <v>10553</v>
      </c>
      <c r="D294" s="122">
        <v>7012</v>
      </c>
      <c r="E294" s="122">
        <v>2023</v>
      </c>
      <c r="F294" s="122">
        <v>0</v>
      </c>
      <c r="G294" s="122">
        <v>702.22283819314703</v>
      </c>
      <c r="H294" s="122"/>
      <c r="I294" s="122">
        <v>20290.222838193102</v>
      </c>
      <c r="J294" s="122">
        <v>63082303</v>
      </c>
      <c r="K294" s="56"/>
      <c r="L294" s="122"/>
      <c r="M294" s="124"/>
      <c r="N294" s="124"/>
      <c r="O294" s="124"/>
      <c r="P294" s="124"/>
      <c r="Q294" s="124"/>
      <c r="R294" s="124"/>
      <c r="S294" s="124"/>
      <c r="T294" s="125"/>
      <c r="U294" s="126"/>
      <c r="V294" s="125"/>
      <c r="W294" s="127"/>
      <c r="X294" s="127"/>
      <c r="Y294" s="127"/>
      <c r="AA294" s="129"/>
      <c r="AB294" s="129"/>
      <c r="AC294" s="129"/>
      <c r="AD294" s="130"/>
      <c r="AE294" s="129"/>
      <c r="AF294" s="129"/>
      <c r="AG294" s="129"/>
      <c r="AH294" s="129"/>
      <c r="AI294" s="129"/>
      <c r="AJ294" s="129"/>
      <c r="AK294" s="129"/>
      <c r="AM294" s="131"/>
    </row>
    <row r="295" spans="1:39" s="128" customFormat="1" ht="12.75" x14ac:dyDescent="0.2">
      <c r="A295" s="123" t="s">
        <v>640</v>
      </c>
      <c r="B295" s="122">
        <v>7090</v>
      </c>
      <c r="C295" s="122">
        <v>12947</v>
      </c>
      <c r="D295" s="122">
        <v>4259</v>
      </c>
      <c r="E295" s="122">
        <v>433</v>
      </c>
      <c r="F295" s="122">
        <v>0</v>
      </c>
      <c r="G295" s="122">
        <v>702.22283819314703</v>
      </c>
      <c r="H295" s="122"/>
      <c r="I295" s="122">
        <v>18341.222838193102</v>
      </c>
      <c r="J295" s="122">
        <v>130039270</v>
      </c>
      <c r="K295" s="56"/>
      <c r="L295" s="122"/>
      <c r="M295" s="124"/>
      <c r="N295" s="124"/>
      <c r="O295" s="124"/>
      <c r="P295" s="124"/>
      <c r="Q295" s="124"/>
      <c r="R295" s="124"/>
      <c r="S295" s="124"/>
      <c r="T295" s="125"/>
      <c r="U295" s="126"/>
      <c r="V295" s="125"/>
      <c r="W295" s="127"/>
      <c r="X295" s="127"/>
      <c r="Y295" s="127"/>
      <c r="AA295" s="129"/>
      <c r="AB295" s="129"/>
      <c r="AC295" s="129"/>
      <c r="AD295" s="130"/>
      <c r="AE295" s="129"/>
      <c r="AF295" s="129"/>
      <c r="AG295" s="129"/>
      <c r="AH295" s="129"/>
      <c r="AI295" s="129"/>
      <c r="AJ295" s="129"/>
      <c r="AK295" s="129"/>
      <c r="AM295" s="131"/>
    </row>
    <row r="296" spans="1:39" s="128" customFormat="1" ht="12.75" x14ac:dyDescent="0.2">
      <c r="A296" s="123" t="s">
        <v>641</v>
      </c>
      <c r="B296" s="122">
        <v>4097</v>
      </c>
      <c r="C296" s="122">
        <v>13835</v>
      </c>
      <c r="D296" s="122">
        <v>6939</v>
      </c>
      <c r="E296" s="122">
        <v>1367</v>
      </c>
      <c r="F296" s="122">
        <v>0</v>
      </c>
      <c r="G296" s="122">
        <v>702.22283819314703</v>
      </c>
      <c r="H296" s="122"/>
      <c r="I296" s="122">
        <v>22843.222838193102</v>
      </c>
      <c r="J296" s="122">
        <v>93588684</v>
      </c>
      <c r="K296" s="56"/>
      <c r="L296" s="122"/>
      <c r="M296" s="124"/>
      <c r="N296" s="124"/>
      <c r="O296" s="124"/>
      <c r="P296" s="124"/>
      <c r="Q296" s="124"/>
      <c r="R296" s="124"/>
      <c r="S296" s="124"/>
      <c r="T296" s="125"/>
      <c r="U296" s="132"/>
      <c r="V296" s="125"/>
      <c r="W296" s="127"/>
      <c r="X296" s="127"/>
      <c r="Y296" s="127"/>
      <c r="AA296" s="129"/>
      <c r="AB296" s="129"/>
      <c r="AC296" s="129"/>
      <c r="AD296" s="130"/>
      <c r="AE296" s="129"/>
      <c r="AF296" s="129"/>
      <c r="AG296" s="129"/>
      <c r="AH296" s="129"/>
      <c r="AI296" s="129"/>
      <c r="AJ296" s="129"/>
      <c r="AK296" s="129"/>
      <c r="AM296" s="131"/>
    </row>
    <row r="297" spans="1:39" s="128" customFormat="1" ht="12.75" x14ac:dyDescent="0.2">
      <c r="A297" s="123" t="s">
        <v>642</v>
      </c>
      <c r="B297" s="122">
        <v>6779</v>
      </c>
      <c r="C297" s="122">
        <v>13378</v>
      </c>
      <c r="D297" s="122">
        <v>3339</v>
      </c>
      <c r="E297" s="122">
        <v>382</v>
      </c>
      <c r="F297" s="122">
        <v>0</v>
      </c>
      <c r="G297" s="122">
        <v>702.22283819314703</v>
      </c>
      <c r="H297" s="122"/>
      <c r="I297" s="122">
        <v>17801.222838193102</v>
      </c>
      <c r="J297" s="122">
        <v>120674490</v>
      </c>
      <c r="K297" s="56"/>
      <c r="L297" s="122"/>
      <c r="M297" s="124"/>
      <c r="N297" s="124"/>
      <c r="O297" s="124"/>
      <c r="P297" s="124"/>
      <c r="Q297" s="124"/>
      <c r="R297" s="124"/>
      <c r="S297" s="124"/>
      <c r="T297" s="125"/>
      <c r="U297" s="133"/>
      <c r="V297" s="125"/>
      <c r="W297" s="127"/>
      <c r="X297" s="127"/>
      <c r="Y297" s="127"/>
      <c r="AA297" s="129"/>
      <c r="AB297" s="129"/>
      <c r="AC297" s="129"/>
      <c r="AD297" s="130"/>
      <c r="AE297" s="129"/>
      <c r="AF297" s="129"/>
      <c r="AG297" s="129"/>
      <c r="AH297" s="129"/>
      <c r="AI297" s="129"/>
      <c r="AJ297" s="129"/>
      <c r="AK297" s="129"/>
      <c r="AM297" s="131"/>
    </row>
    <row r="298" spans="1:39" s="128" customFormat="1" ht="12.75" x14ac:dyDescent="0.2">
      <c r="A298" s="123" t="s">
        <v>643</v>
      </c>
      <c r="B298" s="122">
        <v>72466</v>
      </c>
      <c r="C298" s="122">
        <v>8596</v>
      </c>
      <c r="D298" s="122">
        <v>-575</v>
      </c>
      <c r="E298" s="122">
        <v>121</v>
      </c>
      <c r="F298" s="122">
        <v>0</v>
      </c>
      <c r="G298" s="122">
        <v>702.22283819314703</v>
      </c>
      <c r="H298" s="122"/>
      <c r="I298" s="122">
        <v>8844.2228381931509</v>
      </c>
      <c r="J298" s="122">
        <v>640905452</v>
      </c>
      <c r="K298" s="56"/>
      <c r="L298" s="122"/>
      <c r="M298" s="124"/>
      <c r="N298" s="124"/>
      <c r="O298" s="124"/>
      <c r="P298" s="124"/>
      <c r="Q298" s="124"/>
      <c r="R298" s="124"/>
      <c r="S298" s="124"/>
      <c r="T298" s="125"/>
      <c r="U298" s="126"/>
      <c r="V298" s="125"/>
      <c r="W298" s="127"/>
      <c r="X298" s="127"/>
      <c r="Y298" s="127"/>
      <c r="AA298" s="129"/>
      <c r="AB298" s="129"/>
      <c r="AC298" s="129"/>
      <c r="AD298" s="130"/>
      <c r="AE298" s="129"/>
      <c r="AF298" s="129"/>
      <c r="AG298" s="129"/>
      <c r="AH298" s="129"/>
      <c r="AI298" s="129"/>
      <c r="AJ298" s="129"/>
      <c r="AK298" s="129"/>
      <c r="AM298" s="131"/>
    </row>
    <row r="299" spans="1:39" s="128" customFormat="1" ht="12.75" x14ac:dyDescent="0.2">
      <c r="A299" s="123" t="s">
        <v>644</v>
      </c>
      <c r="B299" s="122">
        <v>2533</v>
      </c>
      <c r="C299" s="122">
        <v>14775</v>
      </c>
      <c r="D299" s="122">
        <v>10755</v>
      </c>
      <c r="E299" s="122">
        <v>2236</v>
      </c>
      <c r="F299" s="122">
        <v>0</v>
      </c>
      <c r="G299" s="122">
        <v>702.22283819314703</v>
      </c>
      <c r="H299" s="122"/>
      <c r="I299" s="122">
        <v>28468.222838193102</v>
      </c>
      <c r="J299" s="122">
        <v>72110008</v>
      </c>
      <c r="K299" s="56"/>
      <c r="L299" s="122"/>
      <c r="M299" s="124"/>
      <c r="N299" s="124"/>
      <c r="O299" s="124"/>
      <c r="P299" s="124"/>
      <c r="Q299" s="124"/>
      <c r="R299" s="124"/>
      <c r="S299" s="124"/>
      <c r="T299" s="125"/>
      <c r="U299" s="132"/>
      <c r="V299" s="125"/>
      <c r="W299" s="127"/>
      <c r="X299" s="127"/>
      <c r="Y299" s="127"/>
      <c r="AA299" s="129"/>
      <c r="AB299" s="129"/>
      <c r="AC299" s="129"/>
      <c r="AD299" s="130"/>
      <c r="AE299" s="129"/>
      <c r="AF299" s="129"/>
      <c r="AG299" s="129"/>
      <c r="AH299" s="129"/>
      <c r="AI299" s="129"/>
      <c r="AJ299" s="129"/>
      <c r="AK299" s="129"/>
      <c r="AM299" s="131"/>
    </row>
    <row r="300" spans="1:39" s="128" customFormat="1" ht="12.75" x14ac:dyDescent="0.2">
      <c r="A300" s="123" t="s">
        <v>645</v>
      </c>
      <c r="B300" s="122">
        <v>5895</v>
      </c>
      <c r="C300" s="122">
        <v>13378</v>
      </c>
      <c r="D300" s="122">
        <v>5648</v>
      </c>
      <c r="E300" s="122">
        <v>3153</v>
      </c>
      <c r="F300" s="122">
        <v>0</v>
      </c>
      <c r="G300" s="122">
        <v>702.22283819314703</v>
      </c>
      <c r="H300" s="122"/>
      <c r="I300" s="122">
        <v>22881.222838193102</v>
      </c>
      <c r="J300" s="122">
        <v>134884809</v>
      </c>
      <c r="K300" s="56"/>
      <c r="L300" s="122"/>
      <c r="M300" s="124"/>
      <c r="N300" s="124"/>
      <c r="O300" s="124"/>
      <c r="P300" s="124"/>
      <c r="Q300" s="124"/>
      <c r="R300" s="124"/>
      <c r="S300" s="124"/>
      <c r="T300" s="125"/>
      <c r="U300" s="126"/>
      <c r="V300" s="125"/>
      <c r="W300" s="127"/>
      <c r="X300" s="127"/>
      <c r="Y300" s="127"/>
      <c r="AA300" s="129"/>
      <c r="AB300" s="129"/>
      <c r="AC300" s="129"/>
      <c r="AD300" s="130"/>
      <c r="AE300" s="129"/>
      <c r="AF300" s="129"/>
      <c r="AG300" s="129"/>
      <c r="AH300" s="129"/>
      <c r="AI300" s="129"/>
      <c r="AJ300" s="129"/>
      <c r="AK300" s="129"/>
      <c r="AM300" s="131"/>
    </row>
    <row r="301" spans="1:39" s="128" customFormat="1" ht="12.75" x14ac:dyDescent="0.2">
      <c r="A301" s="123" t="s">
        <v>646</v>
      </c>
      <c r="B301" s="122">
        <v>126898</v>
      </c>
      <c r="C301" s="122">
        <v>8390</v>
      </c>
      <c r="D301" s="122">
        <v>-5238</v>
      </c>
      <c r="E301" s="122">
        <v>0</v>
      </c>
      <c r="F301" s="122">
        <v>0</v>
      </c>
      <c r="G301" s="122">
        <v>702.22283819314703</v>
      </c>
      <c r="H301" s="122"/>
      <c r="I301" s="122">
        <v>3854.22283819315</v>
      </c>
      <c r="J301" s="122">
        <v>489093170</v>
      </c>
      <c r="K301" s="56"/>
      <c r="L301" s="122"/>
      <c r="M301" s="124"/>
      <c r="N301" s="124"/>
      <c r="O301" s="124"/>
      <c r="P301" s="124"/>
      <c r="Q301" s="124"/>
      <c r="R301" s="124"/>
      <c r="S301" s="124"/>
      <c r="T301" s="125"/>
      <c r="U301" s="133"/>
      <c r="V301" s="125"/>
      <c r="W301" s="127"/>
      <c r="X301" s="127"/>
      <c r="Y301" s="127"/>
      <c r="AA301" s="129"/>
      <c r="AB301" s="129"/>
      <c r="AC301" s="129"/>
      <c r="AD301" s="130"/>
      <c r="AE301" s="129"/>
      <c r="AF301" s="129"/>
      <c r="AG301" s="129"/>
      <c r="AH301" s="129"/>
      <c r="AI301" s="129"/>
      <c r="AJ301" s="129"/>
      <c r="AK301" s="129"/>
      <c r="AM301" s="131"/>
    </row>
    <row r="302" spans="1:39" s="128" customFormat="1" ht="12.75" x14ac:dyDescent="0.2">
      <c r="A302" s="123" t="s">
        <v>647</v>
      </c>
      <c r="B302" s="122">
        <v>6758</v>
      </c>
      <c r="C302" s="122">
        <v>16136</v>
      </c>
      <c r="D302" s="122">
        <v>9015</v>
      </c>
      <c r="E302" s="122">
        <v>2382</v>
      </c>
      <c r="F302" s="122">
        <v>0</v>
      </c>
      <c r="G302" s="122">
        <v>702.22283819314703</v>
      </c>
      <c r="H302" s="122"/>
      <c r="I302" s="122">
        <v>28235.222838193102</v>
      </c>
      <c r="J302" s="122">
        <v>190813636</v>
      </c>
      <c r="K302" s="56"/>
      <c r="L302" s="122"/>
      <c r="M302" s="124"/>
      <c r="N302" s="124"/>
      <c r="O302" s="124"/>
      <c r="P302" s="124"/>
      <c r="Q302" s="124"/>
      <c r="R302" s="124"/>
      <c r="S302" s="124"/>
      <c r="T302" s="125"/>
      <c r="U302" s="133"/>
      <c r="V302" s="125"/>
      <c r="W302" s="127"/>
      <c r="X302" s="127"/>
      <c r="Y302" s="127"/>
      <c r="AA302" s="129"/>
      <c r="AB302" s="129"/>
      <c r="AC302" s="129"/>
      <c r="AD302" s="130"/>
      <c r="AE302" s="129"/>
      <c r="AF302" s="129"/>
      <c r="AG302" s="129"/>
      <c r="AH302" s="129"/>
      <c r="AI302" s="129"/>
      <c r="AJ302" s="129"/>
      <c r="AK302" s="129"/>
      <c r="AM302" s="131"/>
    </row>
    <row r="303" spans="1:39" s="128" customFormat="1" ht="12.75" x14ac:dyDescent="0.2">
      <c r="A303" s="123" t="s">
        <v>648</v>
      </c>
      <c r="B303" s="122">
        <v>5442</v>
      </c>
      <c r="C303" s="122">
        <v>14123</v>
      </c>
      <c r="D303" s="122">
        <v>7356</v>
      </c>
      <c r="E303" s="122">
        <v>385</v>
      </c>
      <c r="F303" s="122">
        <v>0</v>
      </c>
      <c r="G303" s="122">
        <v>702.22283819314703</v>
      </c>
      <c r="H303" s="122"/>
      <c r="I303" s="122">
        <v>22566.222838193102</v>
      </c>
      <c r="J303" s="122">
        <v>122805385</v>
      </c>
      <c r="K303" s="56"/>
      <c r="L303" s="122"/>
      <c r="M303" s="124"/>
      <c r="N303" s="124"/>
      <c r="O303" s="124"/>
      <c r="P303" s="124"/>
      <c r="Q303" s="124"/>
      <c r="R303" s="124"/>
      <c r="S303" s="124"/>
      <c r="T303" s="125"/>
      <c r="U303" s="133"/>
      <c r="V303" s="125"/>
      <c r="W303" s="127"/>
      <c r="X303" s="127"/>
      <c r="Y303" s="127"/>
      <c r="AA303" s="129"/>
      <c r="AB303" s="129"/>
      <c r="AC303" s="129"/>
      <c r="AD303" s="130"/>
      <c r="AE303" s="129"/>
      <c r="AF303" s="129"/>
      <c r="AG303" s="129"/>
      <c r="AH303" s="129"/>
      <c r="AI303" s="129"/>
      <c r="AJ303" s="129"/>
      <c r="AK303" s="129"/>
      <c r="AM303" s="131"/>
    </row>
    <row r="304" spans="1:39" s="128" customFormat="1" ht="12.75" x14ac:dyDescent="0.2">
      <c r="A304" s="123" t="s">
        <v>649</v>
      </c>
      <c r="B304" s="122">
        <v>8774</v>
      </c>
      <c r="C304" s="122">
        <v>12104</v>
      </c>
      <c r="D304" s="122">
        <v>899</v>
      </c>
      <c r="E304" s="122">
        <v>499</v>
      </c>
      <c r="F304" s="122">
        <v>0</v>
      </c>
      <c r="G304" s="122">
        <v>702.22283819314703</v>
      </c>
      <c r="H304" s="122"/>
      <c r="I304" s="122">
        <v>14204.2228381931</v>
      </c>
      <c r="J304" s="122">
        <v>124627851</v>
      </c>
      <c r="K304" s="56"/>
      <c r="L304" s="122"/>
      <c r="M304" s="124"/>
      <c r="N304" s="124"/>
      <c r="O304" s="124"/>
      <c r="P304" s="124"/>
      <c r="Q304" s="124"/>
      <c r="R304" s="124"/>
      <c r="S304" s="124"/>
      <c r="T304" s="125"/>
      <c r="U304" s="133"/>
      <c r="V304" s="125"/>
      <c r="W304" s="127"/>
      <c r="X304" s="127"/>
      <c r="Y304" s="127"/>
      <c r="AA304" s="129"/>
      <c r="AB304" s="129"/>
      <c r="AC304" s="129"/>
      <c r="AD304" s="130"/>
      <c r="AE304" s="129"/>
      <c r="AF304" s="129"/>
      <c r="AG304" s="129"/>
      <c r="AH304" s="129"/>
      <c r="AI304" s="129"/>
      <c r="AJ304" s="129"/>
      <c r="AK304" s="129"/>
      <c r="AM304" s="131"/>
    </row>
    <row r="305" spans="1:39" s="128" customFormat="1" ht="12.75" x14ac:dyDescent="0.2">
      <c r="A305" s="123" t="s">
        <v>650</v>
      </c>
      <c r="B305" s="122">
        <v>2817</v>
      </c>
      <c r="C305" s="122">
        <v>16065</v>
      </c>
      <c r="D305" s="122">
        <v>10259</v>
      </c>
      <c r="E305" s="122">
        <v>2032</v>
      </c>
      <c r="F305" s="122">
        <v>0</v>
      </c>
      <c r="G305" s="122">
        <v>702.22283819314703</v>
      </c>
      <c r="H305" s="122"/>
      <c r="I305" s="122">
        <v>29058.222838193102</v>
      </c>
      <c r="J305" s="122">
        <v>81857014</v>
      </c>
      <c r="K305" s="56"/>
      <c r="L305" s="122"/>
      <c r="M305" s="124"/>
      <c r="N305" s="124"/>
      <c r="O305" s="124"/>
      <c r="P305" s="124"/>
      <c r="Q305" s="124"/>
      <c r="R305" s="124"/>
      <c r="S305" s="124"/>
      <c r="T305" s="125"/>
      <c r="U305" s="126"/>
      <c r="V305" s="125"/>
      <c r="W305" s="127"/>
      <c r="X305" s="127"/>
      <c r="Y305" s="127"/>
      <c r="AA305" s="129"/>
      <c r="AB305" s="129"/>
      <c r="AC305" s="129"/>
      <c r="AD305" s="130"/>
      <c r="AE305" s="129"/>
      <c r="AF305" s="129"/>
      <c r="AG305" s="129"/>
      <c r="AH305" s="129"/>
      <c r="AI305" s="129"/>
      <c r="AJ305" s="129"/>
      <c r="AK305" s="129"/>
      <c r="AM305" s="131"/>
    </row>
    <row r="306" spans="1:39" s="128" customFormat="1" ht="18.75" customHeight="1" x14ac:dyDescent="0.2">
      <c r="A306" s="18" t="s">
        <v>651</v>
      </c>
      <c r="B306" s="19"/>
      <c r="C306" s="19"/>
      <c r="D306" s="19"/>
      <c r="E306" s="19"/>
      <c r="F306" s="19"/>
      <c r="G306" s="19"/>
      <c r="H306" s="19"/>
      <c r="I306" s="122"/>
      <c r="J306" s="122"/>
      <c r="K306" s="56"/>
      <c r="L306" s="122"/>
      <c r="M306" s="124"/>
      <c r="N306" s="124"/>
      <c r="O306" s="124"/>
      <c r="P306" s="124"/>
      <c r="Q306" s="124"/>
      <c r="R306" s="124"/>
      <c r="S306" s="124"/>
      <c r="T306" s="125"/>
      <c r="U306" s="126"/>
      <c r="V306" s="125"/>
      <c r="W306" s="127"/>
      <c r="X306" s="127"/>
      <c r="Y306" s="127"/>
      <c r="AA306" s="129"/>
      <c r="AB306" s="129"/>
      <c r="AC306" s="129"/>
      <c r="AD306" s="130"/>
      <c r="AE306" s="129"/>
      <c r="AF306" s="129"/>
      <c r="AG306" s="129"/>
      <c r="AH306" s="129"/>
      <c r="AI306" s="129"/>
      <c r="AJ306" s="129"/>
      <c r="AK306" s="129"/>
      <c r="AM306" s="131"/>
    </row>
    <row r="307" spans="1:39" s="128" customFormat="1" ht="12.75" x14ac:dyDescent="0.2">
      <c r="A307" s="123" t="s">
        <v>652</v>
      </c>
      <c r="B307" s="122">
        <v>2804</v>
      </c>
      <c r="C307" s="122">
        <v>8944</v>
      </c>
      <c r="D307" s="122">
        <v>5658</v>
      </c>
      <c r="E307" s="122">
        <v>2348</v>
      </c>
      <c r="F307" s="122">
        <v>0</v>
      </c>
      <c r="G307" s="122">
        <v>702.22283819314703</v>
      </c>
      <c r="H307" s="122"/>
      <c r="I307" s="122">
        <v>17652.222838193102</v>
      </c>
      <c r="J307" s="122">
        <v>49496833</v>
      </c>
      <c r="K307" s="56"/>
      <c r="L307" s="122"/>
      <c r="M307" s="124"/>
      <c r="N307" s="124"/>
      <c r="O307" s="124"/>
      <c r="P307" s="124"/>
      <c r="Q307" s="124"/>
      <c r="R307" s="124"/>
      <c r="S307" s="124"/>
      <c r="T307" s="125"/>
      <c r="U307" s="133"/>
      <c r="V307" s="125"/>
      <c r="W307" s="127"/>
      <c r="X307" s="127"/>
      <c r="Y307" s="127"/>
      <c r="AA307" s="129"/>
      <c r="AB307" s="129"/>
      <c r="AC307" s="129"/>
      <c r="AD307" s="130"/>
      <c r="AE307" s="129"/>
      <c r="AF307" s="129"/>
      <c r="AG307" s="129"/>
      <c r="AH307" s="129"/>
      <c r="AI307" s="129"/>
      <c r="AJ307" s="129"/>
      <c r="AK307" s="129"/>
      <c r="AM307" s="131"/>
    </row>
    <row r="308" spans="1:39" s="128" customFormat="1" ht="12.75" x14ac:dyDescent="0.2">
      <c r="A308" s="123" t="s">
        <v>653</v>
      </c>
      <c r="B308" s="122">
        <v>6329</v>
      </c>
      <c r="C308" s="122">
        <v>9230</v>
      </c>
      <c r="D308" s="122">
        <v>4166</v>
      </c>
      <c r="E308" s="122">
        <v>2484</v>
      </c>
      <c r="F308" s="122">
        <v>0</v>
      </c>
      <c r="G308" s="122">
        <v>702.22283819314703</v>
      </c>
      <c r="H308" s="122"/>
      <c r="I308" s="122">
        <v>16582.222838193102</v>
      </c>
      <c r="J308" s="122">
        <v>104948888</v>
      </c>
      <c r="K308" s="56"/>
      <c r="L308" s="122"/>
      <c r="M308" s="124"/>
      <c r="N308" s="124"/>
      <c r="O308" s="124"/>
      <c r="P308" s="124"/>
      <c r="Q308" s="124"/>
      <c r="R308" s="124"/>
      <c r="S308" s="124"/>
      <c r="T308" s="125"/>
      <c r="U308" s="133"/>
      <c r="V308" s="125"/>
      <c r="W308" s="127"/>
      <c r="X308" s="127"/>
      <c r="Y308" s="127"/>
      <c r="AA308" s="129"/>
      <c r="AB308" s="129"/>
      <c r="AC308" s="129"/>
      <c r="AD308" s="130"/>
      <c r="AE308" s="129"/>
      <c r="AF308" s="129"/>
      <c r="AG308" s="129"/>
      <c r="AH308" s="129"/>
      <c r="AI308" s="129"/>
      <c r="AJ308" s="129"/>
      <c r="AK308" s="129"/>
      <c r="AM308" s="131"/>
    </row>
    <row r="309" spans="1:39" s="128" customFormat="1" ht="12.75" x14ac:dyDescent="0.2">
      <c r="A309" s="123" t="s">
        <v>654</v>
      </c>
      <c r="B309" s="122">
        <v>28051</v>
      </c>
      <c r="C309" s="122">
        <v>7943</v>
      </c>
      <c r="D309" s="122">
        <v>-1176</v>
      </c>
      <c r="E309" s="122">
        <v>2315</v>
      </c>
      <c r="F309" s="122">
        <v>0</v>
      </c>
      <c r="G309" s="122">
        <v>702.22283819314703</v>
      </c>
      <c r="H309" s="122"/>
      <c r="I309" s="122">
        <v>9784.2228381931509</v>
      </c>
      <c r="J309" s="122">
        <v>274457235</v>
      </c>
      <c r="K309" s="56"/>
      <c r="L309" s="122"/>
      <c r="M309" s="124"/>
      <c r="N309" s="124"/>
      <c r="O309" s="124"/>
      <c r="P309" s="124"/>
      <c r="Q309" s="124"/>
      <c r="R309" s="124"/>
      <c r="S309" s="124"/>
      <c r="T309" s="125"/>
      <c r="U309" s="133"/>
      <c r="V309" s="125"/>
      <c r="W309" s="127"/>
      <c r="X309" s="127"/>
      <c r="Y309" s="127"/>
      <c r="AA309" s="129"/>
      <c r="AB309" s="129"/>
      <c r="AC309" s="129"/>
      <c r="AD309" s="130"/>
      <c r="AE309" s="129"/>
      <c r="AF309" s="129"/>
      <c r="AG309" s="129"/>
      <c r="AH309" s="129"/>
      <c r="AI309" s="129"/>
      <c r="AJ309" s="129"/>
      <c r="AK309" s="129"/>
      <c r="AM309" s="131"/>
    </row>
    <row r="310" spans="1:39" s="128" customFormat="1" ht="12.75" x14ac:dyDescent="0.2">
      <c r="A310" s="123" t="s">
        <v>655</v>
      </c>
      <c r="B310" s="122">
        <v>17654</v>
      </c>
      <c r="C310" s="122">
        <v>296</v>
      </c>
      <c r="D310" s="122">
        <v>-1092</v>
      </c>
      <c r="E310" s="122">
        <v>4942</v>
      </c>
      <c r="F310" s="122">
        <v>0</v>
      </c>
      <c r="G310" s="122">
        <v>702.22283819314703</v>
      </c>
      <c r="H310" s="122"/>
      <c r="I310" s="122">
        <v>4848.22283819315</v>
      </c>
      <c r="J310" s="122">
        <v>85590526</v>
      </c>
      <c r="K310" s="56"/>
      <c r="L310" s="122"/>
      <c r="M310" s="124"/>
      <c r="N310" s="124"/>
      <c r="O310" s="124"/>
      <c r="P310" s="124"/>
      <c r="Q310" s="124"/>
      <c r="R310" s="124"/>
      <c r="S310" s="124"/>
      <c r="T310" s="125"/>
      <c r="U310" s="133"/>
      <c r="V310" s="125"/>
      <c r="W310" s="127"/>
      <c r="X310" s="127"/>
      <c r="Y310" s="127"/>
      <c r="AA310" s="129"/>
      <c r="AB310" s="129"/>
      <c r="AC310" s="129"/>
      <c r="AD310" s="130"/>
      <c r="AE310" s="129"/>
      <c r="AF310" s="129"/>
      <c r="AG310" s="129"/>
      <c r="AH310" s="129"/>
      <c r="AI310" s="129"/>
      <c r="AJ310" s="129"/>
      <c r="AK310" s="129"/>
      <c r="AM310" s="131"/>
    </row>
    <row r="311" spans="1:39" s="128" customFormat="1" ht="12.75" x14ac:dyDescent="0.2">
      <c r="A311" s="123" t="s">
        <v>656</v>
      </c>
      <c r="B311" s="122">
        <v>9763</v>
      </c>
      <c r="C311" s="122">
        <v>15931</v>
      </c>
      <c r="D311" s="122">
        <v>903</v>
      </c>
      <c r="E311" s="122">
        <v>3067</v>
      </c>
      <c r="F311" s="122">
        <v>0</v>
      </c>
      <c r="G311" s="122">
        <v>702.22283819314703</v>
      </c>
      <c r="H311" s="122"/>
      <c r="I311" s="122">
        <v>20603.222838193102</v>
      </c>
      <c r="J311" s="122">
        <v>201149265</v>
      </c>
      <c r="K311" s="56"/>
      <c r="L311" s="122"/>
      <c r="M311" s="124"/>
      <c r="N311" s="124"/>
      <c r="O311" s="124"/>
      <c r="P311" s="124"/>
      <c r="Q311" s="124"/>
      <c r="R311" s="124"/>
      <c r="S311" s="124"/>
      <c r="T311" s="125"/>
      <c r="U311" s="133"/>
      <c r="V311" s="125"/>
      <c r="W311" s="127"/>
      <c r="X311" s="127"/>
      <c r="Y311" s="127"/>
      <c r="AA311" s="129"/>
      <c r="AB311" s="129"/>
      <c r="AC311" s="129"/>
      <c r="AD311" s="130"/>
      <c r="AE311" s="129"/>
      <c r="AF311" s="129"/>
      <c r="AG311" s="129"/>
      <c r="AH311" s="129"/>
      <c r="AI311" s="129"/>
      <c r="AJ311" s="129"/>
      <c r="AK311" s="129"/>
      <c r="AM311" s="131"/>
    </row>
    <row r="312" spans="1:39" s="128" customFormat="1" ht="12.75" x14ac:dyDescent="0.2">
      <c r="A312" s="123" t="s">
        <v>657</v>
      </c>
      <c r="B312" s="122">
        <v>4980</v>
      </c>
      <c r="C312" s="122">
        <v>9317</v>
      </c>
      <c r="D312" s="122">
        <v>2819</v>
      </c>
      <c r="E312" s="122">
        <v>4364</v>
      </c>
      <c r="F312" s="122">
        <v>0</v>
      </c>
      <c r="G312" s="122">
        <v>702.22283819314703</v>
      </c>
      <c r="H312" s="122"/>
      <c r="I312" s="122">
        <v>17202.222838193102</v>
      </c>
      <c r="J312" s="122">
        <v>85667070</v>
      </c>
      <c r="K312" s="56"/>
      <c r="L312" s="122"/>
      <c r="M312" s="124"/>
      <c r="N312" s="124"/>
      <c r="O312" s="124"/>
      <c r="P312" s="124"/>
      <c r="Q312" s="124"/>
      <c r="R312" s="124"/>
      <c r="S312" s="124"/>
      <c r="T312" s="125"/>
      <c r="U312" s="133"/>
      <c r="V312" s="125"/>
      <c r="W312" s="127"/>
      <c r="X312" s="127"/>
      <c r="Y312" s="127"/>
      <c r="AA312" s="129"/>
      <c r="AB312" s="129"/>
      <c r="AC312" s="129"/>
      <c r="AD312" s="130"/>
      <c r="AE312" s="129"/>
      <c r="AF312" s="129"/>
      <c r="AG312" s="129"/>
      <c r="AH312" s="129"/>
      <c r="AI312" s="129"/>
      <c r="AJ312" s="129"/>
      <c r="AK312" s="129"/>
      <c r="AM312" s="131"/>
    </row>
    <row r="313" spans="1:39" s="128" customFormat="1" ht="12.75" x14ac:dyDescent="0.2">
      <c r="A313" s="123" t="s">
        <v>658</v>
      </c>
      <c r="B313" s="122">
        <v>16065</v>
      </c>
      <c r="C313" s="122">
        <v>8936</v>
      </c>
      <c r="D313" s="122">
        <v>-426</v>
      </c>
      <c r="E313" s="122">
        <v>3018</v>
      </c>
      <c r="F313" s="122">
        <v>0</v>
      </c>
      <c r="G313" s="122">
        <v>702.22283819314703</v>
      </c>
      <c r="H313" s="122"/>
      <c r="I313" s="122">
        <v>12230.2228381931</v>
      </c>
      <c r="J313" s="122">
        <v>196478530</v>
      </c>
      <c r="K313" s="56"/>
      <c r="L313" s="122"/>
      <c r="M313" s="124"/>
      <c r="N313" s="124"/>
      <c r="O313" s="124"/>
      <c r="P313" s="124"/>
      <c r="Q313" s="124"/>
      <c r="R313" s="124"/>
      <c r="S313" s="124"/>
      <c r="T313" s="125"/>
      <c r="U313" s="133"/>
      <c r="V313" s="125"/>
      <c r="W313" s="127"/>
      <c r="X313" s="127"/>
      <c r="Y313" s="127"/>
      <c r="AA313" s="129"/>
      <c r="AB313" s="129"/>
      <c r="AC313" s="129"/>
      <c r="AD313" s="130"/>
      <c r="AE313" s="129"/>
      <c r="AF313" s="129"/>
      <c r="AG313" s="129"/>
      <c r="AH313" s="129"/>
      <c r="AI313" s="129"/>
      <c r="AJ313" s="129"/>
      <c r="AK313" s="129"/>
      <c r="AM313" s="131"/>
    </row>
    <row r="314" spans="1:39" s="128" customFormat="1" ht="12.75" x14ac:dyDescent="0.2">
      <c r="A314" s="123" t="s">
        <v>659</v>
      </c>
      <c r="B314" s="122">
        <v>22967</v>
      </c>
      <c r="C314" s="122">
        <v>1061</v>
      </c>
      <c r="D314" s="122">
        <v>-1440</v>
      </c>
      <c r="E314" s="122">
        <v>4746</v>
      </c>
      <c r="F314" s="122">
        <v>0</v>
      </c>
      <c r="G314" s="122">
        <v>702.22283819314703</v>
      </c>
      <c r="H314" s="122"/>
      <c r="I314" s="122">
        <v>5069.22283819315</v>
      </c>
      <c r="J314" s="122">
        <v>116424841</v>
      </c>
      <c r="K314" s="56"/>
      <c r="L314" s="122"/>
      <c r="M314" s="124"/>
      <c r="N314" s="124"/>
      <c r="O314" s="124"/>
      <c r="P314" s="124"/>
      <c r="Q314" s="124"/>
      <c r="R314" s="124"/>
      <c r="S314" s="124"/>
      <c r="T314" s="125"/>
      <c r="U314" s="133"/>
      <c r="V314" s="125"/>
      <c r="W314" s="127"/>
      <c r="X314" s="127"/>
      <c r="Y314" s="127"/>
      <c r="AA314" s="129"/>
      <c r="AB314" s="129"/>
      <c r="AC314" s="129"/>
      <c r="AD314" s="130"/>
      <c r="AE314" s="129"/>
      <c r="AF314" s="129"/>
      <c r="AG314" s="129"/>
      <c r="AH314" s="129"/>
      <c r="AI314" s="129"/>
      <c r="AJ314" s="129"/>
      <c r="AK314" s="129"/>
      <c r="AM314" s="131"/>
    </row>
    <row r="315" spans="1:39" s="128" customFormat="1" ht="12.75" x14ac:dyDescent="0.2">
      <c r="A315" s="123" t="s">
        <v>660</v>
      </c>
      <c r="B315" s="122">
        <v>77817</v>
      </c>
      <c r="C315" s="122">
        <v>5536</v>
      </c>
      <c r="D315" s="122">
        <v>-3695</v>
      </c>
      <c r="E315" s="122">
        <v>1758</v>
      </c>
      <c r="F315" s="122">
        <v>0</v>
      </c>
      <c r="G315" s="122">
        <v>702.22283819314703</v>
      </c>
      <c r="H315" s="122"/>
      <c r="I315" s="122">
        <v>4301.22283819315</v>
      </c>
      <c r="J315" s="122">
        <v>334708258</v>
      </c>
      <c r="K315" s="56"/>
      <c r="L315" s="122"/>
      <c r="M315" s="124"/>
      <c r="N315" s="124"/>
      <c r="O315" s="124"/>
      <c r="P315" s="124"/>
      <c r="Q315" s="124"/>
      <c r="R315" s="124"/>
      <c r="S315" s="124"/>
      <c r="T315" s="125"/>
      <c r="U315" s="133"/>
      <c r="V315" s="125"/>
      <c r="W315" s="127"/>
      <c r="X315" s="127"/>
      <c r="Y315" s="127"/>
      <c r="AA315" s="129"/>
      <c r="AB315" s="129"/>
      <c r="AC315" s="129"/>
      <c r="AD315" s="130"/>
      <c r="AE315" s="129"/>
      <c r="AF315" s="129"/>
      <c r="AG315" s="129"/>
      <c r="AH315" s="129"/>
      <c r="AI315" s="129"/>
      <c r="AJ315" s="129"/>
      <c r="AK315" s="129"/>
      <c r="AM315" s="131"/>
    </row>
    <row r="316" spans="1:39" s="128" customFormat="1" ht="12.75" x14ac:dyDescent="0.2">
      <c r="A316" s="123" t="s">
        <v>661</v>
      </c>
      <c r="B316" s="122">
        <v>6027</v>
      </c>
      <c r="C316" s="122">
        <v>13872</v>
      </c>
      <c r="D316" s="122">
        <v>8565</v>
      </c>
      <c r="E316" s="122">
        <v>4451</v>
      </c>
      <c r="F316" s="122">
        <v>0</v>
      </c>
      <c r="G316" s="122">
        <v>702.22283819314703</v>
      </c>
      <c r="H316" s="122"/>
      <c r="I316" s="122">
        <v>27590.222838193102</v>
      </c>
      <c r="J316" s="122">
        <v>166286273</v>
      </c>
      <c r="K316" s="56"/>
      <c r="L316" s="122"/>
      <c r="M316" s="124"/>
      <c r="N316" s="124"/>
      <c r="O316" s="124"/>
      <c r="P316" s="124"/>
      <c r="Q316" s="124"/>
      <c r="R316" s="124"/>
      <c r="S316" s="124"/>
      <c r="T316" s="125"/>
      <c r="U316" s="133"/>
      <c r="V316" s="125"/>
      <c r="W316" s="127"/>
      <c r="X316" s="127"/>
      <c r="Y316" s="127"/>
      <c r="AA316" s="129"/>
      <c r="AB316" s="129"/>
      <c r="AC316" s="129"/>
      <c r="AD316" s="130"/>
      <c r="AE316" s="129"/>
      <c r="AF316" s="129"/>
      <c r="AG316" s="129"/>
      <c r="AH316" s="129"/>
      <c r="AI316" s="129"/>
      <c r="AJ316" s="129"/>
      <c r="AK316" s="129"/>
      <c r="AM316" s="131"/>
    </row>
    <row r="317" spans="1:39" s="128" customFormat="1" ht="12.75" x14ac:dyDescent="0.2">
      <c r="A317" s="123" t="s">
        <v>662</v>
      </c>
      <c r="B317" s="122">
        <v>42099</v>
      </c>
      <c r="C317" s="122">
        <v>7476</v>
      </c>
      <c r="D317" s="122">
        <v>-2699</v>
      </c>
      <c r="E317" s="122">
        <v>921</v>
      </c>
      <c r="F317" s="122">
        <v>0</v>
      </c>
      <c r="G317" s="122">
        <v>702.22283819314703</v>
      </c>
      <c r="H317" s="122"/>
      <c r="I317" s="122">
        <v>6400.22283819315</v>
      </c>
      <c r="J317" s="122">
        <v>269442981</v>
      </c>
      <c r="K317" s="56"/>
      <c r="L317" s="122"/>
      <c r="M317" s="124"/>
      <c r="N317" s="124"/>
      <c r="O317" s="124"/>
      <c r="P317" s="124"/>
      <c r="Q317" s="124"/>
      <c r="R317" s="124"/>
      <c r="S317" s="124"/>
      <c r="T317" s="125"/>
      <c r="U317" s="133"/>
      <c r="V317" s="125"/>
      <c r="W317" s="127"/>
      <c r="X317" s="127"/>
      <c r="Y317" s="127"/>
      <c r="AA317" s="129"/>
      <c r="AB317" s="129"/>
      <c r="AC317" s="129"/>
      <c r="AD317" s="130"/>
      <c r="AE317" s="129"/>
      <c r="AF317" s="129"/>
      <c r="AG317" s="129"/>
      <c r="AH317" s="129"/>
      <c r="AI317" s="129"/>
      <c r="AJ317" s="129"/>
      <c r="AK317" s="129"/>
      <c r="AM317" s="131"/>
    </row>
    <row r="318" spans="1:39" s="128" customFormat="1" ht="12.75" x14ac:dyDescent="0.2">
      <c r="A318" s="123" t="s">
        <v>663</v>
      </c>
      <c r="B318" s="122">
        <v>8157</v>
      </c>
      <c r="C318" s="122">
        <v>11848</v>
      </c>
      <c r="D318" s="122">
        <v>2021</v>
      </c>
      <c r="E318" s="122">
        <v>2151</v>
      </c>
      <c r="F318" s="122">
        <v>0</v>
      </c>
      <c r="G318" s="122">
        <v>702.22283819314703</v>
      </c>
      <c r="H318" s="122"/>
      <c r="I318" s="122">
        <v>16722.222838193102</v>
      </c>
      <c r="J318" s="122">
        <v>136403172</v>
      </c>
      <c r="K318" s="56"/>
      <c r="L318" s="122"/>
      <c r="M318" s="124"/>
      <c r="N318" s="124"/>
      <c r="O318" s="124"/>
      <c r="P318" s="124"/>
      <c r="Q318" s="124"/>
      <c r="R318" s="124"/>
      <c r="S318" s="124"/>
      <c r="T318" s="125"/>
      <c r="U318" s="126"/>
      <c r="V318" s="125"/>
      <c r="W318" s="127"/>
      <c r="X318" s="127"/>
      <c r="Y318" s="127"/>
      <c r="AA318" s="129"/>
      <c r="AB318" s="129"/>
      <c r="AC318" s="129"/>
      <c r="AD318" s="130"/>
      <c r="AE318" s="129"/>
      <c r="AF318" s="129"/>
      <c r="AG318" s="129"/>
      <c r="AH318" s="129"/>
      <c r="AI318" s="129"/>
      <c r="AJ318" s="129"/>
      <c r="AK318" s="129"/>
      <c r="AM318" s="131"/>
    </row>
    <row r="319" spans="1:39" s="128" customFormat="1" ht="12.75" x14ac:dyDescent="0.2">
      <c r="A319" s="123" t="s">
        <v>664</v>
      </c>
      <c r="B319" s="122">
        <v>3302</v>
      </c>
      <c r="C319" s="122">
        <v>11342</v>
      </c>
      <c r="D319" s="122">
        <v>5954</v>
      </c>
      <c r="E319" s="122">
        <v>3360</v>
      </c>
      <c r="F319" s="122">
        <v>0</v>
      </c>
      <c r="G319" s="122">
        <v>702.22283819314703</v>
      </c>
      <c r="H319" s="122"/>
      <c r="I319" s="122">
        <v>21358.222838193102</v>
      </c>
      <c r="J319" s="122">
        <v>70524852</v>
      </c>
      <c r="K319" s="56"/>
      <c r="L319" s="122"/>
      <c r="M319" s="124"/>
      <c r="N319" s="124"/>
      <c r="O319" s="124"/>
      <c r="P319" s="124"/>
      <c r="Q319" s="124"/>
      <c r="R319" s="124"/>
      <c r="S319" s="124"/>
      <c r="T319" s="125"/>
      <c r="U319" s="133"/>
      <c r="V319" s="125"/>
      <c r="W319" s="127"/>
      <c r="X319" s="127"/>
      <c r="Y319" s="127"/>
      <c r="AA319" s="129"/>
      <c r="AB319" s="129"/>
      <c r="AC319" s="129"/>
      <c r="AD319" s="130"/>
      <c r="AE319" s="129"/>
      <c r="AF319" s="129"/>
      <c r="AG319" s="129"/>
      <c r="AH319" s="129"/>
      <c r="AI319" s="129"/>
      <c r="AJ319" s="129"/>
      <c r="AK319" s="129"/>
      <c r="AM319" s="131"/>
    </row>
    <row r="320" spans="1:39" s="128" customFormat="1" ht="12.75" x14ac:dyDescent="0.2">
      <c r="A320" s="123" t="s">
        <v>665</v>
      </c>
      <c r="B320" s="122">
        <v>4409</v>
      </c>
      <c r="C320" s="122">
        <v>13681</v>
      </c>
      <c r="D320" s="122">
        <v>5957</v>
      </c>
      <c r="E320" s="122">
        <v>4679</v>
      </c>
      <c r="F320" s="122">
        <v>0</v>
      </c>
      <c r="G320" s="122">
        <v>702.22283819314703</v>
      </c>
      <c r="H320" s="122"/>
      <c r="I320" s="122">
        <v>25019.222838193102</v>
      </c>
      <c r="J320" s="122">
        <v>110309753</v>
      </c>
      <c r="K320" s="56"/>
      <c r="L320" s="122"/>
      <c r="M320" s="124"/>
      <c r="N320" s="124"/>
      <c r="O320" s="124"/>
      <c r="P320" s="124"/>
      <c r="Q320" s="124"/>
      <c r="R320" s="124"/>
      <c r="S320" s="124"/>
      <c r="T320" s="125"/>
      <c r="U320" s="133"/>
      <c r="V320" s="125"/>
      <c r="W320" s="127"/>
      <c r="X320" s="127"/>
      <c r="Y320" s="127"/>
      <c r="AA320" s="129"/>
      <c r="AB320" s="129"/>
      <c r="AC320" s="129"/>
      <c r="AD320" s="130"/>
      <c r="AE320" s="129"/>
      <c r="AF320" s="129"/>
      <c r="AG320" s="129"/>
      <c r="AH320" s="129"/>
      <c r="AI320" s="129"/>
      <c r="AJ320" s="129"/>
      <c r="AK320" s="129"/>
      <c r="AM320" s="131"/>
    </row>
    <row r="321" spans="1:12" ht="6.75" customHeight="1" thickBot="1" x14ac:dyDescent="0.25">
      <c r="A321" s="134"/>
      <c r="B321" s="134"/>
      <c r="C321" s="134"/>
      <c r="D321" s="134"/>
      <c r="E321" s="134"/>
      <c r="F321" s="134"/>
      <c r="G321" s="134"/>
      <c r="H321" s="134"/>
      <c r="I321" s="134"/>
      <c r="J321" s="134"/>
    </row>
    <row r="322" spans="1:12" ht="12.75" customHeight="1" x14ac:dyDescent="0.2">
      <c r="A322" s="135" t="s">
        <v>1180</v>
      </c>
      <c r="B322" s="136"/>
      <c r="C322" s="136"/>
      <c r="D322" s="136"/>
      <c r="E322" s="136"/>
      <c r="F322" s="137"/>
      <c r="G322" s="136"/>
      <c r="H322" s="136"/>
      <c r="I322" s="136"/>
      <c r="J322" s="136"/>
      <c r="K322" s="138"/>
      <c r="L322" s="138"/>
    </row>
    <row r="323" spans="1:12" hidden="1" x14ac:dyDescent="0.2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</row>
    <row r="324" spans="1:12" x14ac:dyDescent="0.2"/>
    <row r="325" spans="1:12" x14ac:dyDescent="0.2"/>
    <row r="326" spans="1:12" x14ac:dyDescent="0.2"/>
    <row r="327" spans="1:12" x14ac:dyDescent="0.2"/>
  </sheetData>
  <mergeCells count="1">
    <mergeCell ref="I3:J3"/>
  </mergeCells>
  <conditionalFormatting sqref="K296:L299 K301:L304 K307:L317 K319:L320">
    <cfRule type="cellIs" dxfId="190" priority="110" stopIfTrue="1" operator="lessThan">
      <formula>0</formula>
    </cfRule>
    <cfRule type="cellIs" priority="111" stopIfTrue="1" operator="lessThan">
      <formula>0</formula>
    </cfRule>
  </conditionalFormatting>
  <conditionalFormatting sqref="L296:S299 U296 U299 Z296:AK299 Z301:AK304 L301:S304 L307:S317 Z307:AK317 Z319:AK320 L319:S320">
    <cfRule type="cellIs" dxfId="189" priority="112" stopIfTrue="1" operator="lessThan">
      <formula>0</formula>
    </cfRule>
  </conditionalFormatting>
  <conditionalFormatting sqref="AM296:AM299 AM301:AM304 AM307:AM317 AM319:AM320">
    <cfRule type="cellIs" dxfId="188" priority="109" operator="lessThan">
      <formula>0</formula>
    </cfRule>
  </conditionalFormatting>
  <conditionalFormatting sqref="K300:L300">
    <cfRule type="cellIs" dxfId="187" priority="106" stopIfTrue="1" operator="lessThan">
      <formula>0</formula>
    </cfRule>
    <cfRule type="cellIs" priority="107" stopIfTrue="1" operator="lessThan">
      <formula>0</formula>
    </cfRule>
  </conditionalFormatting>
  <conditionalFormatting sqref="L300:S300 Z300:AK300">
    <cfRule type="cellIs" dxfId="186" priority="108" stopIfTrue="1" operator="lessThan">
      <formula>0</formula>
    </cfRule>
  </conditionalFormatting>
  <conditionalFormatting sqref="AM300">
    <cfRule type="cellIs" dxfId="185" priority="105" operator="lessThan">
      <formula>0</formula>
    </cfRule>
  </conditionalFormatting>
  <conditionalFormatting sqref="K318:L318">
    <cfRule type="cellIs" dxfId="184" priority="98" stopIfTrue="1" operator="lessThan">
      <formula>0</formula>
    </cfRule>
    <cfRule type="cellIs" priority="99" stopIfTrue="1" operator="lessThan">
      <formula>0</formula>
    </cfRule>
  </conditionalFormatting>
  <conditionalFormatting sqref="L318:S318 Z318:AK318">
    <cfRule type="cellIs" dxfId="183" priority="100" stopIfTrue="1" operator="lessThan">
      <formula>0</formula>
    </cfRule>
  </conditionalFormatting>
  <conditionalFormatting sqref="AM318">
    <cfRule type="cellIs" dxfId="182" priority="97" operator="lessThan">
      <formula>0</formula>
    </cfRule>
  </conditionalFormatting>
  <conditionalFormatting sqref="K305:L305">
    <cfRule type="cellIs" dxfId="181" priority="102" stopIfTrue="1" operator="lessThan">
      <formula>0</formula>
    </cfRule>
    <cfRule type="cellIs" priority="103" stopIfTrue="1" operator="lessThan">
      <formula>0</formula>
    </cfRule>
  </conditionalFormatting>
  <conditionalFormatting sqref="L305:S305 Z305:AK305">
    <cfRule type="cellIs" dxfId="180" priority="104" stopIfTrue="1" operator="lessThan">
      <formula>0</formula>
    </cfRule>
  </conditionalFormatting>
  <conditionalFormatting sqref="AM305">
    <cfRule type="cellIs" dxfId="179" priority="101" operator="lessThan">
      <formula>0</formula>
    </cfRule>
  </conditionalFormatting>
  <conditionalFormatting sqref="K10:L10 K12:L36 K57:L69 K47:L55 K38:L45 K71:L83 K85:L92 K94:L105 K107:L107 K109:L113 K115:L147 K149:L154 K156:L204 K206:L221 K223:L234 K236:L245 K247:L261 K263:L272 K274:L280 K282:L289 K291:L295">
    <cfRule type="cellIs" dxfId="178" priority="90" stopIfTrue="1" operator="lessThan">
      <formula>0</formula>
    </cfRule>
    <cfRule type="cellIs" priority="91" stopIfTrue="1" operator="lessThan">
      <formula>0</formula>
    </cfRule>
  </conditionalFormatting>
  <conditionalFormatting sqref="L10:S10 Z10:AK10 Z12:AK36 L12:S36 L57:S69 Z57:AK69 L47:S55 Z47:AK55 L38:S45 Z38:AK45 Z71:AK83 L71:S83 L85:S92 Z85:AK92 Z94:AK105 L94:S105 L107:S107 Z107:AK107 Z109:AK113 L109:S113 L115:S147 Z115:AK147 Z149:AK154 L149:S154 L156:S204 Z156:AK204 Z206:AK221 L206:S221 L223:S234 Z223:AK234 Z236:AK245 L236:S245 L247:S261 Z247:AK261 Z263:AK272 L263:S272 L274:S280 Z274:AK280 Z282:AK289 L282:S289 L291:S295 Z291:AK295">
    <cfRule type="cellIs" dxfId="177" priority="92" stopIfTrue="1" operator="lessThan">
      <formula>0</formula>
    </cfRule>
  </conditionalFormatting>
  <conditionalFormatting sqref="AM10 AM12:AM36 AM57:AM69 AM47:AM55 AM38:AM45 AM71:AM83 AM85:AM92 AM94:AM105 AM107 AM109:AM113 AM115:AM147 AM149:AM154 AM156:AM204 AM206:AM221 AM223:AM234 AM236:AM245 AM247:AM261 AM263:AM272 AM274:AM280 AM282:AM289 AM291:AM295">
    <cfRule type="cellIs" dxfId="176" priority="88" operator="lessThan">
      <formula>0</formula>
    </cfRule>
  </conditionalFormatting>
  <conditionalFormatting sqref="AM306">
    <cfRule type="cellIs" dxfId="175" priority="2" operator="lessThan">
      <formula>0</formula>
    </cfRule>
  </conditionalFormatting>
  <conditionalFormatting sqref="B11:J320">
    <cfRule type="cellIs" dxfId="174" priority="1" operator="lessThan">
      <formula>0</formula>
    </cfRule>
  </conditionalFormatting>
  <conditionalFormatting sqref="K11:L11">
    <cfRule type="cellIs" dxfId="173" priority="83" stopIfTrue="1" operator="lessThan">
      <formula>0</formula>
    </cfRule>
    <cfRule type="cellIs" priority="84" stopIfTrue="1" operator="lessThan">
      <formula>0</formula>
    </cfRule>
  </conditionalFormatting>
  <conditionalFormatting sqref="Z11:AK11 L11:S11">
    <cfRule type="cellIs" dxfId="172" priority="85" stopIfTrue="1" operator="lessThan">
      <formula>0</formula>
    </cfRule>
  </conditionalFormatting>
  <conditionalFormatting sqref="AM11">
    <cfRule type="cellIs" dxfId="171" priority="82" operator="lessThan">
      <formula>0</formula>
    </cfRule>
  </conditionalFormatting>
  <conditionalFormatting sqref="K56:L56">
    <cfRule type="cellIs" dxfId="170" priority="79" stopIfTrue="1" operator="lessThan">
      <formula>0</formula>
    </cfRule>
    <cfRule type="cellIs" priority="80" stopIfTrue="1" operator="lessThan">
      <formula>0</formula>
    </cfRule>
  </conditionalFormatting>
  <conditionalFormatting sqref="L56:S56 Z56:AK56">
    <cfRule type="cellIs" dxfId="169" priority="81" stopIfTrue="1" operator="lessThan">
      <formula>0</formula>
    </cfRule>
  </conditionalFormatting>
  <conditionalFormatting sqref="AM56">
    <cfRule type="cellIs" dxfId="168" priority="78" operator="lessThan">
      <formula>0</formula>
    </cfRule>
  </conditionalFormatting>
  <conditionalFormatting sqref="K46:L46">
    <cfRule type="cellIs" dxfId="167" priority="75" stopIfTrue="1" operator="lessThan">
      <formula>0</formula>
    </cfRule>
    <cfRule type="cellIs" priority="76" stopIfTrue="1" operator="lessThan">
      <formula>0</formula>
    </cfRule>
  </conditionalFormatting>
  <conditionalFormatting sqref="L46:S46 Z46:AK46">
    <cfRule type="cellIs" dxfId="166" priority="77" stopIfTrue="1" operator="lessThan">
      <formula>0</formula>
    </cfRule>
  </conditionalFormatting>
  <conditionalFormatting sqref="AM46">
    <cfRule type="cellIs" dxfId="165" priority="74" operator="lessThan">
      <formula>0</formula>
    </cfRule>
  </conditionalFormatting>
  <conditionalFormatting sqref="K37:L37">
    <cfRule type="cellIs" dxfId="164" priority="71" stopIfTrue="1" operator="lessThan">
      <formula>0</formula>
    </cfRule>
    <cfRule type="cellIs" priority="72" stopIfTrue="1" operator="lessThan">
      <formula>0</formula>
    </cfRule>
  </conditionalFormatting>
  <conditionalFormatting sqref="L37:S37 Z37:AK37">
    <cfRule type="cellIs" dxfId="163" priority="73" stopIfTrue="1" operator="lessThan">
      <formula>0</formula>
    </cfRule>
  </conditionalFormatting>
  <conditionalFormatting sqref="AM37">
    <cfRule type="cellIs" dxfId="162" priority="70" operator="lessThan">
      <formula>0</formula>
    </cfRule>
  </conditionalFormatting>
  <conditionalFormatting sqref="K70:L70">
    <cfRule type="cellIs" dxfId="161" priority="67" stopIfTrue="1" operator="lessThan">
      <formula>0</formula>
    </cfRule>
    <cfRule type="cellIs" priority="68" stopIfTrue="1" operator="lessThan">
      <formula>0</formula>
    </cfRule>
  </conditionalFormatting>
  <conditionalFormatting sqref="L70:S70 Z70:AK70">
    <cfRule type="cellIs" dxfId="160" priority="69" stopIfTrue="1" operator="lessThan">
      <formula>0</formula>
    </cfRule>
  </conditionalFormatting>
  <conditionalFormatting sqref="AM70">
    <cfRule type="cellIs" dxfId="159" priority="66" operator="lessThan">
      <formula>0</formula>
    </cfRule>
  </conditionalFormatting>
  <conditionalFormatting sqref="K84:L84">
    <cfRule type="cellIs" dxfId="158" priority="63" stopIfTrue="1" operator="lessThan">
      <formula>0</formula>
    </cfRule>
    <cfRule type="cellIs" priority="64" stopIfTrue="1" operator="lessThan">
      <formula>0</formula>
    </cfRule>
  </conditionalFormatting>
  <conditionalFormatting sqref="L84:S84 Z84:AK84">
    <cfRule type="cellIs" dxfId="157" priority="65" stopIfTrue="1" operator="lessThan">
      <formula>0</formula>
    </cfRule>
  </conditionalFormatting>
  <conditionalFormatting sqref="AM84">
    <cfRule type="cellIs" dxfId="156" priority="62" operator="lessThan">
      <formula>0</formula>
    </cfRule>
  </conditionalFormatting>
  <conditionalFormatting sqref="K93:L93">
    <cfRule type="cellIs" dxfId="155" priority="59" stopIfTrue="1" operator="lessThan">
      <formula>0</formula>
    </cfRule>
    <cfRule type="cellIs" priority="60" stopIfTrue="1" operator="lessThan">
      <formula>0</formula>
    </cfRule>
  </conditionalFormatting>
  <conditionalFormatting sqref="L93:S93 Z93:AK93">
    <cfRule type="cellIs" dxfId="154" priority="61" stopIfTrue="1" operator="lessThan">
      <formula>0</formula>
    </cfRule>
  </conditionalFormatting>
  <conditionalFormatting sqref="AM93">
    <cfRule type="cellIs" dxfId="153" priority="58" operator="lessThan">
      <formula>0</formula>
    </cfRule>
  </conditionalFormatting>
  <conditionalFormatting sqref="K106:L106">
    <cfRule type="cellIs" dxfId="152" priority="55" stopIfTrue="1" operator="lessThan">
      <formula>0</formula>
    </cfRule>
    <cfRule type="cellIs" priority="56" stopIfTrue="1" operator="lessThan">
      <formula>0</formula>
    </cfRule>
  </conditionalFormatting>
  <conditionalFormatting sqref="L106:S106 Z106:AK106">
    <cfRule type="cellIs" dxfId="151" priority="57" stopIfTrue="1" operator="lessThan">
      <formula>0</formula>
    </cfRule>
  </conditionalFormatting>
  <conditionalFormatting sqref="AM106">
    <cfRule type="cellIs" dxfId="150" priority="54" operator="lessThan">
      <formula>0</formula>
    </cfRule>
  </conditionalFormatting>
  <conditionalFormatting sqref="K108:L108">
    <cfRule type="cellIs" dxfId="149" priority="51" stopIfTrue="1" operator="lessThan">
      <formula>0</formula>
    </cfRule>
    <cfRule type="cellIs" priority="52" stopIfTrue="1" operator="lessThan">
      <formula>0</formula>
    </cfRule>
  </conditionalFormatting>
  <conditionalFormatting sqref="L108:S108 Z108:AK108">
    <cfRule type="cellIs" dxfId="148" priority="53" stopIfTrue="1" operator="lessThan">
      <formula>0</formula>
    </cfRule>
  </conditionalFormatting>
  <conditionalFormatting sqref="AM108">
    <cfRule type="cellIs" dxfId="147" priority="50" operator="lessThan">
      <formula>0</formula>
    </cfRule>
  </conditionalFormatting>
  <conditionalFormatting sqref="K114:L114">
    <cfRule type="cellIs" dxfId="146" priority="47" stopIfTrue="1" operator="lessThan">
      <formula>0</formula>
    </cfRule>
    <cfRule type="cellIs" priority="48" stopIfTrue="1" operator="lessThan">
      <formula>0</formula>
    </cfRule>
  </conditionalFormatting>
  <conditionalFormatting sqref="L114:S114 Z114:AK114">
    <cfRule type="cellIs" dxfId="145" priority="49" stopIfTrue="1" operator="lessThan">
      <formula>0</formula>
    </cfRule>
  </conditionalFormatting>
  <conditionalFormatting sqref="AM114">
    <cfRule type="cellIs" dxfId="144" priority="46" operator="lessThan">
      <formula>0</formula>
    </cfRule>
  </conditionalFormatting>
  <conditionalFormatting sqref="K148:L148">
    <cfRule type="cellIs" dxfId="143" priority="43" stopIfTrue="1" operator="lessThan">
      <formula>0</formula>
    </cfRule>
    <cfRule type="cellIs" priority="44" stopIfTrue="1" operator="lessThan">
      <formula>0</formula>
    </cfRule>
  </conditionalFormatting>
  <conditionalFormatting sqref="L148:S148 Z148:AK148">
    <cfRule type="cellIs" dxfId="142" priority="45" stopIfTrue="1" operator="lessThan">
      <formula>0</formula>
    </cfRule>
  </conditionalFormatting>
  <conditionalFormatting sqref="AM148">
    <cfRule type="cellIs" dxfId="141" priority="42" operator="lessThan">
      <formula>0</formula>
    </cfRule>
  </conditionalFormatting>
  <conditionalFormatting sqref="K155:L155">
    <cfRule type="cellIs" dxfId="140" priority="39" stopIfTrue="1" operator="lessThan">
      <formula>0</formula>
    </cfRule>
    <cfRule type="cellIs" priority="40" stopIfTrue="1" operator="lessThan">
      <formula>0</formula>
    </cfRule>
  </conditionalFormatting>
  <conditionalFormatting sqref="L155:S155 Z155:AK155">
    <cfRule type="cellIs" dxfId="139" priority="41" stopIfTrue="1" operator="lessThan">
      <formula>0</formula>
    </cfRule>
  </conditionalFormatting>
  <conditionalFormatting sqref="AM155">
    <cfRule type="cellIs" dxfId="138" priority="38" operator="lessThan">
      <formula>0</formula>
    </cfRule>
  </conditionalFormatting>
  <conditionalFormatting sqref="K205:L205">
    <cfRule type="cellIs" dxfId="137" priority="35" stopIfTrue="1" operator="lessThan">
      <formula>0</formula>
    </cfRule>
    <cfRule type="cellIs" priority="36" stopIfTrue="1" operator="lessThan">
      <formula>0</formula>
    </cfRule>
  </conditionalFormatting>
  <conditionalFormatting sqref="L205:S205 Z205:AK205">
    <cfRule type="cellIs" dxfId="136" priority="37" stopIfTrue="1" operator="lessThan">
      <formula>0</formula>
    </cfRule>
  </conditionalFormatting>
  <conditionalFormatting sqref="AM205">
    <cfRule type="cellIs" dxfId="135" priority="34" operator="lessThan">
      <formula>0</formula>
    </cfRule>
  </conditionalFormatting>
  <conditionalFormatting sqref="K222:L222">
    <cfRule type="cellIs" dxfId="134" priority="31" stopIfTrue="1" operator="lessThan">
      <formula>0</formula>
    </cfRule>
    <cfRule type="cellIs" priority="32" stopIfTrue="1" operator="lessThan">
      <formula>0</formula>
    </cfRule>
  </conditionalFormatting>
  <conditionalFormatting sqref="L222:S222 Z222:AK222">
    <cfRule type="cellIs" dxfId="133" priority="33" stopIfTrue="1" operator="lessThan">
      <formula>0</formula>
    </cfRule>
  </conditionalFormatting>
  <conditionalFormatting sqref="AM222">
    <cfRule type="cellIs" dxfId="132" priority="30" operator="lessThan">
      <formula>0</formula>
    </cfRule>
  </conditionalFormatting>
  <conditionalFormatting sqref="K235:L235">
    <cfRule type="cellIs" dxfId="131" priority="27" stopIfTrue="1" operator="lessThan">
      <formula>0</formula>
    </cfRule>
    <cfRule type="cellIs" priority="28" stopIfTrue="1" operator="lessThan">
      <formula>0</formula>
    </cfRule>
  </conditionalFormatting>
  <conditionalFormatting sqref="L235:S235 Z235:AK235">
    <cfRule type="cellIs" dxfId="130" priority="29" stopIfTrue="1" operator="lessThan">
      <formula>0</formula>
    </cfRule>
  </conditionalFormatting>
  <conditionalFormatting sqref="AM235">
    <cfRule type="cellIs" dxfId="129" priority="26" operator="lessThan">
      <formula>0</formula>
    </cfRule>
  </conditionalFormatting>
  <conditionalFormatting sqref="K246:L246">
    <cfRule type="cellIs" dxfId="128" priority="23" stopIfTrue="1" operator="lessThan">
      <formula>0</formula>
    </cfRule>
    <cfRule type="cellIs" priority="24" stopIfTrue="1" operator="lessThan">
      <formula>0</formula>
    </cfRule>
  </conditionalFormatting>
  <conditionalFormatting sqref="L246:S246 Z246:AK246">
    <cfRule type="cellIs" dxfId="127" priority="25" stopIfTrue="1" operator="lessThan">
      <formula>0</formula>
    </cfRule>
  </conditionalFormatting>
  <conditionalFormatting sqref="AM246">
    <cfRule type="cellIs" dxfId="126" priority="22" operator="lessThan">
      <formula>0</formula>
    </cfRule>
  </conditionalFormatting>
  <conditionalFormatting sqref="K262:L262">
    <cfRule type="cellIs" dxfId="125" priority="19" stopIfTrue="1" operator="lessThan">
      <formula>0</formula>
    </cfRule>
    <cfRule type="cellIs" priority="20" stopIfTrue="1" operator="lessThan">
      <formula>0</formula>
    </cfRule>
  </conditionalFormatting>
  <conditionalFormatting sqref="L262:S262 Z262:AK262">
    <cfRule type="cellIs" dxfId="124" priority="21" stopIfTrue="1" operator="lessThan">
      <formula>0</formula>
    </cfRule>
  </conditionalFormatting>
  <conditionalFormatting sqref="AM262">
    <cfRule type="cellIs" dxfId="123" priority="18" operator="lessThan">
      <formula>0</formula>
    </cfRule>
  </conditionalFormatting>
  <conditionalFormatting sqref="K273:L273">
    <cfRule type="cellIs" dxfId="122" priority="15" stopIfTrue="1" operator="lessThan">
      <formula>0</formula>
    </cfRule>
    <cfRule type="cellIs" priority="16" stopIfTrue="1" operator="lessThan">
      <formula>0</formula>
    </cfRule>
  </conditionalFormatting>
  <conditionalFormatting sqref="L273:S273 Z273:AK273">
    <cfRule type="cellIs" dxfId="121" priority="17" stopIfTrue="1" operator="lessThan">
      <formula>0</formula>
    </cfRule>
  </conditionalFormatting>
  <conditionalFormatting sqref="AM273">
    <cfRule type="cellIs" dxfId="120" priority="14" operator="lessThan">
      <formula>0</formula>
    </cfRule>
  </conditionalFormatting>
  <conditionalFormatting sqref="K281:L281">
    <cfRule type="cellIs" dxfId="119" priority="11" stopIfTrue="1" operator="lessThan">
      <formula>0</formula>
    </cfRule>
    <cfRule type="cellIs" priority="12" stopIfTrue="1" operator="lessThan">
      <formula>0</formula>
    </cfRule>
  </conditionalFormatting>
  <conditionalFormatting sqref="L281:S281 Z281:AK281">
    <cfRule type="cellIs" dxfId="118" priority="13" stopIfTrue="1" operator="lessThan">
      <formula>0</formula>
    </cfRule>
  </conditionalFormatting>
  <conditionalFormatting sqref="AM281">
    <cfRule type="cellIs" dxfId="117" priority="10" operator="lessThan">
      <formula>0</formula>
    </cfRule>
  </conditionalFormatting>
  <conditionalFormatting sqref="K290:L290">
    <cfRule type="cellIs" dxfId="116" priority="7" stopIfTrue="1" operator="lessThan">
      <formula>0</formula>
    </cfRule>
    <cfRule type="cellIs" priority="8" stopIfTrue="1" operator="lessThan">
      <formula>0</formula>
    </cfRule>
  </conditionalFormatting>
  <conditionalFormatting sqref="L290:S290 Z290:AK290">
    <cfRule type="cellIs" dxfId="115" priority="9" stopIfTrue="1" operator="lessThan">
      <formula>0</formula>
    </cfRule>
  </conditionalFormatting>
  <conditionalFormatting sqref="AM290">
    <cfRule type="cellIs" dxfId="114" priority="6" operator="lessThan">
      <formula>0</formula>
    </cfRule>
  </conditionalFormatting>
  <conditionalFormatting sqref="K306:L306">
    <cfRule type="cellIs" dxfId="113" priority="3" stopIfTrue="1" operator="lessThan">
      <formula>0</formula>
    </cfRule>
    <cfRule type="cellIs" priority="4" stopIfTrue="1" operator="lessThan">
      <formula>0</formula>
    </cfRule>
  </conditionalFormatting>
  <conditionalFormatting sqref="L306:S306 Z306:AK306">
    <cfRule type="cellIs" dxfId="112" priority="5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&amp;LStatistiska centralbyrån
Offentlig ekonomi och mikrosimuleringar</oddHeader>
  </headerFooter>
  <rowBreaks count="10" manualBreakCount="10">
    <brk id="36" max="16383" man="1"/>
    <brk id="66" max="9" man="1"/>
    <brk id="92" max="16383" man="1"/>
    <brk id="122" max="9" man="1"/>
    <brk id="147" max="16383" man="1"/>
    <brk id="178" max="9" man="1"/>
    <brk id="204" max="16383" man="1"/>
    <brk id="234" max="9" man="1"/>
    <brk id="261" max="16383" man="1"/>
    <brk id="291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3">
    <pageSetUpPr fitToPage="1"/>
  </sheetPr>
  <dimension ref="A1:XEZ35"/>
  <sheetViews>
    <sheetView showGridLines="0" zoomScaleNormal="100" workbookViewId="0"/>
  </sheetViews>
  <sheetFormatPr defaultColWidth="0" defaultRowHeight="0" customHeight="1" zeroHeight="1" x14ac:dyDescent="0.2"/>
  <cols>
    <col min="1" max="1" width="17.5703125" style="230" customWidth="1"/>
    <col min="2" max="2" width="9.5703125" style="230" customWidth="1"/>
    <col min="3" max="5" width="9.140625" style="230" customWidth="1"/>
    <col min="6" max="7" width="8.28515625" style="230" customWidth="1"/>
    <col min="8" max="11" width="9.140625" style="230" customWidth="1"/>
    <col min="12" max="12" width="2.7109375" style="230" customWidth="1"/>
    <col min="13" max="14" width="9.140625" style="230" customWidth="1"/>
    <col min="15" max="16384" width="9.140625" style="230" hidden="1"/>
  </cols>
  <sheetData>
    <row r="1" spans="1:16380" ht="16.5" thickBot="1" x14ac:dyDescent="0.3">
      <c r="A1" s="225" t="str">
        <f>"Tabell 18 Länsvisa skattesatser, utjämningsåret "&amp;Innehåll!C47&amp;", procent"</f>
        <v>Tabell 18 Länsvisa skattesatser, utjämningsåret 2019, procent</v>
      </c>
      <c r="B1" s="226"/>
      <c r="C1" s="226"/>
      <c r="D1" s="226"/>
      <c r="E1" s="226"/>
      <c r="F1" s="226"/>
      <c r="G1" s="227"/>
      <c r="H1" s="227"/>
      <c r="I1" s="227"/>
      <c r="J1" s="226"/>
      <c r="K1" s="226"/>
      <c r="L1" s="228"/>
      <c r="M1" s="228"/>
      <c r="N1" s="226"/>
    </row>
    <row r="2" spans="1:16380" ht="12.75" x14ac:dyDescent="0.2">
      <c r="A2" s="231" t="s">
        <v>19</v>
      </c>
      <c r="B2" s="232" t="s">
        <v>20</v>
      </c>
      <c r="C2" s="677" t="s">
        <v>21</v>
      </c>
      <c r="D2" s="677"/>
      <c r="E2" s="232" t="s">
        <v>22</v>
      </c>
      <c r="F2" s="677" t="s">
        <v>21</v>
      </c>
      <c r="G2" s="678"/>
      <c r="H2" s="233" t="s">
        <v>23</v>
      </c>
      <c r="I2" s="233" t="s">
        <v>23</v>
      </c>
      <c r="J2" s="679" t="str">
        <f>"Länsvis skattesats "&amp;Innehåll!C47&amp;" för"</f>
        <v>Länsvis skattesats 2019 för</v>
      </c>
      <c r="K2" s="680"/>
      <c r="L2" s="680"/>
      <c r="M2" s="680"/>
      <c r="N2" s="680"/>
    </row>
    <row r="3" spans="1:16380" ht="12.75" x14ac:dyDescent="0.2">
      <c r="A3" s="226"/>
      <c r="B3" s="234" t="s">
        <v>39</v>
      </c>
      <c r="C3" s="235" t="str">
        <f>Innehåll!C52&amp;"%"</f>
        <v>95%</v>
      </c>
      <c r="D3" s="235" t="str">
        <f>Innehåll!C53&amp;"%"</f>
        <v>85%</v>
      </c>
      <c r="E3" s="234" t="s">
        <v>24</v>
      </c>
      <c r="F3" s="235" t="str">
        <f>Innehåll!C55&amp;"%"</f>
        <v>90%</v>
      </c>
      <c r="G3" s="235" t="str">
        <f>Innehåll!C56&amp;"%"</f>
        <v>85%</v>
      </c>
      <c r="H3" s="236" t="s">
        <v>25</v>
      </c>
      <c r="I3" s="236" t="s">
        <v>25</v>
      </c>
      <c r="J3" s="681" t="s">
        <v>26</v>
      </c>
      <c r="K3" s="681"/>
      <c r="L3" s="237"/>
      <c r="M3" s="682" t="s">
        <v>26</v>
      </c>
      <c r="N3" s="682"/>
    </row>
    <row r="4" spans="1:16380" ht="12.75" x14ac:dyDescent="0.2">
      <c r="A4" s="226" t="s">
        <v>27</v>
      </c>
      <c r="B4" s="234" t="s">
        <v>28</v>
      </c>
      <c r="C4" s="226"/>
      <c r="D4" s="226"/>
      <c r="E4" s="234" t="s">
        <v>28</v>
      </c>
      <c r="F4" s="227"/>
      <c r="G4" s="227"/>
      <c r="H4" s="236" t="s">
        <v>29</v>
      </c>
      <c r="I4" s="236" t="s">
        <v>29</v>
      </c>
      <c r="J4" s="676" t="s">
        <v>30</v>
      </c>
      <c r="K4" s="676"/>
      <c r="L4" s="238"/>
      <c r="M4" s="676" t="s">
        <v>31</v>
      </c>
      <c r="N4" s="676"/>
    </row>
    <row r="5" spans="1:16380" ht="12.75" x14ac:dyDescent="0.2">
      <c r="A5" s="226" t="s">
        <v>32</v>
      </c>
      <c r="B5" s="234" t="s">
        <v>33</v>
      </c>
      <c r="C5" s="226"/>
      <c r="D5" s="226"/>
      <c r="E5" s="234" t="s">
        <v>33</v>
      </c>
      <c r="F5" s="227"/>
      <c r="G5" s="227"/>
      <c r="H5" s="236" t="s">
        <v>34</v>
      </c>
      <c r="I5" s="236" t="s">
        <v>34</v>
      </c>
      <c r="J5" s="234" t="s">
        <v>20</v>
      </c>
      <c r="K5" s="234" t="s">
        <v>22</v>
      </c>
      <c r="L5" s="238"/>
      <c r="M5" s="234" t="s">
        <v>20</v>
      </c>
      <c r="N5" s="234" t="s">
        <v>22</v>
      </c>
    </row>
    <row r="6" spans="1:16380" ht="14.25" x14ac:dyDescent="0.2">
      <c r="A6" s="239"/>
      <c r="B6" s="240" t="s">
        <v>25</v>
      </c>
      <c r="C6" s="241"/>
      <c r="D6" s="241"/>
      <c r="E6" s="240" t="s">
        <v>25</v>
      </c>
      <c r="F6" s="242"/>
      <c r="G6" s="242"/>
      <c r="H6" s="243" t="s">
        <v>35</v>
      </c>
      <c r="I6" s="244" t="str">
        <f>Innehåll!C49+1&amp;"-"</f>
        <v>2004-</v>
      </c>
      <c r="J6" s="234" t="s">
        <v>36</v>
      </c>
      <c r="K6" s="234" t="s">
        <v>37</v>
      </c>
      <c r="L6" s="238"/>
      <c r="M6" s="234" t="s">
        <v>36</v>
      </c>
      <c r="N6" s="234" t="s">
        <v>37</v>
      </c>
    </row>
    <row r="7" spans="1:16380" ht="14.25" x14ac:dyDescent="0.2">
      <c r="A7" s="241"/>
      <c r="B7" s="240" t="s">
        <v>40</v>
      </c>
      <c r="C7" s="241"/>
      <c r="D7" s="241"/>
      <c r="E7" s="240" t="s">
        <v>40</v>
      </c>
      <c r="F7" s="242"/>
      <c r="G7" s="242"/>
      <c r="H7" s="244" t="str">
        <f>Innehåll!C49</f>
        <v>2003</v>
      </c>
      <c r="I7" s="245" t="str">
        <f>Innehåll!C47</f>
        <v>2019</v>
      </c>
      <c r="J7" s="246" t="str">
        <f>"("&amp;Innehåll!C52&amp;"%)"</f>
        <v>(95%)</v>
      </c>
      <c r="K7" s="246" t="str">
        <f>"("&amp;Innehåll!C55&amp;"%)"</f>
        <v>(90%)</v>
      </c>
      <c r="L7" s="237"/>
      <c r="M7" s="246" t="str">
        <f>"("&amp;Innehåll!C53&amp;"%)"</f>
        <v>(85%)</v>
      </c>
      <c r="N7" s="246" t="str">
        <f>"("&amp;Innehåll!C56&amp;"%)"</f>
        <v>(85%)</v>
      </c>
    </row>
    <row r="8" spans="1:16380" ht="12.75" x14ac:dyDescent="0.2">
      <c r="A8" s="247"/>
      <c r="B8" s="248" t="str">
        <f>Innehåll!C49</f>
        <v>2003</v>
      </c>
      <c r="C8" s="247"/>
      <c r="D8" s="247"/>
      <c r="E8" s="248" t="str">
        <f>Innehåll!C49</f>
        <v>2003</v>
      </c>
      <c r="F8" s="249"/>
      <c r="G8" s="249"/>
      <c r="H8" s="249"/>
      <c r="I8" s="249"/>
      <c r="J8" s="9"/>
      <c r="K8" s="9"/>
      <c r="L8" s="250"/>
      <c r="M8" s="9"/>
      <c r="N8" s="9"/>
    </row>
    <row r="9" spans="1:16380" customFormat="1" ht="18" customHeight="1" x14ac:dyDescent="0.2">
      <c r="A9" s="7" t="s">
        <v>358</v>
      </c>
      <c r="B9" s="10">
        <v>20.6369336183777</v>
      </c>
      <c r="C9" s="10">
        <v>19.6050869374588</v>
      </c>
      <c r="D9" s="10">
        <v>17.541393575621001</v>
      </c>
      <c r="E9" s="10">
        <v>10.5292284344581</v>
      </c>
      <c r="F9" s="10">
        <v>9.4763055910122898</v>
      </c>
      <c r="G9" s="10">
        <v>8.9498441692893795</v>
      </c>
      <c r="H9" s="10">
        <v>3.58</v>
      </c>
      <c r="I9" s="10">
        <v>0.02</v>
      </c>
      <c r="J9" s="10">
        <v>19.05</v>
      </c>
      <c r="K9" s="10">
        <v>10.029999999999999</v>
      </c>
      <c r="L9" s="67"/>
      <c r="M9" s="67">
        <v>16.98</v>
      </c>
      <c r="N9" s="67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2.75" x14ac:dyDescent="0.2">
      <c r="A10" s="7" t="s">
        <v>385</v>
      </c>
      <c r="B10" s="10">
        <v>20.6369336183777</v>
      </c>
      <c r="C10" s="10">
        <v>19.6050869374588</v>
      </c>
      <c r="D10" s="10">
        <v>17.541393575621001</v>
      </c>
      <c r="E10" s="10">
        <v>10.5292284344581</v>
      </c>
      <c r="F10" s="10">
        <v>9.4763055910122898</v>
      </c>
      <c r="G10" s="10">
        <v>8.9498441692893795</v>
      </c>
      <c r="H10" s="10">
        <v>4.18</v>
      </c>
      <c r="I10" s="10">
        <v>-0.49</v>
      </c>
      <c r="J10" s="10">
        <v>19.14</v>
      </c>
      <c r="K10" s="10">
        <v>9.94</v>
      </c>
      <c r="L10" s="67"/>
      <c r="M10" s="67">
        <v>17.07</v>
      </c>
      <c r="N10" s="67">
        <v>9.42</v>
      </c>
    </row>
    <row r="11" spans="1:16380" customFormat="1" ht="12.75" x14ac:dyDescent="0.2">
      <c r="A11" s="7" t="s">
        <v>393</v>
      </c>
      <c r="B11" s="10">
        <v>20.6369336183777</v>
      </c>
      <c r="C11" s="10">
        <v>19.6050869374588</v>
      </c>
      <c r="D11" s="10">
        <v>17.541393575621001</v>
      </c>
      <c r="E11" s="10">
        <v>10.5292284344581</v>
      </c>
      <c r="F11" s="10">
        <v>9.4763055910122898</v>
      </c>
      <c r="G11" s="10">
        <v>8.9498441692893795</v>
      </c>
      <c r="H11" s="10">
        <v>4.28</v>
      </c>
      <c r="I11" s="10">
        <v>0.14000000000000001</v>
      </c>
      <c r="J11" s="10">
        <v>19.87</v>
      </c>
      <c r="K11" s="10">
        <v>9.2100000000000009</v>
      </c>
      <c r="L11" s="67"/>
      <c r="M11" s="67">
        <v>17.8</v>
      </c>
      <c r="N11" s="67">
        <v>8.69</v>
      </c>
    </row>
    <row r="12" spans="1:16380" customFormat="1" ht="12.75" x14ac:dyDescent="0.2">
      <c r="A12" s="7" t="s">
        <v>403</v>
      </c>
      <c r="B12" s="10">
        <v>20.6369336183777</v>
      </c>
      <c r="C12" s="10">
        <v>19.6050869374588</v>
      </c>
      <c r="D12" s="10">
        <v>17.541393575621001</v>
      </c>
      <c r="E12" s="10">
        <v>10.5292284344581</v>
      </c>
      <c r="F12" s="10">
        <v>9.4763055910122898</v>
      </c>
      <c r="G12" s="10">
        <v>8.9498441692893795</v>
      </c>
      <c r="H12" s="10">
        <v>3.65</v>
      </c>
      <c r="I12" s="10">
        <v>-0.17</v>
      </c>
      <c r="J12" s="10">
        <v>18.93</v>
      </c>
      <c r="K12" s="10">
        <v>10.15</v>
      </c>
      <c r="L12" s="67"/>
      <c r="M12" s="67">
        <v>16.86</v>
      </c>
      <c r="N12" s="67">
        <v>9.6300000000000008</v>
      </c>
    </row>
    <row r="13" spans="1:16380" customFormat="1" ht="12.75" x14ac:dyDescent="0.2">
      <c r="A13" s="7" t="s">
        <v>417</v>
      </c>
      <c r="B13" s="10">
        <v>20.6369336183777</v>
      </c>
      <c r="C13" s="10">
        <v>19.6050869374588</v>
      </c>
      <c r="D13" s="10">
        <v>17.541393575621001</v>
      </c>
      <c r="E13" s="10">
        <v>10.5292284344581</v>
      </c>
      <c r="F13" s="10">
        <v>9.4763055910122898</v>
      </c>
      <c r="G13" s="10">
        <v>8.9498441692893795</v>
      </c>
      <c r="H13" s="10">
        <v>3.83</v>
      </c>
      <c r="I13" s="10">
        <v>-0.14000000000000001</v>
      </c>
      <c r="J13" s="10">
        <v>19.14</v>
      </c>
      <c r="K13" s="10">
        <v>9.94</v>
      </c>
      <c r="L13" s="67"/>
      <c r="M13" s="67">
        <v>17.07</v>
      </c>
      <c r="N13" s="67">
        <v>9.42</v>
      </c>
    </row>
    <row r="14" spans="1:16380" customFormat="1" ht="18" customHeight="1" x14ac:dyDescent="0.2">
      <c r="A14" s="7" t="s">
        <v>431</v>
      </c>
      <c r="B14" s="10">
        <v>20.6369336183777</v>
      </c>
      <c r="C14" s="10">
        <v>19.6050869374588</v>
      </c>
      <c r="D14" s="10">
        <v>17.541393575621001</v>
      </c>
      <c r="E14" s="10">
        <v>10.5292284344581</v>
      </c>
      <c r="F14" s="10">
        <v>9.4763055910122898</v>
      </c>
      <c r="G14" s="10">
        <v>8.9498441692893795</v>
      </c>
      <c r="H14" s="10">
        <v>4.71</v>
      </c>
      <c r="I14" s="10">
        <v>-0.39</v>
      </c>
      <c r="J14" s="10">
        <v>19.77</v>
      </c>
      <c r="K14" s="10">
        <v>9.31</v>
      </c>
      <c r="L14" s="67"/>
      <c r="M14" s="67">
        <v>17.7</v>
      </c>
      <c r="N14" s="67">
        <v>8.7899999999999991</v>
      </c>
    </row>
    <row r="15" spans="1:16380" customFormat="1" ht="12.75" x14ac:dyDescent="0.2">
      <c r="A15" s="7" t="s">
        <v>440</v>
      </c>
      <c r="B15" s="10">
        <v>20.6369336183777</v>
      </c>
      <c r="C15" s="10">
        <v>19.6050869374588</v>
      </c>
      <c r="D15" s="10">
        <v>17.541393575621001</v>
      </c>
      <c r="E15" s="10">
        <v>10.5292284344581</v>
      </c>
      <c r="F15" s="10">
        <v>9.4763055910122898</v>
      </c>
      <c r="G15" s="10">
        <v>8.9498441692893795</v>
      </c>
      <c r="H15" s="10">
        <v>5.0599999999999996</v>
      </c>
      <c r="I15" s="10">
        <v>-0.15</v>
      </c>
      <c r="J15" s="10">
        <v>20.36</v>
      </c>
      <c r="K15" s="10">
        <v>8.7200000000000006</v>
      </c>
      <c r="L15" s="67"/>
      <c r="M15" s="67">
        <v>18.29</v>
      </c>
      <c r="N15" s="67">
        <v>8.1999999999999993</v>
      </c>
    </row>
    <row r="16" spans="1:16380" customFormat="1" ht="12.75" x14ac:dyDescent="0.2">
      <c r="A16" s="7" t="s">
        <v>454</v>
      </c>
      <c r="B16" s="10">
        <v>20.6369336183777</v>
      </c>
      <c r="C16" s="10">
        <v>19.6050869374588</v>
      </c>
      <c r="D16" s="10">
        <v>17.541393575621001</v>
      </c>
      <c r="E16" s="10">
        <v>10.5292284344581</v>
      </c>
      <c r="F16" s="10">
        <v>9.4763055910122898</v>
      </c>
      <c r="G16" s="10">
        <v>8.9498441692893795</v>
      </c>
      <c r="H16" s="10">
        <v>3.79</v>
      </c>
      <c r="I16" s="10">
        <v>-0.13</v>
      </c>
      <c r="J16" s="10">
        <v>19.11</v>
      </c>
      <c r="K16" s="10">
        <v>9.9700000000000006</v>
      </c>
      <c r="L16" s="67"/>
      <c r="M16" s="67">
        <v>17.04</v>
      </c>
      <c r="N16" s="67">
        <v>9.4499999999999993</v>
      </c>
    </row>
    <row r="17" spans="1:14" customFormat="1" ht="12.75" x14ac:dyDescent="0.2">
      <c r="A17" s="7" t="s">
        <v>460</v>
      </c>
      <c r="B17" s="10">
        <v>20.6369336183777</v>
      </c>
      <c r="C17" s="10">
        <v>19.6050869374588</v>
      </c>
      <c r="D17" s="10">
        <v>17.541393575621001</v>
      </c>
      <c r="E17" s="10">
        <v>10.5292284344581</v>
      </c>
      <c r="F17" s="10">
        <v>9.4763055910122898</v>
      </c>
      <c r="G17" s="10">
        <v>8.9498441692893795</v>
      </c>
      <c r="H17" s="10">
        <v>4.25</v>
      </c>
      <c r="I17" s="10">
        <v>0</v>
      </c>
      <c r="J17" s="10">
        <v>19.7</v>
      </c>
      <c r="K17" s="10">
        <v>9.3800000000000008</v>
      </c>
      <c r="L17" s="67"/>
      <c r="M17" s="67">
        <v>17.63</v>
      </c>
      <c r="N17" s="67">
        <v>8.86</v>
      </c>
    </row>
    <row r="18" spans="1:14" customFormat="1" ht="12.75" x14ac:dyDescent="0.2">
      <c r="A18" s="7" t="s">
        <v>494</v>
      </c>
      <c r="B18" s="10">
        <v>20.6369336183777</v>
      </c>
      <c r="C18" s="10">
        <v>19.6050869374588</v>
      </c>
      <c r="D18" s="10">
        <v>17.541393575621001</v>
      </c>
      <c r="E18" s="10">
        <v>10.5292284344581</v>
      </c>
      <c r="F18" s="10">
        <v>9.4763055910122898</v>
      </c>
      <c r="G18" s="10">
        <v>8.9498441692893795</v>
      </c>
      <c r="H18" s="10">
        <v>4.03</v>
      </c>
      <c r="I18" s="10">
        <v>-0.2</v>
      </c>
      <c r="J18" s="10">
        <v>19.28</v>
      </c>
      <c r="K18" s="10">
        <v>9.8000000000000007</v>
      </c>
      <c r="L18" s="67"/>
      <c r="M18" s="67">
        <v>17.21</v>
      </c>
      <c r="N18" s="67">
        <v>9.2799999999999994</v>
      </c>
    </row>
    <row r="19" spans="1:14" customFormat="1" ht="18" customHeight="1" x14ac:dyDescent="0.2">
      <c r="A19" s="7" t="s">
        <v>501</v>
      </c>
      <c r="B19" s="10">
        <v>20.6369336183777</v>
      </c>
      <c r="C19" s="10">
        <v>19.6050869374588</v>
      </c>
      <c r="D19" s="10">
        <v>17.541393575621001</v>
      </c>
      <c r="E19" s="10">
        <v>10.5292284344581</v>
      </c>
      <c r="F19" s="10">
        <v>9.4763055910122898</v>
      </c>
      <c r="G19" s="10">
        <v>8.9498441692893795</v>
      </c>
      <c r="H19" s="10">
        <v>4.3899999999999997</v>
      </c>
      <c r="I19" s="10">
        <v>-0.43</v>
      </c>
      <c r="J19" s="10">
        <v>19.41</v>
      </c>
      <c r="K19" s="10">
        <v>9.67</v>
      </c>
      <c r="L19" s="67"/>
      <c r="M19" s="67">
        <v>17.34</v>
      </c>
      <c r="N19" s="67">
        <v>9.15</v>
      </c>
    </row>
    <row r="20" spans="1:14" customFormat="1" ht="12.75" x14ac:dyDescent="0.2">
      <c r="A20" s="7" t="s">
        <v>551</v>
      </c>
      <c r="B20" s="10">
        <v>20.6369336183777</v>
      </c>
      <c r="C20" s="10">
        <v>19.6050869374588</v>
      </c>
      <c r="D20" s="10">
        <v>17.541393575621001</v>
      </c>
      <c r="E20" s="10">
        <v>10.5292284344581</v>
      </c>
      <c r="F20" s="10">
        <v>9.4763055910122898</v>
      </c>
      <c r="G20" s="10">
        <v>8.9498441692893795</v>
      </c>
      <c r="H20" s="10">
        <v>5</v>
      </c>
      <c r="I20" s="10">
        <v>-0.48</v>
      </c>
      <c r="J20" s="10">
        <v>19.97</v>
      </c>
      <c r="K20" s="10">
        <v>9.11</v>
      </c>
      <c r="L20" s="67"/>
      <c r="M20" s="67">
        <v>17.899999999999999</v>
      </c>
      <c r="N20" s="67">
        <v>8.59</v>
      </c>
    </row>
    <row r="21" spans="1:14" customFormat="1" ht="12.75" x14ac:dyDescent="0.2">
      <c r="A21" s="7" t="s">
        <v>568</v>
      </c>
      <c r="B21" s="10">
        <v>20.6369336183777</v>
      </c>
      <c r="C21" s="10">
        <v>19.6050869374588</v>
      </c>
      <c r="D21" s="10">
        <v>17.541393575621001</v>
      </c>
      <c r="E21" s="10">
        <v>10.5292284344581</v>
      </c>
      <c r="F21" s="10">
        <v>9.4763055910122898</v>
      </c>
      <c r="G21" s="10">
        <v>8.9498441692893795</v>
      </c>
      <c r="H21" s="10">
        <v>3.92</v>
      </c>
      <c r="I21" s="10">
        <v>-0.37</v>
      </c>
      <c r="J21" s="10">
        <v>19</v>
      </c>
      <c r="K21" s="10">
        <v>10.08</v>
      </c>
      <c r="L21" s="67"/>
      <c r="M21" s="67">
        <v>16.93</v>
      </c>
      <c r="N21" s="67">
        <v>9.56</v>
      </c>
    </row>
    <row r="22" spans="1:14" customFormat="1" ht="12.75" x14ac:dyDescent="0.2">
      <c r="A22" s="7" t="s">
        <v>580</v>
      </c>
      <c r="B22" s="10">
        <v>20.6369336183777</v>
      </c>
      <c r="C22" s="10">
        <v>19.6050869374588</v>
      </c>
      <c r="D22" s="10">
        <v>17.541393575621001</v>
      </c>
      <c r="E22" s="10">
        <v>10.5292284344581</v>
      </c>
      <c r="F22" s="10">
        <v>9.4763055910122898</v>
      </c>
      <c r="G22" s="10">
        <v>8.9498441692893795</v>
      </c>
      <c r="H22" s="10">
        <v>4.62</v>
      </c>
      <c r="I22" s="10">
        <v>0.12</v>
      </c>
      <c r="J22" s="10">
        <v>20.190000000000001</v>
      </c>
      <c r="K22" s="10">
        <v>8.89</v>
      </c>
      <c r="L22" s="67"/>
      <c r="M22" s="67">
        <v>18.12</v>
      </c>
      <c r="N22" s="67">
        <v>8.3699999999999992</v>
      </c>
    </row>
    <row r="23" spans="1:14" customFormat="1" ht="12.75" x14ac:dyDescent="0.2">
      <c r="A23" s="7" t="s">
        <v>591</v>
      </c>
      <c r="B23" s="10">
        <v>20.6369336183777</v>
      </c>
      <c r="C23" s="10">
        <v>19.6050869374588</v>
      </c>
      <c r="D23" s="10">
        <v>17.541393575621001</v>
      </c>
      <c r="E23" s="10">
        <v>10.5292284344581</v>
      </c>
      <c r="F23" s="10">
        <v>9.4763055910122898</v>
      </c>
      <c r="G23" s="10">
        <v>8.9498441692893795</v>
      </c>
      <c r="H23" s="10">
        <v>4.3099999999999996</v>
      </c>
      <c r="I23" s="10">
        <v>-0.24</v>
      </c>
      <c r="J23" s="10">
        <v>19.52</v>
      </c>
      <c r="K23" s="10">
        <v>9.56</v>
      </c>
      <c r="L23" s="67"/>
      <c r="M23" s="67">
        <v>17.45</v>
      </c>
      <c r="N23" s="67">
        <v>9.0399999999999991</v>
      </c>
    </row>
    <row r="24" spans="1:14" customFormat="1" ht="18" customHeight="1" x14ac:dyDescent="0.2">
      <c r="A24" s="7" t="s">
        <v>607</v>
      </c>
      <c r="B24" s="10">
        <v>20.6369336183777</v>
      </c>
      <c r="C24" s="10">
        <v>19.6050869374588</v>
      </c>
      <c r="D24" s="10">
        <v>17.541393575621001</v>
      </c>
      <c r="E24" s="10">
        <v>10.5292284344581</v>
      </c>
      <c r="F24" s="10">
        <v>9.4763055910122898</v>
      </c>
      <c r="G24" s="10">
        <v>8.9498441692893795</v>
      </c>
      <c r="H24" s="10">
        <v>3.9</v>
      </c>
      <c r="I24" s="10">
        <v>-0.04</v>
      </c>
      <c r="J24" s="10">
        <v>19.309999999999999</v>
      </c>
      <c r="K24" s="10">
        <v>9.77</v>
      </c>
      <c r="L24" s="67"/>
      <c r="M24" s="67">
        <v>17.239999999999998</v>
      </c>
      <c r="N24" s="67">
        <v>9.25</v>
      </c>
    </row>
    <row r="25" spans="1:14" customFormat="1" ht="12.75" x14ac:dyDescent="0.2">
      <c r="A25" s="7" t="s">
        <v>618</v>
      </c>
      <c r="B25" s="10">
        <v>20.6369336183777</v>
      </c>
      <c r="C25" s="10">
        <v>19.6050869374588</v>
      </c>
      <c r="D25" s="10">
        <v>17.541393575621001</v>
      </c>
      <c r="E25" s="10">
        <v>10.5292284344581</v>
      </c>
      <c r="F25" s="10">
        <v>9.4763055910122898</v>
      </c>
      <c r="G25" s="10">
        <v>8.9498441692893795</v>
      </c>
      <c r="H25" s="10">
        <v>5.29</v>
      </c>
      <c r="I25" s="10">
        <v>0.3</v>
      </c>
      <c r="J25" s="10">
        <v>21.04</v>
      </c>
      <c r="K25" s="10">
        <v>8.0399999999999991</v>
      </c>
      <c r="L25" s="67"/>
      <c r="M25" s="67">
        <v>18.97</v>
      </c>
      <c r="N25" s="67">
        <v>7.52</v>
      </c>
    </row>
    <row r="26" spans="1:14" customFormat="1" ht="12.75" x14ac:dyDescent="0.2">
      <c r="A26" s="7" t="s">
        <v>626</v>
      </c>
      <c r="B26" s="10">
        <v>20.6369336183777</v>
      </c>
      <c r="C26" s="10">
        <v>19.6050869374588</v>
      </c>
      <c r="D26" s="10">
        <v>17.541393575621001</v>
      </c>
      <c r="E26" s="10">
        <v>10.5292284344581</v>
      </c>
      <c r="F26" s="10">
        <v>9.4763055910122898</v>
      </c>
      <c r="G26" s="10">
        <v>8.9498441692893795</v>
      </c>
      <c r="H26" s="10">
        <v>5.07</v>
      </c>
      <c r="I26" s="10">
        <v>-0.35</v>
      </c>
      <c r="J26" s="10">
        <v>20.170000000000002</v>
      </c>
      <c r="K26" s="10">
        <v>8.91</v>
      </c>
      <c r="L26" s="67"/>
      <c r="M26" s="67">
        <v>18.100000000000001</v>
      </c>
      <c r="N26" s="67">
        <v>8.39</v>
      </c>
    </row>
    <row r="27" spans="1:14" customFormat="1" ht="12.75" x14ac:dyDescent="0.2">
      <c r="A27" s="7" t="s">
        <v>635</v>
      </c>
      <c r="B27" s="10">
        <v>20.6369336183777</v>
      </c>
      <c r="C27" s="10">
        <v>19.6050869374588</v>
      </c>
      <c r="D27" s="10">
        <v>17.541393575621001</v>
      </c>
      <c r="E27" s="10">
        <v>10.5292284344581</v>
      </c>
      <c r="F27" s="10">
        <v>9.4763055910122898</v>
      </c>
      <c r="G27" s="10">
        <v>8.9498441692893795</v>
      </c>
      <c r="H27" s="10">
        <v>4.9000000000000004</v>
      </c>
      <c r="I27" s="10">
        <v>0.25</v>
      </c>
      <c r="J27" s="10">
        <v>20.6</v>
      </c>
      <c r="K27" s="10">
        <v>8.48</v>
      </c>
      <c r="L27" s="67"/>
      <c r="M27" s="67">
        <v>18.53</v>
      </c>
      <c r="N27" s="67">
        <v>7.96</v>
      </c>
    </row>
    <row r="28" spans="1:14" customFormat="1" ht="12.75" x14ac:dyDescent="0.2">
      <c r="A28" s="7" t="s">
        <v>651</v>
      </c>
      <c r="B28" s="10">
        <v>20.6369336183777</v>
      </c>
      <c r="C28" s="10">
        <v>19.6050869374588</v>
      </c>
      <c r="D28" s="10">
        <v>17.541393575621001</v>
      </c>
      <c r="E28" s="10">
        <v>10.5292284344581</v>
      </c>
      <c r="F28" s="10">
        <v>9.4763055910122898</v>
      </c>
      <c r="G28" s="10">
        <v>8.9498441692893795</v>
      </c>
      <c r="H28" s="10">
        <v>4.78</v>
      </c>
      <c r="I28" s="10">
        <v>0.22</v>
      </c>
      <c r="J28" s="10">
        <v>20.45</v>
      </c>
      <c r="K28" s="10">
        <v>8.6300000000000008</v>
      </c>
      <c r="L28" s="67"/>
      <c r="M28" s="67">
        <v>18.38</v>
      </c>
      <c r="N28" s="67">
        <v>8.11</v>
      </c>
    </row>
    <row r="29" spans="1:14" customFormat="1" ht="18" customHeight="1" x14ac:dyDescent="0.2">
      <c r="A29" s="7" t="s">
        <v>666</v>
      </c>
      <c r="B29" s="10"/>
      <c r="C29" s="10"/>
      <c r="D29" s="10"/>
      <c r="E29" s="10"/>
      <c r="F29" s="10"/>
      <c r="G29" s="10"/>
      <c r="H29" s="10">
        <v>4.1581790004073103</v>
      </c>
      <c r="I29" s="10"/>
      <c r="J29" s="10"/>
      <c r="K29" s="10"/>
      <c r="L29" s="67"/>
      <c r="M29" s="67"/>
      <c r="N29" s="67"/>
    </row>
    <row r="30" spans="1:14" customFormat="1" ht="18" customHeight="1" x14ac:dyDescent="0.2">
      <c r="A30" s="7" t="s">
        <v>452</v>
      </c>
      <c r="B30" s="10">
        <v>20.6369336183777</v>
      </c>
      <c r="C30" s="10">
        <v>19.6050869374588</v>
      </c>
      <c r="D30" s="10">
        <v>17.541393575621001</v>
      </c>
      <c r="E30" s="10">
        <v>10.5292284344581</v>
      </c>
      <c r="F30" s="10">
        <v>9.4763055910122898</v>
      </c>
      <c r="G30" s="10">
        <v>8.9498441692893795</v>
      </c>
      <c r="H30" s="10"/>
      <c r="I30" s="10"/>
      <c r="J30" s="10">
        <v>19.600000000000001</v>
      </c>
      <c r="K30" s="10">
        <v>9.48</v>
      </c>
      <c r="L30" s="67"/>
      <c r="M30" s="67">
        <v>17.54</v>
      </c>
      <c r="N30" s="67">
        <v>8.9499999999999993</v>
      </c>
    </row>
    <row r="31" spans="1:14" ht="13.5" thickBot="1" x14ac:dyDescent="0.25">
      <c r="A31" s="229"/>
      <c r="B31" s="251"/>
      <c r="C31" s="252"/>
      <c r="D31" s="252"/>
      <c r="E31" s="252"/>
      <c r="F31" s="252"/>
      <c r="G31" s="252"/>
      <c r="H31" s="253"/>
      <c r="I31" s="253"/>
      <c r="J31" s="252"/>
      <c r="K31" s="252"/>
      <c r="L31" s="254"/>
      <c r="M31" s="252"/>
      <c r="N31" s="252"/>
    </row>
    <row r="32" spans="1:14" ht="12.75" x14ac:dyDescent="0.2">
      <c r="A32" s="255" t="s">
        <v>38</v>
      </c>
      <c r="B32" s="256"/>
      <c r="C32" s="242"/>
      <c r="D32" s="242"/>
      <c r="E32" s="256"/>
      <c r="F32" s="256"/>
      <c r="G32" s="242"/>
      <c r="H32" s="242"/>
      <c r="I32" s="242"/>
      <c r="J32" s="242"/>
      <c r="K32" s="242"/>
      <c r="L32" s="257"/>
      <c r="M32" s="242"/>
      <c r="N32" s="242"/>
    </row>
    <row r="33" spans="1:14" ht="12.75" x14ac:dyDescent="0.2">
      <c r="A33" s="255" t="str">
        <f>"2) Genomsnittlig skattesats "&amp;Innehåll!C49&amp;" (därav "&amp;Innehåll!C52&amp;" respektive "&amp;Innehåll!C53&amp;" procent) ökad med länets avvikelse från genomsnittlig skatteväxlingsnivå."</f>
        <v>2) Genomsnittlig skattesats 2003 (därav 95 respektive 85 procent) ökad med länets avvikelse från genomsnittlig skatteväxlingsnivå.</v>
      </c>
      <c r="B33" s="226"/>
      <c r="C33" s="226"/>
      <c r="D33" s="226"/>
      <c r="E33" s="226"/>
      <c r="F33" s="226"/>
      <c r="G33" s="227"/>
      <c r="H33" s="227"/>
      <c r="I33" s="227"/>
      <c r="J33" s="226"/>
      <c r="K33" s="226"/>
      <c r="L33" s="228"/>
      <c r="M33" s="228"/>
      <c r="N33" s="239"/>
    </row>
    <row r="34" spans="1:14" ht="12.75" x14ac:dyDescent="0.2">
      <c r="A34" s="255" t="str">
        <f>"3) Genomsnittlig skattesats "&amp;Innehåll!C49&amp;" (därav "&amp;Innehåll!C55&amp;" respektive "&amp;Innehåll!C56&amp;" procent) minskad med länets avvikelse från genomsnittlig skatteväxlingsnivå."</f>
        <v>3) Genomsnittlig skattesats 2003 (därav 90 respektive 85 procent) minskad med länets avvikelse från genomsnittlig skatteväxlingsnivå.</v>
      </c>
      <c r="B34" s="226"/>
      <c r="C34" s="226"/>
      <c r="D34" s="226"/>
      <c r="E34" s="226"/>
      <c r="F34" s="226"/>
      <c r="G34" s="227"/>
      <c r="H34" s="227"/>
      <c r="I34" s="227"/>
      <c r="J34" s="226"/>
      <c r="K34" s="226"/>
      <c r="L34" s="228"/>
      <c r="M34" s="228"/>
      <c r="N34" s="239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20:M23 L15:M18 L25:M28 L9:N9 M10:N28 L30:N30">
    <cfRule type="expression" dxfId="59" priority="10" stopIfTrue="1">
      <formula>IF(#REF!&lt;0,TRUE,FALSE)</formula>
    </cfRule>
  </conditionalFormatting>
  <conditionalFormatting sqref="L10:M13">
    <cfRule type="expression" dxfId="58" priority="9" stopIfTrue="1">
      <formula>IF(#REF!&lt;0,TRUE,FALSE)</formula>
    </cfRule>
  </conditionalFormatting>
  <conditionalFormatting sqref="L14:M14">
    <cfRule type="expression" dxfId="57" priority="8" stopIfTrue="1">
      <formula>IF(#REF!&lt;0,TRUE,FALSE)</formula>
    </cfRule>
  </conditionalFormatting>
  <conditionalFormatting sqref="L19:M19">
    <cfRule type="expression" dxfId="56" priority="7" stopIfTrue="1">
      <formula>IF(#REF!&lt;0,TRUE,FALSE)</formula>
    </cfRule>
  </conditionalFormatting>
  <conditionalFormatting sqref="L24:M24">
    <cfRule type="expression" dxfId="55" priority="6" stopIfTrue="1">
      <formula>IF(#REF!&lt;0,TRUE,FALSE)</formula>
    </cfRule>
  </conditionalFormatting>
  <conditionalFormatting sqref="L29:M29">
    <cfRule type="expression" dxfId="54" priority="5" stopIfTrue="1">
      <formula>IF(#REF!&lt;0,TRUE,FALSE)</formula>
    </cfRule>
  </conditionalFormatting>
  <conditionalFormatting sqref="N9:N30">
    <cfRule type="expression" dxfId="53" priority="4" stopIfTrue="1">
      <formula>IF(#REF!&lt;0,TRUE,FALSE)</formula>
    </cfRule>
  </conditionalFormatting>
  <conditionalFormatting sqref="B9:N30">
    <cfRule type="cellIs" dxfId="52" priority="2" operator="lessThan">
      <formula>0</formula>
    </cfRule>
  </conditionalFormatting>
  <pageMargins left="0.7" right="0.7" top="0.75" bottom="0.75" header="0.3" footer="0.3"/>
  <pageSetup paperSize="9" scale="80" orientation="landscape" r:id="rId1"/>
  <headerFooter>
    <oddHeader>&amp;LStatistiska centralbyrån
Offentlig ekonomi och mikrosimuleringar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4"/>
  <dimension ref="A1:WVR58"/>
  <sheetViews>
    <sheetView showGridLines="0" zoomScaleNormal="100" workbookViewId="0"/>
  </sheetViews>
  <sheetFormatPr defaultColWidth="0" defaultRowHeight="15" customHeight="1" zeroHeight="1" x14ac:dyDescent="0.2"/>
  <cols>
    <col min="1" max="1" width="6.7109375" customWidth="1"/>
    <col min="2" max="3" width="7.7109375" customWidth="1"/>
    <col min="4" max="4" width="1.7109375" customWidth="1"/>
    <col min="5" max="6" width="7.7109375" customWidth="1"/>
    <col min="7" max="9" width="9.7109375" customWidth="1"/>
    <col min="10" max="10" width="13.42578125" style="23" customWidth="1"/>
    <col min="11" max="11" width="9.140625" style="85" customWidth="1"/>
    <col min="12" max="12" width="19" style="85" hidden="1" customWidth="1"/>
    <col min="13" max="13" width="23.28515625" style="85" hidden="1" customWidth="1"/>
    <col min="14" max="14" width="12.85546875" style="85" hidden="1" customWidth="1"/>
    <col min="15" max="15" width="14" style="85" hidden="1" customWidth="1"/>
    <col min="16" max="17" width="12.85546875" style="85" hidden="1" customWidth="1"/>
    <col min="18" max="18" width="13.42578125" hidden="1" customWidth="1"/>
    <col min="19" max="19" width="14" hidden="1" customWidth="1"/>
    <col min="20" max="20" width="13.85546875" hidden="1" customWidth="1"/>
    <col min="21" max="21" width="18" hidden="1" customWidth="1"/>
    <col min="22" max="256" width="9.140625" hidden="1" customWidth="1"/>
    <col min="257" max="257" width="6.7109375" hidden="1" customWidth="1"/>
    <col min="258" max="259" width="7.7109375" hidden="1" customWidth="1"/>
    <col min="260" max="260" width="1.7109375" hidden="1" customWidth="1"/>
    <col min="261" max="262" width="7.7109375" hidden="1" customWidth="1"/>
    <col min="263" max="265" width="9.7109375" hidden="1" customWidth="1"/>
    <col min="266" max="266" width="13.42578125" hidden="1" customWidth="1"/>
    <col min="267" max="277" width="0" hidden="1" customWidth="1"/>
    <col min="513" max="513" width="6.7109375" hidden="1" customWidth="1"/>
    <col min="514" max="515" width="7.7109375" hidden="1" customWidth="1"/>
    <col min="516" max="516" width="1.7109375" hidden="1" customWidth="1"/>
    <col min="517" max="518" width="7.7109375" hidden="1" customWidth="1"/>
    <col min="519" max="521" width="9.7109375" hidden="1" customWidth="1"/>
    <col min="522" max="522" width="13.42578125" hidden="1" customWidth="1"/>
    <col min="523" max="533" width="0" hidden="1" customWidth="1"/>
    <col min="769" max="769" width="6.7109375" hidden="1" customWidth="1"/>
    <col min="770" max="771" width="7.7109375" hidden="1" customWidth="1"/>
    <col min="772" max="772" width="1.7109375" hidden="1" customWidth="1"/>
    <col min="773" max="774" width="7.7109375" hidden="1" customWidth="1"/>
    <col min="775" max="777" width="9.7109375" hidden="1" customWidth="1"/>
    <col min="778" max="778" width="13.42578125" hidden="1" customWidth="1"/>
    <col min="779" max="789" width="0" hidden="1" customWidth="1"/>
    <col min="1025" max="1025" width="6.7109375" hidden="1" customWidth="1"/>
    <col min="1026" max="1027" width="7.7109375" hidden="1" customWidth="1"/>
    <col min="1028" max="1028" width="1.7109375" hidden="1" customWidth="1"/>
    <col min="1029" max="1030" width="7.7109375" hidden="1" customWidth="1"/>
    <col min="1031" max="1033" width="9.7109375" hidden="1" customWidth="1"/>
    <col min="1034" max="1034" width="13.42578125" hidden="1" customWidth="1"/>
    <col min="1035" max="1045" width="0" hidden="1" customWidth="1"/>
    <col min="1281" max="1281" width="6.7109375" hidden="1" customWidth="1"/>
    <col min="1282" max="1283" width="7.7109375" hidden="1" customWidth="1"/>
    <col min="1284" max="1284" width="1.7109375" hidden="1" customWidth="1"/>
    <col min="1285" max="1286" width="7.7109375" hidden="1" customWidth="1"/>
    <col min="1287" max="1289" width="9.7109375" hidden="1" customWidth="1"/>
    <col min="1290" max="1290" width="13.42578125" hidden="1" customWidth="1"/>
    <col min="1291" max="1301" width="0" hidden="1" customWidth="1"/>
    <col min="1537" max="1537" width="6.7109375" hidden="1" customWidth="1"/>
    <col min="1538" max="1539" width="7.7109375" hidden="1" customWidth="1"/>
    <col min="1540" max="1540" width="1.7109375" hidden="1" customWidth="1"/>
    <col min="1541" max="1542" width="7.7109375" hidden="1" customWidth="1"/>
    <col min="1543" max="1545" width="9.7109375" hidden="1" customWidth="1"/>
    <col min="1546" max="1546" width="13.42578125" hidden="1" customWidth="1"/>
    <col min="1547" max="1557" width="0" hidden="1" customWidth="1"/>
    <col min="1793" max="1793" width="6.7109375" hidden="1" customWidth="1"/>
    <col min="1794" max="1795" width="7.7109375" hidden="1" customWidth="1"/>
    <col min="1796" max="1796" width="1.7109375" hidden="1" customWidth="1"/>
    <col min="1797" max="1798" width="7.7109375" hidden="1" customWidth="1"/>
    <col min="1799" max="1801" width="9.7109375" hidden="1" customWidth="1"/>
    <col min="1802" max="1802" width="13.42578125" hidden="1" customWidth="1"/>
    <col min="1803" max="1813" width="0" hidden="1" customWidth="1"/>
    <col min="2049" max="2049" width="6.7109375" hidden="1" customWidth="1"/>
    <col min="2050" max="2051" width="7.7109375" hidden="1" customWidth="1"/>
    <col min="2052" max="2052" width="1.7109375" hidden="1" customWidth="1"/>
    <col min="2053" max="2054" width="7.7109375" hidden="1" customWidth="1"/>
    <col min="2055" max="2057" width="9.7109375" hidden="1" customWidth="1"/>
    <col min="2058" max="2058" width="13.42578125" hidden="1" customWidth="1"/>
    <col min="2059" max="2069" width="0" hidden="1" customWidth="1"/>
    <col min="2305" max="2305" width="6.7109375" hidden="1" customWidth="1"/>
    <col min="2306" max="2307" width="7.7109375" hidden="1" customWidth="1"/>
    <col min="2308" max="2308" width="1.7109375" hidden="1" customWidth="1"/>
    <col min="2309" max="2310" width="7.7109375" hidden="1" customWidth="1"/>
    <col min="2311" max="2313" width="9.7109375" hidden="1" customWidth="1"/>
    <col min="2314" max="2314" width="13.42578125" hidden="1" customWidth="1"/>
    <col min="2315" max="2325" width="0" hidden="1" customWidth="1"/>
    <col min="2561" max="2561" width="6.7109375" hidden="1" customWidth="1"/>
    <col min="2562" max="2563" width="7.7109375" hidden="1" customWidth="1"/>
    <col min="2564" max="2564" width="1.7109375" hidden="1" customWidth="1"/>
    <col min="2565" max="2566" width="7.7109375" hidden="1" customWidth="1"/>
    <col min="2567" max="2569" width="9.7109375" hidden="1" customWidth="1"/>
    <col min="2570" max="2570" width="13.42578125" hidden="1" customWidth="1"/>
    <col min="2571" max="2581" width="0" hidden="1" customWidth="1"/>
    <col min="2817" max="2817" width="6.7109375" hidden="1" customWidth="1"/>
    <col min="2818" max="2819" width="7.7109375" hidden="1" customWidth="1"/>
    <col min="2820" max="2820" width="1.7109375" hidden="1" customWidth="1"/>
    <col min="2821" max="2822" width="7.7109375" hidden="1" customWidth="1"/>
    <col min="2823" max="2825" width="9.7109375" hidden="1" customWidth="1"/>
    <col min="2826" max="2826" width="13.42578125" hidden="1" customWidth="1"/>
    <col min="2827" max="2837" width="0" hidden="1" customWidth="1"/>
    <col min="3073" max="3073" width="6.7109375" hidden="1" customWidth="1"/>
    <col min="3074" max="3075" width="7.7109375" hidden="1" customWidth="1"/>
    <col min="3076" max="3076" width="1.7109375" hidden="1" customWidth="1"/>
    <col min="3077" max="3078" width="7.7109375" hidden="1" customWidth="1"/>
    <col min="3079" max="3081" width="9.7109375" hidden="1" customWidth="1"/>
    <col min="3082" max="3082" width="13.42578125" hidden="1" customWidth="1"/>
    <col min="3083" max="3093" width="0" hidden="1" customWidth="1"/>
    <col min="3329" max="3329" width="6.7109375" hidden="1" customWidth="1"/>
    <col min="3330" max="3331" width="7.7109375" hidden="1" customWidth="1"/>
    <col min="3332" max="3332" width="1.7109375" hidden="1" customWidth="1"/>
    <col min="3333" max="3334" width="7.7109375" hidden="1" customWidth="1"/>
    <col min="3335" max="3337" width="9.7109375" hidden="1" customWidth="1"/>
    <col min="3338" max="3338" width="13.42578125" hidden="1" customWidth="1"/>
    <col min="3339" max="3349" width="0" hidden="1" customWidth="1"/>
    <col min="3585" max="3585" width="6.7109375" hidden="1" customWidth="1"/>
    <col min="3586" max="3587" width="7.7109375" hidden="1" customWidth="1"/>
    <col min="3588" max="3588" width="1.7109375" hidden="1" customWidth="1"/>
    <col min="3589" max="3590" width="7.7109375" hidden="1" customWidth="1"/>
    <col min="3591" max="3593" width="9.7109375" hidden="1" customWidth="1"/>
    <col min="3594" max="3594" width="13.42578125" hidden="1" customWidth="1"/>
    <col min="3595" max="3605" width="0" hidden="1" customWidth="1"/>
    <col min="3841" max="3841" width="6.7109375" hidden="1" customWidth="1"/>
    <col min="3842" max="3843" width="7.7109375" hidden="1" customWidth="1"/>
    <col min="3844" max="3844" width="1.7109375" hidden="1" customWidth="1"/>
    <col min="3845" max="3846" width="7.7109375" hidden="1" customWidth="1"/>
    <col min="3847" max="3849" width="9.7109375" hidden="1" customWidth="1"/>
    <col min="3850" max="3850" width="13.42578125" hidden="1" customWidth="1"/>
    <col min="3851" max="3861" width="0" hidden="1" customWidth="1"/>
    <col min="4097" max="4097" width="6.7109375" hidden="1" customWidth="1"/>
    <col min="4098" max="4099" width="7.7109375" hidden="1" customWidth="1"/>
    <col min="4100" max="4100" width="1.7109375" hidden="1" customWidth="1"/>
    <col min="4101" max="4102" width="7.7109375" hidden="1" customWidth="1"/>
    <col min="4103" max="4105" width="9.7109375" hidden="1" customWidth="1"/>
    <col min="4106" max="4106" width="13.42578125" hidden="1" customWidth="1"/>
    <col min="4107" max="4117" width="0" hidden="1" customWidth="1"/>
    <col min="4353" max="4353" width="6.7109375" hidden="1" customWidth="1"/>
    <col min="4354" max="4355" width="7.7109375" hidden="1" customWidth="1"/>
    <col min="4356" max="4356" width="1.7109375" hidden="1" customWidth="1"/>
    <col min="4357" max="4358" width="7.7109375" hidden="1" customWidth="1"/>
    <col min="4359" max="4361" width="9.7109375" hidden="1" customWidth="1"/>
    <col min="4362" max="4362" width="13.42578125" hidden="1" customWidth="1"/>
    <col min="4363" max="4373" width="0" hidden="1" customWidth="1"/>
    <col min="4609" max="4609" width="6.7109375" hidden="1" customWidth="1"/>
    <col min="4610" max="4611" width="7.7109375" hidden="1" customWidth="1"/>
    <col min="4612" max="4612" width="1.7109375" hidden="1" customWidth="1"/>
    <col min="4613" max="4614" width="7.7109375" hidden="1" customWidth="1"/>
    <col min="4615" max="4617" width="9.7109375" hidden="1" customWidth="1"/>
    <col min="4618" max="4618" width="13.42578125" hidden="1" customWidth="1"/>
    <col min="4619" max="4629" width="0" hidden="1" customWidth="1"/>
    <col min="4865" max="4865" width="6.7109375" hidden="1" customWidth="1"/>
    <col min="4866" max="4867" width="7.7109375" hidden="1" customWidth="1"/>
    <col min="4868" max="4868" width="1.7109375" hidden="1" customWidth="1"/>
    <col min="4869" max="4870" width="7.7109375" hidden="1" customWidth="1"/>
    <col min="4871" max="4873" width="9.7109375" hidden="1" customWidth="1"/>
    <col min="4874" max="4874" width="13.42578125" hidden="1" customWidth="1"/>
    <col min="4875" max="4885" width="0" hidden="1" customWidth="1"/>
    <col min="5121" max="5121" width="6.7109375" hidden="1" customWidth="1"/>
    <col min="5122" max="5123" width="7.7109375" hidden="1" customWidth="1"/>
    <col min="5124" max="5124" width="1.7109375" hidden="1" customWidth="1"/>
    <col min="5125" max="5126" width="7.7109375" hidden="1" customWidth="1"/>
    <col min="5127" max="5129" width="9.7109375" hidden="1" customWidth="1"/>
    <col min="5130" max="5130" width="13.42578125" hidden="1" customWidth="1"/>
    <col min="5131" max="5141" width="0" hidden="1" customWidth="1"/>
    <col min="5377" max="5377" width="6.7109375" hidden="1" customWidth="1"/>
    <col min="5378" max="5379" width="7.7109375" hidden="1" customWidth="1"/>
    <col min="5380" max="5380" width="1.7109375" hidden="1" customWidth="1"/>
    <col min="5381" max="5382" width="7.7109375" hidden="1" customWidth="1"/>
    <col min="5383" max="5385" width="9.7109375" hidden="1" customWidth="1"/>
    <col min="5386" max="5386" width="13.42578125" hidden="1" customWidth="1"/>
    <col min="5387" max="5397" width="0" hidden="1" customWidth="1"/>
    <col min="5633" max="5633" width="6.7109375" hidden="1" customWidth="1"/>
    <col min="5634" max="5635" width="7.7109375" hidden="1" customWidth="1"/>
    <col min="5636" max="5636" width="1.7109375" hidden="1" customWidth="1"/>
    <col min="5637" max="5638" width="7.7109375" hidden="1" customWidth="1"/>
    <col min="5639" max="5641" width="9.7109375" hidden="1" customWidth="1"/>
    <col min="5642" max="5642" width="13.42578125" hidden="1" customWidth="1"/>
    <col min="5643" max="5653" width="0" hidden="1" customWidth="1"/>
    <col min="5889" max="5889" width="6.7109375" hidden="1" customWidth="1"/>
    <col min="5890" max="5891" width="7.7109375" hidden="1" customWidth="1"/>
    <col min="5892" max="5892" width="1.7109375" hidden="1" customWidth="1"/>
    <col min="5893" max="5894" width="7.7109375" hidden="1" customWidth="1"/>
    <col min="5895" max="5897" width="9.7109375" hidden="1" customWidth="1"/>
    <col min="5898" max="5898" width="13.42578125" hidden="1" customWidth="1"/>
    <col min="5899" max="5909" width="0" hidden="1" customWidth="1"/>
    <col min="6145" max="6145" width="6.7109375" hidden="1" customWidth="1"/>
    <col min="6146" max="6147" width="7.7109375" hidden="1" customWidth="1"/>
    <col min="6148" max="6148" width="1.7109375" hidden="1" customWidth="1"/>
    <col min="6149" max="6150" width="7.7109375" hidden="1" customWidth="1"/>
    <col min="6151" max="6153" width="9.7109375" hidden="1" customWidth="1"/>
    <col min="6154" max="6154" width="13.42578125" hidden="1" customWidth="1"/>
    <col min="6155" max="6165" width="0" hidden="1" customWidth="1"/>
    <col min="6401" max="6401" width="6.7109375" hidden="1" customWidth="1"/>
    <col min="6402" max="6403" width="7.7109375" hidden="1" customWidth="1"/>
    <col min="6404" max="6404" width="1.7109375" hidden="1" customWidth="1"/>
    <col min="6405" max="6406" width="7.7109375" hidden="1" customWidth="1"/>
    <col min="6407" max="6409" width="9.7109375" hidden="1" customWidth="1"/>
    <col min="6410" max="6410" width="13.42578125" hidden="1" customWidth="1"/>
    <col min="6411" max="6421" width="0" hidden="1" customWidth="1"/>
    <col min="6657" max="6657" width="6.7109375" hidden="1" customWidth="1"/>
    <col min="6658" max="6659" width="7.7109375" hidden="1" customWidth="1"/>
    <col min="6660" max="6660" width="1.7109375" hidden="1" customWidth="1"/>
    <col min="6661" max="6662" width="7.7109375" hidden="1" customWidth="1"/>
    <col min="6663" max="6665" width="9.7109375" hidden="1" customWidth="1"/>
    <col min="6666" max="6666" width="13.42578125" hidden="1" customWidth="1"/>
    <col min="6667" max="6677" width="0" hidden="1" customWidth="1"/>
    <col min="6913" max="6913" width="6.7109375" hidden="1" customWidth="1"/>
    <col min="6914" max="6915" width="7.7109375" hidden="1" customWidth="1"/>
    <col min="6916" max="6916" width="1.7109375" hidden="1" customWidth="1"/>
    <col min="6917" max="6918" width="7.7109375" hidden="1" customWidth="1"/>
    <col min="6919" max="6921" width="9.7109375" hidden="1" customWidth="1"/>
    <col min="6922" max="6922" width="13.42578125" hidden="1" customWidth="1"/>
    <col min="6923" max="6933" width="0" hidden="1" customWidth="1"/>
    <col min="7169" max="7169" width="6.7109375" hidden="1" customWidth="1"/>
    <col min="7170" max="7171" width="7.7109375" hidden="1" customWidth="1"/>
    <col min="7172" max="7172" width="1.7109375" hidden="1" customWidth="1"/>
    <col min="7173" max="7174" width="7.7109375" hidden="1" customWidth="1"/>
    <col min="7175" max="7177" width="9.7109375" hidden="1" customWidth="1"/>
    <col min="7178" max="7178" width="13.42578125" hidden="1" customWidth="1"/>
    <col min="7179" max="7189" width="0" hidden="1" customWidth="1"/>
    <col min="7425" max="7425" width="6.7109375" hidden="1" customWidth="1"/>
    <col min="7426" max="7427" width="7.7109375" hidden="1" customWidth="1"/>
    <col min="7428" max="7428" width="1.7109375" hidden="1" customWidth="1"/>
    <col min="7429" max="7430" width="7.7109375" hidden="1" customWidth="1"/>
    <col min="7431" max="7433" width="9.7109375" hidden="1" customWidth="1"/>
    <col min="7434" max="7434" width="13.42578125" hidden="1" customWidth="1"/>
    <col min="7435" max="7445" width="0" hidden="1" customWidth="1"/>
    <col min="7681" max="7681" width="6.7109375" hidden="1" customWidth="1"/>
    <col min="7682" max="7683" width="7.7109375" hidden="1" customWidth="1"/>
    <col min="7684" max="7684" width="1.7109375" hidden="1" customWidth="1"/>
    <col min="7685" max="7686" width="7.7109375" hidden="1" customWidth="1"/>
    <col min="7687" max="7689" width="9.7109375" hidden="1" customWidth="1"/>
    <col min="7690" max="7690" width="13.42578125" hidden="1" customWidth="1"/>
    <col min="7691" max="7701" width="0" hidden="1" customWidth="1"/>
    <col min="7937" max="7937" width="6.7109375" hidden="1" customWidth="1"/>
    <col min="7938" max="7939" width="7.7109375" hidden="1" customWidth="1"/>
    <col min="7940" max="7940" width="1.7109375" hidden="1" customWidth="1"/>
    <col min="7941" max="7942" width="7.7109375" hidden="1" customWidth="1"/>
    <col min="7943" max="7945" width="9.7109375" hidden="1" customWidth="1"/>
    <col min="7946" max="7946" width="13.42578125" hidden="1" customWidth="1"/>
    <col min="7947" max="7957" width="0" hidden="1" customWidth="1"/>
    <col min="8193" max="8193" width="6.7109375" hidden="1" customWidth="1"/>
    <col min="8194" max="8195" width="7.7109375" hidden="1" customWidth="1"/>
    <col min="8196" max="8196" width="1.7109375" hidden="1" customWidth="1"/>
    <col min="8197" max="8198" width="7.7109375" hidden="1" customWidth="1"/>
    <col min="8199" max="8201" width="9.7109375" hidden="1" customWidth="1"/>
    <col min="8202" max="8202" width="13.42578125" hidden="1" customWidth="1"/>
    <col min="8203" max="8213" width="0" hidden="1" customWidth="1"/>
    <col min="8449" max="8449" width="6.7109375" hidden="1" customWidth="1"/>
    <col min="8450" max="8451" width="7.7109375" hidden="1" customWidth="1"/>
    <col min="8452" max="8452" width="1.7109375" hidden="1" customWidth="1"/>
    <col min="8453" max="8454" width="7.7109375" hidden="1" customWidth="1"/>
    <col min="8455" max="8457" width="9.7109375" hidden="1" customWidth="1"/>
    <col min="8458" max="8458" width="13.42578125" hidden="1" customWidth="1"/>
    <col min="8459" max="8469" width="0" hidden="1" customWidth="1"/>
    <col min="8705" max="8705" width="6.7109375" hidden="1" customWidth="1"/>
    <col min="8706" max="8707" width="7.7109375" hidden="1" customWidth="1"/>
    <col min="8708" max="8708" width="1.7109375" hidden="1" customWidth="1"/>
    <col min="8709" max="8710" width="7.7109375" hidden="1" customWidth="1"/>
    <col min="8711" max="8713" width="9.7109375" hidden="1" customWidth="1"/>
    <col min="8714" max="8714" width="13.42578125" hidden="1" customWidth="1"/>
    <col min="8715" max="8725" width="0" hidden="1" customWidth="1"/>
    <col min="8961" max="8961" width="6.7109375" hidden="1" customWidth="1"/>
    <col min="8962" max="8963" width="7.7109375" hidden="1" customWidth="1"/>
    <col min="8964" max="8964" width="1.7109375" hidden="1" customWidth="1"/>
    <col min="8965" max="8966" width="7.7109375" hidden="1" customWidth="1"/>
    <col min="8967" max="8969" width="9.7109375" hidden="1" customWidth="1"/>
    <col min="8970" max="8970" width="13.42578125" hidden="1" customWidth="1"/>
    <col min="8971" max="8981" width="0" hidden="1" customWidth="1"/>
    <col min="9217" max="9217" width="6.7109375" hidden="1" customWidth="1"/>
    <col min="9218" max="9219" width="7.7109375" hidden="1" customWidth="1"/>
    <col min="9220" max="9220" width="1.7109375" hidden="1" customWidth="1"/>
    <col min="9221" max="9222" width="7.7109375" hidden="1" customWidth="1"/>
    <col min="9223" max="9225" width="9.7109375" hidden="1" customWidth="1"/>
    <col min="9226" max="9226" width="13.42578125" hidden="1" customWidth="1"/>
    <col min="9227" max="9237" width="0" hidden="1" customWidth="1"/>
    <col min="9473" max="9473" width="6.7109375" hidden="1" customWidth="1"/>
    <col min="9474" max="9475" width="7.7109375" hidden="1" customWidth="1"/>
    <col min="9476" max="9476" width="1.7109375" hidden="1" customWidth="1"/>
    <col min="9477" max="9478" width="7.7109375" hidden="1" customWidth="1"/>
    <col min="9479" max="9481" width="9.7109375" hidden="1" customWidth="1"/>
    <col min="9482" max="9482" width="13.42578125" hidden="1" customWidth="1"/>
    <col min="9483" max="9493" width="0" hidden="1" customWidth="1"/>
    <col min="9729" max="9729" width="6.7109375" hidden="1" customWidth="1"/>
    <col min="9730" max="9731" width="7.7109375" hidden="1" customWidth="1"/>
    <col min="9732" max="9732" width="1.7109375" hidden="1" customWidth="1"/>
    <col min="9733" max="9734" width="7.7109375" hidden="1" customWidth="1"/>
    <col min="9735" max="9737" width="9.7109375" hidden="1" customWidth="1"/>
    <col min="9738" max="9738" width="13.42578125" hidden="1" customWidth="1"/>
    <col min="9739" max="9749" width="0" hidden="1" customWidth="1"/>
    <col min="9985" max="9985" width="6.7109375" hidden="1" customWidth="1"/>
    <col min="9986" max="9987" width="7.7109375" hidden="1" customWidth="1"/>
    <col min="9988" max="9988" width="1.7109375" hidden="1" customWidth="1"/>
    <col min="9989" max="9990" width="7.7109375" hidden="1" customWidth="1"/>
    <col min="9991" max="9993" width="9.7109375" hidden="1" customWidth="1"/>
    <col min="9994" max="9994" width="13.42578125" hidden="1" customWidth="1"/>
    <col min="9995" max="10005" width="0" hidden="1" customWidth="1"/>
    <col min="10241" max="10241" width="6.7109375" hidden="1" customWidth="1"/>
    <col min="10242" max="10243" width="7.7109375" hidden="1" customWidth="1"/>
    <col min="10244" max="10244" width="1.7109375" hidden="1" customWidth="1"/>
    <col min="10245" max="10246" width="7.7109375" hidden="1" customWidth="1"/>
    <col min="10247" max="10249" width="9.7109375" hidden="1" customWidth="1"/>
    <col min="10250" max="10250" width="13.42578125" hidden="1" customWidth="1"/>
    <col min="10251" max="10261" width="0" hidden="1" customWidth="1"/>
    <col min="10497" max="10497" width="6.7109375" hidden="1" customWidth="1"/>
    <col min="10498" max="10499" width="7.7109375" hidden="1" customWidth="1"/>
    <col min="10500" max="10500" width="1.7109375" hidden="1" customWidth="1"/>
    <col min="10501" max="10502" width="7.7109375" hidden="1" customWidth="1"/>
    <col min="10503" max="10505" width="9.7109375" hidden="1" customWidth="1"/>
    <col min="10506" max="10506" width="13.42578125" hidden="1" customWidth="1"/>
    <col min="10507" max="10517" width="0" hidden="1" customWidth="1"/>
    <col min="10753" max="10753" width="6.7109375" hidden="1" customWidth="1"/>
    <col min="10754" max="10755" width="7.7109375" hidden="1" customWidth="1"/>
    <col min="10756" max="10756" width="1.7109375" hidden="1" customWidth="1"/>
    <col min="10757" max="10758" width="7.7109375" hidden="1" customWidth="1"/>
    <col min="10759" max="10761" width="9.7109375" hidden="1" customWidth="1"/>
    <col min="10762" max="10762" width="13.42578125" hidden="1" customWidth="1"/>
    <col min="10763" max="10773" width="0" hidden="1" customWidth="1"/>
    <col min="11009" max="11009" width="6.7109375" hidden="1" customWidth="1"/>
    <col min="11010" max="11011" width="7.7109375" hidden="1" customWidth="1"/>
    <col min="11012" max="11012" width="1.7109375" hidden="1" customWidth="1"/>
    <col min="11013" max="11014" width="7.7109375" hidden="1" customWidth="1"/>
    <col min="11015" max="11017" width="9.7109375" hidden="1" customWidth="1"/>
    <col min="11018" max="11018" width="13.42578125" hidden="1" customWidth="1"/>
    <col min="11019" max="11029" width="0" hidden="1" customWidth="1"/>
    <col min="11265" max="11265" width="6.7109375" hidden="1" customWidth="1"/>
    <col min="11266" max="11267" width="7.7109375" hidden="1" customWidth="1"/>
    <col min="11268" max="11268" width="1.7109375" hidden="1" customWidth="1"/>
    <col min="11269" max="11270" width="7.7109375" hidden="1" customWidth="1"/>
    <col min="11271" max="11273" width="9.7109375" hidden="1" customWidth="1"/>
    <col min="11274" max="11274" width="13.42578125" hidden="1" customWidth="1"/>
    <col min="11275" max="11285" width="0" hidden="1" customWidth="1"/>
    <col min="11521" max="11521" width="6.7109375" hidden="1" customWidth="1"/>
    <col min="11522" max="11523" width="7.7109375" hidden="1" customWidth="1"/>
    <col min="11524" max="11524" width="1.7109375" hidden="1" customWidth="1"/>
    <col min="11525" max="11526" width="7.7109375" hidden="1" customWidth="1"/>
    <col min="11527" max="11529" width="9.7109375" hidden="1" customWidth="1"/>
    <col min="11530" max="11530" width="13.42578125" hidden="1" customWidth="1"/>
    <col min="11531" max="11541" width="0" hidden="1" customWidth="1"/>
    <col min="11777" max="11777" width="6.7109375" hidden="1" customWidth="1"/>
    <col min="11778" max="11779" width="7.7109375" hidden="1" customWidth="1"/>
    <col min="11780" max="11780" width="1.7109375" hidden="1" customWidth="1"/>
    <col min="11781" max="11782" width="7.7109375" hidden="1" customWidth="1"/>
    <col min="11783" max="11785" width="9.7109375" hidden="1" customWidth="1"/>
    <col min="11786" max="11786" width="13.42578125" hidden="1" customWidth="1"/>
    <col min="11787" max="11797" width="0" hidden="1" customWidth="1"/>
    <col min="12033" max="12033" width="6.7109375" hidden="1" customWidth="1"/>
    <col min="12034" max="12035" width="7.7109375" hidden="1" customWidth="1"/>
    <col min="12036" max="12036" width="1.7109375" hidden="1" customWidth="1"/>
    <col min="12037" max="12038" width="7.7109375" hidden="1" customWidth="1"/>
    <col min="12039" max="12041" width="9.7109375" hidden="1" customWidth="1"/>
    <col min="12042" max="12042" width="13.42578125" hidden="1" customWidth="1"/>
    <col min="12043" max="12053" width="0" hidden="1" customWidth="1"/>
    <col min="12289" max="12289" width="6.7109375" hidden="1" customWidth="1"/>
    <col min="12290" max="12291" width="7.7109375" hidden="1" customWidth="1"/>
    <col min="12292" max="12292" width="1.7109375" hidden="1" customWidth="1"/>
    <col min="12293" max="12294" width="7.7109375" hidden="1" customWidth="1"/>
    <col min="12295" max="12297" width="9.7109375" hidden="1" customWidth="1"/>
    <col min="12298" max="12298" width="13.42578125" hidden="1" customWidth="1"/>
    <col min="12299" max="12309" width="0" hidden="1" customWidth="1"/>
    <col min="12545" max="12545" width="6.7109375" hidden="1" customWidth="1"/>
    <col min="12546" max="12547" width="7.7109375" hidden="1" customWidth="1"/>
    <col min="12548" max="12548" width="1.7109375" hidden="1" customWidth="1"/>
    <col min="12549" max="12550" width="7.7109375" hidden="1" customWidth="1"/>
    <col min="12551" max="12553" width="9.7109375" hidden="1" customWidth="1"/>
    <col min="12554" max="12554" width="13.42578125" hidden="1" customWidth="1"/>
    <col min="12555" max="12565" width="0" hidden="1" customWidth="1"/>
    <col min="12801" max="12801" width="6.7109375" hidden="1" customWidth="1"/>
    <col min="12802" max="12803" width="7.7109375" hidden="1" customWidth="1"/>
    <col min="12804" max="12804" width="1.7109375" hidden="1" customWidth="1"/>
    <col min="12805" max="12806" width="7.7109375" hidden="1" customWidth="1"/>
    <col min="12807" max="12809" width="9.7109375" hidden="1" customWidth="1"/>
    <col min="12810" max="12810" width="13.42578125" hidden="1" customWidth="1"/>
    <col min="12811" max="12821" width="0" hidden="1" customWidth="1"/>
    <col min="13057" max="13057" width="6.7109375" hidden="1" customWidth="1"/>
    <col min="13058" max="13059" width="7.7109375" hidden="1" customWidth="1"/>
    <col min="13060" max="13060" width="1.7109375" hidden="1" customWidth="1"/>
    <col min="13061" max="13062" width="7.7109375" hidden="1" customWidth="1"/>
    <col min="13063" max="13065" width="9.7109375" hidden="1" customWidth="1"/>
    <col min="13066" max="13066" width="13.42578125" hidden="1" customWidth="1"/>
    <col min="13067" max="13077" width="0" hidden="1" customWidth="1"/>
    <col min="13313" max="13313" width="6.7109375" hidden="1" customWidth="1"/>
    <col min="13314" max="13315" width="7.7109375" hidden="1" customWidth="1"/>
    <col min="13316" max="13316" width="1.7109375" hidden="1" customWidth="1"/>
    <col min="13317" max="13318" width="7.7109375" hidden="1" customWidth="1"/>
    <col min="13319" max="13321" width="9.7109375" hidden="1" customWidth="1"/>
    <col min="13322" max="13322" width="13.42578125" hidden="1" customWidth="1"/>
    <col min="13323" max="13333" width="0" hidden="1" customWidth="1"/>
    <col min="13569" max="13569" width="6.7109375" hidden="1" customWidth="1"/>
    <col min="13570" max="13571" width="7.7109375" hidden="1" customWidth="1"/>
    <col min="13572" max="13572" width="1.7109375" hidden="1" customWidth="1"/>
    <col min="13573" max="13574" width="7.7109375" hidden="1" customWidth="1"/>
    <col min="13575" max="13577" width="9.7109375" hidden="1" customWidth="1"/>
    <col min="13578" max="13578" width="13.42578125" hidden="1" customWidth="1"/>
    <col min="13579" max="13589" width="0" hidden="1" customWidth="1"/>
    <col min="13825" max="13825" width="6.7109375" hidden="1" customWidth="1"/>
    <col min="13826" max="13827" width="7.7109375" hidden="1" customWidth="1"/>
    <col min="13828" max="13828" width="1.7109375" hidden="1" customWidth="1"/>
    <col min="13829" max="13830" width="7.7109375" hidden="1" customWidth="1"/>
    <col min="13831" max="13833" width="9.7109375" hidden="1" customWidth="1"/>
    <col min="13834" max="13834" width="13.42578125" hidden="1" customWidth="1"/>
    <col min="13835" max="13845" width="0" hidden="1" customWidth="1"/>
    <col min="14081" max="14081" width="6.7109375" hidden="1" customWidth="1"/>
    <col min="14082" max="14083" width="7.7109375" hidden="1" customWidth="1"/>
    <col min="14084" max="14084" width="1.7109375" hidden="1" customWidth="1"/>
    <col min="14085" max="14086" width="7.7109375" hidden="1" customWidth="1"/>
    <col min="14087" max="14089" width="9.7109375" hidden="1" customWidth="1"/>
    <col min="14090" max="14090" width="13.42578125" hidden="1" customWidth="1"/>
    <col min="14091" max="14101" width="0" hidden="1" customWidth="1"/>
    <col min="14337" max="14337" width="6.7109375" hidden="1" customWidth="1"/>
    <col min="14338" max="14339" width="7.7109375" hidden="1" customWidth="1"/>
    <col min="14340" max="14340" width="1.7109375" hidden="1" customWidth="1"/>
    <col min="14341" max="14342" width="7.7109375" hidden="1" customWidth="1"/>
    <col min="14343" max="14345" width="9.7109375" hidden="1" customWidth="1"/>
    <col min="14346" max="14346" width="13.42578125" hidden="1" customWidth="1"/>
    <col min="14347" max="14357" width="0" hidden="1" customWidth="1"/>
    <col min="14593" max="14593" width="6.7109375" hidden="1" customWidth="1"/>
    <col min="14594" max="14595" width="7.7109375" hidden="1" customWidth="1"/>
    <col min="14596" max="14596" width="1.7109375" hidden="1" customWidth="1"/>
    <col min="14597" max="14598" width="7.7109375" hidden="1" customWidth="1"/>
    <col min="14599" max="14601" width="9.7109375" hidden="1" customWidth="1"/>
    <col min="14602" max="14602" width="13.42578125" hidden="1" customWidth="1"/>
    <col min="14603" max="14613" width="0" hidden="1" customWidth="1"/>
    <col min="14849" max="14849" width="6.7109375" hidden="1" customWidth="1"/>
    <col min="14850" max="14851" width="7.7109375" hidden="1" customWidth="1"/>
    <col min="14852" max="14852" width="1.7109375" hidden="1" customWidth="1"/>
    <col min="14853" max="14854" width="7.7109375" hidden="1" customWidth="1"/>
    <col min="14855" max="14857" width="9.7109375" hidden="1" customWidth="1"/>
    <col min="14858" max="14858" width="13.42578125" hidden="1" customWidth="1"/>
    <col min="14859" max="14869" width="0" hidden="1" customWidth="1"/>
    <col min="15105" max="15105" width="6.7109375" hidden="1" customWidth="1"/>
    <col min="15106" max="15107" width="7.7109375" hidden="1" customWidth="1"/>
    <col min="15108" max="15108" width="1.7109375" hidden="1" customWidth="1"/>
    <col min="15109" max="15110" width="7.7109375" hidden="1" customWidth="1"/>
    <col min="15111" max="15113" width="9.7109375" hidden="1" customWidth="1"/>
    <col min="15114" max="15114" width="13.42578125" hidden="1" customWidth="1"/>
    <col min="15115" max="15125" width="0" hidden="1" customWidth="1"/>
    <col min="15361" max="15361" width="6.7109375" hidden="1" customWidth="1"/>
    <col min="15362" max="15363" width="7.7109375" hidden="1" customWidth="1"/>
    <col min="15364" max="15364" width="1.7109375" hidden="1" customWidth="1"/>
    <col min="15365" max="15366" width="7.7109375" hidden="1" customWidth="1"/>
    <col min="15367" max="15369" width="9.7109375" hidden="1" customWidth="1"/>
    <col min="15370" max="15370" width="13.42578125" hidden="1" customWidth="1"/>
    <col min="15371" max="15381" width="0" hidden="1" customWidth="1"/>
    <col min="15617" max="15617" width="6.7109375" hidden="1" customWidth="1"/>
    <col min="15618" max="15619" width="7.7109375" hidden="1" customWidth="1"/>
    <col min="15620" max="15620" width="1.7109375" hidden="1" customWidth="1"/>
    <col min="15621" max="15622" width="7.7109375" hidden="1" customWidth="1"/>
    <col min="15623" max="15625" width="9.7109375" hidden="1" customWidth="1"/>
    <col min="15626" max="15626" width="13.42578125" hidden="1" customWidth="1"/>
    <col min="15627" max="15637" width="0" hidden="1" customWidth="1"/>
    <col min="15873" max="15873" width="6.7109375" hidden="1" customWidth="1"/>
    <col min="15874" max="15875" width="7.7109375" hidden="1" customWidth="1"/>
    <col min="15876" max="15876" width="1.7109375" hidden="1" customWidth="1"/>
    <col min="15877" max="15878" width="7.7109375" hidden="1" customWidth="1"/>
    <col min="15879" max="15881" width="9.7109375" hidden="1" customWidth="1"/>
    <col min="15882" max="15882" width="13.42578125" hidden="1" customWidth="1"/>
    <col min="15883" max="15893" width="0" hidden="1" customWidth="1"/>
    <col min="16129" max="16129" width="6.7109375" hidden="1" customWidth="1"/>
    <col min="16130" max="16131" width="7.7109375" hidden="1" customWidth="1"/>
    <col min="16132" max="16132" width="1.7109375" hidden="1" customWidth="1"/>
    <col min="16133" max="16134" width="7.7109375" hidden="1" customWidth="1"/>
    <col min="16135" max="16137" width="9.7109375" hidden="1" customWidth="1"/>
    <col min="16138" max="16138" width="13.42578125" hidden="1" customWidth="1"/>
    <col min="16139" max="16149" width="0" hidden="1" customWidth="1"/>
  </cols>
  <sheetData>
    <row r="1" spans="1:256" ht="15.75" x14ac:dyDescent="0.25">
      <c r="A1" s="334" t="s">
        <v>768</v>
      </c>
      <c r="B1" s="335"/>
      <c r="C1" s="335"/>
      <c r="D1" s="335"/>
      <c r="E1" s="335"/>
      <c r="F1" s="335"/>
      <c r="G1" s="335"/>
      <c r="H1" s="335"/>
      <c r="I1" s="335"/>
      <c r="J1" s="336"/>
      <c r="K1" s="337"/>
      <c r="L1" s="337"/>
      <c r="M1" s="337"/>
    </row>
    <row r="2" spans="1:256" ht="15" customHeight="1" x14ac:dyDescent="0.25">
      <c r="A2" s="334" t="s">
        <v>769</v>
      </c>
      <c r="B2" s="335"/>
      <c r="C2" s="335"/>
      <c r="D2" s="335"/>
      <c r="E2" s="335"/>
      <c r="F2" s="335"/>
      <c r="G2" s="335"/>
      <c r="H2" s="335"/>
      <c r="I2" s="335"/>
      <c r="J2" s="336"/>
      <c r="K2" s="337"/>
      <c r="L2" s="337"/>
      <c r="M2" s="337"/>
    </row>
    <row r="3" spans="1:256" ht="15" customHeight="1" x14ac:dyDescent="0.2">
      <c r="A3" s="338" t="s">
        <v>770</v>
      </c>
      <c r="B3" s="683" t="s">
        <v>42</v>
      </c>
      <c r="C3" s="683"/>
      <c r="D3" s="339"/>
      <c r="E3" s="683" t="s">
        <v>214</v>
      </c>
      <c r="F3" s="683"/>
      <c r="G3" s="340" t="s">
        <v>215</v>
      </c>
      <c r="H3" s="340" t="s">
        <v>216</v>
      </c>
      <c r="I3" s="340" t="s">
        <v>771</v>
      </c>
      <c r="J3" s="341" t="s">
        <v>772</v>
      </c>
      <c r="K3" s="342"/>
      <c r="L3" s="342"/>
      <c r="M3" s="342"/>
      <c r="N3" s="342"/>
      <c r="O3" s="342"/>
      <c r="P3" s="342"/>
      <c r="Q3" s="342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  <c r="BR3" s="343"/>
      <c r="BS3" s="343"/>
      <c r="BT3" s="343"/>
      <c r="BU3" s="343"/>
      <c r="BV3" s="343"/>
      <c r="BW3" s="343"/>
      <c r="BX3" s="343"/>
      <c r="BY3" s="343"/>
      <c r="BZ3" s="343"/>
      <c r="CA3" s="343"/>
      <c r="CB3" s="343"/>
      <c r="CC3" s="343"/>
      <c r="CD3" s="343"/>
      <c r="CE3" s="343"/>
      <c r="CF3" s="343"/>
      <c r="CG3" s="343"/>
      <c r="CH3" s="343"/>
      <c r="CI3" s="343"/>
      <c r="CJ3" s="343"/>
      <c r="CK3" s="343"/>
      <c r="CL3" s="343"/>
      <c r="CM3" s="343"/>
      <c r="CN3" s="343"/>
      <c r="CO3" s="343"/>
      <c r="CP3" s="343"/>
      <c r="CQ3" s="343"/>
      <c r="CR3" s="343"/>
      <c r="CS3" s="343"/>
      <c r="CT3" s="343"/>
      <c r="CU3" s="343"/>
      <c r="CV3" s="343"/>
      <c r="CW3" s="343"/>
      <c r="CX3" s="343"/>
      <c r="CY3" s="343"/>
      <c r="CZ3" s="343"/>
      <c r="DA3" s="343"/>
      <c r="DB3" s="343"/>
      <c r="DC3" s="343"/>
      <c r="DD3" s="343"/>
      <c r="DE3" s="343"/>
      <c r="DF3" s="343"/>
      <c r="DG3" s="343"/>
      <c r="DH3" s="343"/>
      <c r="DI3" s="343"/>
      <c r="DJ3" s="343"/>
      <c r="DK3" s="343"/>
      <c r="DL3" s="343"/>
      <c r="DM3" s="343"/>
      <c r="DN3" s="343"/>
      <c r="DO3" s="343"/>
      <c r="DP3" s="343"/>
      <c r="DQ3" s="343"/>
      <c r="DR3" s="343"/>
      <c r="DS3" s="343"/>
      <c r="DT3" s="343"/>
      <c r="DU3" s="343"/>
      <c r="DV3" s="343"/>
      <c r="DW3" s="343"/>
      <c r="DX3" s="343"/>
      <c r="DY3" s="343"/>
      <c r="DZ3" s="343"/>
      <c r="EA3" s="343"/>
      <c r="EB3" s="343"/>
      <c r="EC3" s="343"/>
      <c r="ED3" s="343"/>
      <c r="EE3" s="343"/>
      <c r="EF3" s="343"/>
      <c r="EG3" s="343"/>
      <c r="EH3" s="343"/>
      <c r="EI3" s="343"/>
      <c r="EJ3" s="343"/>
      <c r="EK3" s="343"/>
      <c r="EL3" s="343"/>
      <c r="EM3" s="343"/>
      <c r="EN3" s="343"/>
      <c r="EO3" s="343"/>
      <c r="EP3" s="343"/>
      <c r="EQ3" s="343"/>
      <c r="ER3" s="343"/>
      <c r="ES3" s="343"/>
      <c r="ET3" s="343"/>
      <c r="EU3" s="343"/>
      <c r="EV3" s="343"/>
      <c r="EW3" s="343"/>
      <c r="EX3" s="343"/>
      <c r="EY3" s="343"/>
      <c r="EZ3" s="343"/>
      <c r="FA3" s="343"/>
      <c r="FB3" s="343"/>
      <c r="FC3" s="343"/>
      <c r="FD3" s="343"/>
      <c r="FE3" s="343"/>
      <c r="FF3" s="343"/>
      <c r="FG3" s="343"/>
      <c r="FH3" s="343"/>
      <c r="FI3" s="343"/>
      <c r="FJ3" s="343"/>
      <c r="FK3" s="343"/>
      <c r="FL3" s="343"/>
      <c r="FM3" s="343"/>
      <c r="FN3" s="343"/>
      <c r="FO3" s="343"/>
      <c r="FP3" s="343"/>
      <c r="FQ3" s="343"/>
      <c r="FR3" s="343"/>
      <c r="FS3" s="343"/>
      <c r="FT3" s="343"/>
      <c r="FU3" s="343"/>
      <c r="FV3" s="343"/>
      <c r="FW3" s="343"/>
      <c r="FX3" s="343"/>
      <c r="FY3" s="343"/>
      <c r="FZ3" s="343"/>
      <c r="GA3" s="343"/>
      <c r="GB3" s="343"/>
      <c r="GC3" s="343"/>
      <c r="GD3" s="343"/>
      <c r="GE3" s="343"/>
      <c r="GF3" s="343"/>
      <c r="GG3" s="343"/>
      <c r="GH3" s="343"/>
      <c r="GI3" s="343"/>
      <c r="GJ3" s="343"/>
      <c r="GK3" s="343"/>
      <c r="GL3" s="343"/>
      <c r="GM3" s="343"/>
      <c r="GN3" s="343"/>
      <c r="GO3" s="343"/>
      <c r="GP3" s="343"/>
      <c r="GQ3" s="343"/>
      <c r="GR3" s="343"/>
      <c r="GS3" s="343"/>
      <c r="GT3" s="343"/>
      <c r="GU3" s="343"/>
      <c r="GV3" s="343"/>
      <c r="GW3" s="343"/>
      <c r="GX3" s="343"/>
      <c r="GY3" s="343"/>
      <c r="GZ3" s="343"/>
      <c r="HA3" s="343"/>
      <c r="HB3" s="343"/>
      <c r="HC3" s="343"/>
      <c r="HD3" s="343"/>
      <c r="HE3" s="343"/>
      <c r="HF3" s="343"/>
      <c r="HG3" s="343"/>
      <c r="HH3" s="343"/>
      <c r="HI3" s="343"/>
      <c r="HJ3" s="343"/>
      <c r="HK3" s="343"/>
      <c r="HL3" s="343"/>
      <c r="HM3" s="343"/>
      <c r="HN3" s="343"/>
      <c r="HO3" s="343"/>
      <c r="HP3" s="343"/>
      <c r="HQ3" s="343"/>
      <c r="HR3" s="343"/>
      <c r="HS3" s="343"/>
      <c r="HT3" s="343"/>
      <c r="HU3" s="343"/>
      <c r="HV3" s="343"/>
      <c r="HW3" s="343"/>
      <c r="HX3" s="343"/>
      <c r="HY3" s="343"/>
      <c r="HZ3" s="343"/>
      <c r="IA3" s="343"/>
      <c r="IB3" s="343"/>
      <c r="IC3" s="343"/>
      <c r="ID3" s="343"/>
      <c r="IE3" s="343"/>
      <c r="IF3" s="343"/>
      <c r="IG3" s="343"/>
      <c r="IH3" s="343"/>
      <c r="II3" s="343"/>
      <c r="IJ3" s="343"/>
      <c r="IK3" s="343"/>
      <c r="IL3" s="343"/>
      <c r="IM3" s="343"/>
      <c r="IN3" s="343"/>
      <c r="IO3" s="343"/>
      <c r="IP3" s="343"/>
      <c r="IQ3" s="343"/>
      <c r="IR3" s="343"/>
      <c r="IS3" s="343"/>
      <c r="IT3" s="343"/>
      <c r="IU3" s="343"/>
      <c r="IV3" s="343"/>
    </row>
    <row r="4" spans="1:256" s="348" customFormat="1" ht="14.25" x14ac:dyDescent="0.2">
      <c r="A4" s="344" t="s">
        <v>239</v>
      </c>
      <c r="B4" s="684" t="s">
        <v>773</v>
      </c>
      <c r="C4" s="684"/>
      <c r="D4" s="345"/>
      <c r="E4" s="684" t="s">
        <v>774</v>
      </c>
      <c r="F4" s="684"/>
      <c r="G4" s="346" t="s">
        <v>30</v>
      </c>
      <c r="H4" s="346" t="s">
        <v>30</v>
      </c>
      <c r="I4" s="346" t="s">
        <v>775</v>
      </c>
      <c r="J4" s="347" t="s">
        <v>776</v>
      </c>
      <c r="K4" s="342"/>
      <c r="L4" s="342"/>
      <c r="M4" s="342"/>
      <c r="N4" s="342"/>
      <c r="O4" s="342"/>
      <c r="P4" s="342"/>
      <c r="Q4" s="342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3"/>
      <c r="AZ4" s="343"/>
      <c r="BA4" s="343"/>
      <c r="BB4" s="343"/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3"/>
      <c r="BQ4" s="343"/>
      <c r="BR4" s="343"/>
      <c r="BS4" s="343"/>
      <c r="BT4" s="343"/>
      <c r="BU4" s="343"/>
      <c r="BV4" s="343"/>
      <c r="BW4" s="343"/>
      <c r="BX4" s="343"/>
      <c r="BY4" s="343"/>
      <c r="BZ4" s="343"/>
      <c r="CA4" s="343"/>
      <c r="CB4" s="343"/>
      <c r="CC4" s="343"/>
      <c r="CD4" s="343"/>
      <c r="CE4" s="343"/>
      <c r="CF4" s="343"/>
      <c r="CG4" s="343"/>
      <c r="CH4" s="343"/>
      <c r="CI4" s="343"/>
      <c r="CJ4" s="343"/>
      <c r="CK4" s="343"/>
      <c r="CL4" s="343"/>
      <c r="CM4" s="343"/>
      <c r="CN4" s="343"/>
      <c r="CO4" s="343"/>
      <c r="CP4" s="343"/>
      <c r="CQ4" s="343"/>
      <c r="CR4" s="343"/>
      <c r="CS4" s="343"/>
      <c r="CT4" s="343"/>
      <c r="CU4" s="343"/>
      <c r="CV4" s="343"/>
      <c r="CW4" s="343"/>
      <c r="CX4" s="343"/>
      <c r="CY4" s="343"/>
      <c r="CZ4" s="343"/>
      <c r="DA4" s="343"/>
      <c r="DB4" s="343"/>
      <c r="DC4" s="343"/>
      <c r="DD4" s="343"/>
      <c r="DE4" s="343"/>
      <c r="DF4" s="343"/>
      <c r="DG4" s="343"/>
      <c r="DH4" s="343"/>
      <c r="DI4" s="343"/>
      <c r="DJ4" s="343"/>
      <c r="DK4" s="343"/>
      <c r="DL4" s="343"/>
      <c r="DM4" s="343"/>
      <c r="DN4" s="343"/>
      <c r="DO4" s="343"/>
      <c r="DP4" s="343"/>
      <c r="DQ4" s="343"/>
      <c r="DR4" s="343"/>
      <c r="DS4" s="343"/>
      <c r="DT4" s="343"/>
      <c r="DU4" s="343"/>
      <c r="DV4" s="343"/>
      <c r="DW4" s="343"/>
      <c r="DX4" s="343"/>
      <c r="DY4" s="343"/>
      <c r="DZ4" s="343"/>
      <c r="EA4" s="343"/>
      <c r="EB4" s="343"/>
      <c r="EC4" s="343"/>
      <c r="ED4" s="343"/>
      <c r="EE4" s="343"/>
      <c r="EF4" s="343"/>
      <c r="EG4" s="343"/>
      <c r="EH4" s="343"/>
      <c r="EI4" s="343"/>
      <c r="EJ4" s="343"/>
      <c r="EK4" s="343"/>
      <c r="EL4" s="343"/>
      <c r="EM4" s="343"/>
      <c r="EN4" s="343"/>
      <c r="EO4" s="343"/>
      <c r="EP4" s="343"/>
      <c r="EQ4" s="343"/>
      <c r="ER4" s="343"/>
      <c r="ES4" s="343"/>
      <c r="ET4" s="343"/>
      <c r="EU4" s="343"/>
      <c r="EV4" s="343"/>
      <c r="EW4" s="343"/>
      <c r="EX4" s="343"/>
      <c r="EY4" s="343"/>
      <c r="EZ4" s="343"/>
      <c r="FA4" s="343"/>
      <c r="FB4" s="343"/>
      <c r="FC4" s="343"/>
      <c r="FD4" s="343"/>
      <c r="FE4" s="343"/>
      <c r="FF4" s="343"/>
      <c r="FG4" s="343"/>
      <c r="FH4" s="343"/>
      <c r="FI4" s="343"/>
      <c r="FJ4" s="343"/>
      <c r="FK4" s="343"/>
      <c r="FL4" s="343"/>
      <c r="FM4" s="343"/>
      <c r="FN4" s="343"/>
      <c r="FO4" s="343"/>
      <c r="FP4" s="343"/>
      <c r="FQ4" s="343"/>
      <c r="FR4" s="343"/>
      <c r="FS4" s="343"/>
      <c r="FT4" s="343"/>
      <c r="FU4" s="343"/>
      <c r="FV4" s="343"/>
      <c r="FW4" s="343"/>
      <c r="FX4" s="343"/>
      <c r="FY4" s="343"/>
      <c r="FZ4" s="343"/>
      <c r="GA4" s="343"/>
      <c r="GB4" s="343"/>
      <c r="GC4" s="343"/>
      <c r="GD4" s="343"/>
      <c r="GE4" s="343"/>
      <c r="GF4" s="343"/>
      <c r="GG4" s="343"/>
      <c r="GH4" s="343"/>
      <c r="GI4" s="343"/>
      <c r="GJ4" s="343"/>
      <c r="GK4" s="343"/>
      <c r="GL4" s="343"/>
      <c r="GM4" s="343"/>
      <c r="GN4" s="343"/>
      <c r="GO4" s="343"/>
      <c r="GP4" s="343"/>
      <c r="GQ4" s="343"/>
      <c r="GR4" s="343"/>
      <c r="GS4" s="343"/>
      <c r="GT4" s="343"/>
      <c r="GU4" s="343"/>
      <c r="GV4" s="343"/>
      <c r="GW4" s="343"/>
      <c r="GX4" s="343"/>
      <c r="GY4" s="343"/>
      <c r="GZ4" s="343"/>
      <c r="HA4" s="343"/>
      <c r="HB4" s="343"/>
      <c r="HC4" s="343"/>
      <c r="HD4" s="343"/>
      <c r="HE4" s="343"/>
      <c r="HF4" s="343"/>
      <c r="HG4" s="343"/>
      <c r="HH4" s="343"/>
      <c r="HI4" s="343"/>
      <c r="HJ4" s="343"/>
      <c r="HK4" s="343"/>
      <c r="HL4" s="343"/>
      <c r="HM4" s="343"/>
      <c r="HN4" s="343"/>
      <c r="HO4" s="343"/>
      <c r="HP4" s="343"/>
      <c r="HQ4" s="343"/>
      <c r="HR4" s="343"/>
      <c r="HS4" s="343"/>
      <c r="HT4" s="343"/>
      <c r="HU4" s="343"/>
      <c r="HV4" s="343"/>
      <c r="HW4" s="343"/>
      <c r="HX4" s="343"/>
      <c r="HY4" s="343"/>
      <c r="HZ4" s="343"/>
      <c r="IA4" s="343"/>
      <c r="IB4" s="343"/>
      <c r="IC4" s="343"/>
      <c r="ID4" s="343"/>
      <c r="IE4" s="343"/>
      <c r="IF4" s="343"/>
      <c r="IG4" s="343"/>
      <c r="IH4" s="343"/>
      <c r="II4" s="343"/>
      <c r="IJ4" s="343"/>
      <c r="IK4" s="343"/>
      <c r="IL4" s="343"/>
      <c r="IM4" s="343"/>
      <c r="IN4" s="343"/>
      <c r="IO4" s="343"/>
      <c r="IP4" s="343"/>
      <c r="IQ4" s="343"/>
      <c r="IR4" s="343"/>
      <c r="IS4" s="343"/>
      <c r="IT4" s="343"/>
      <c r="IU4" s="343"/>
      <c r="IV4" s="343"/>
    </row>
    <row r="5" spans="1:256" s="348" customFormat="1" ht="12.75" x14ac:dyDescent="0.2">
      <c r="A5" s="344" t="s">
        <v>263</v>
      </c>
      <c r="B5" s="346" t="s">
        <v>66</v>
      </c>
      <c r="C5" s="346" t="s">
        <v>777</v>
      </c>
      <c r="D5" s="345"/>
      <c r="E5" s="346" t="s">
        <v>66</v>
      </c>
      <c r="F5" s="346" t="s">
        <v>777</v>
      </c>
      <c r="G5" s="349"/>
      <c r="H5" s="349"/>
      <c r="I5" s="346" t="s">
        <v>778</v>
      </c>
      <c r="J5" s="347" t="s">
        <v>779</v>
      </c>
      <c r="K5" s="342"/>
      <c r="L5" s="342"/>
      <c r="M5" s="342"/>
      <c r="N5" s="342"/>
      <c r="O5" s="342"/>
      <c r="P5" s="342"/>
      <c r="Q5" s="342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/>
      <c r="BN5" s="343"/>
      <c r="BO5" s="343"/>
      <c r="BP5" s="343"/>
      <c r="BQ5" s="343"/>
      <c r="BR5" s="343"/>
      <c r="BS5" s="343"/>
      <c r="BT5" s="343"/>
      <c r="BU5" s="343"/>
      <c r="BV5" s="343"/>
      <c r="BW5" s="343"/>
      <c r="BX5" s="343"/>
      <c r="BY5" s="343"/>
      <c r="BZ5" s="343"/>
      <c r="CA5" s="343"/>
      <c r="CB5" s="343"/>
      <c r="CC5" s="343"/>
      <c r="CD5" s="343"/>
      <c r="CE5" s="343"/>
      <c r="CF5" s="343"/>
      <c r="CG5" s="343"/>
      <c r="CH5" s="343"/>
      <c r="CI5" s="343"/>
      <c r="CJ5" s="343"/>
      <c r="CK5" s="343"/>
      <c r="CL5" s="343"/>
      <c r="CM5" s="343"/>
      <c r="CN5" s="343"/>
      <c r="CO5" s="343"/>
      <c r="CP5" s="343"/>
      <c r="CQ5" s="343"/>
      <c r="CR5" s="343"/>
      <c r="CS5" s="343"/>
      <c r="CT5" s="343"/>
      <c r="CU5" s="343"/>
      <c r="CV5" s="343"/>
      <c r="CW5" s="343"/>
      <c r="CX5" s="343"/>
      <c r="CY5" s="343"/>
      <c r="CZ5" s="343"/>
      <c r="DA5" s="343"/>
      <c r="DB5" s="343"/>
      <c r="DC5" s="343"/>
      <c r="DD5" s="343"/>
      <c r="DE5" s="343"/>
      <c r="DF5" s="343"/>
      <c r="DG5" s="343"/>
      <c r="DH5" s="343"/>
      <c r="DI5" s="343"/>
      <c r="DJ5" s="343"/>
      <c r="DK5" s="343"/>
      <c r="DL5" s="343"/>
      <c r="DM5" s="343"/>
      <c r="DN5" s="343"/>
      <c r="DO5" s="343"/>
      <c r="DP5" s="343"/>
      <c r="DQ5" s="343"/>
      <c r="DR5" s="343"/>
      <c r="DS5" s="343"/>
      <c r="DT5" s="343"/>
      <c r="DU5" s="343"/>
      <c r="DV5" s="343"/>
      <c r="DW5" s="343"/>
      <c r="DX5" s="343"/>
      <c r="DY5" s="343"/>
      <c r="DZ5" s="343"/>
      <c r="EA5" s="343"/>
      <c r="EB5" s="343"/>
      <c r="EC5" s="343"/>
      <c r="ED5" s="343"/>
      <c r="EE5" s="343"/>
      <c r="EF5" s="343"/>
      <c r="EG5" s="343"/>
      <c r="EH5" s="343"/>
      <c r="EI5" s="343"/>
      <c r="EJ5" s="343"/>
      <c r="EK5" s="343"/>
      <c r="EL5" s="343"/>
      <c r="EM5" s="343"/>
      <c r="EN5" s="343"/>
      <c r="EO5" s="343"/>
      <c r="EP5" s="343"/>
      <c r="EQ5" s="343"/>
      <c r="ER5" s="343"/>
      <c r="ES5" s="343"/>
      <c r="ET5" s="343"/>
      <c r="EU5" s="343"/>
      <c r="EV5" s="343"/>
      <c r="EW5" s="343"/>
      <c r="EX5" s="343"/>
      <c r="EY5" s="343"/>
      <c r="EZ5" s="343"/>
      <c r="FA5" s="343"/>
      <c r="FB5" s="343"/>
      <c r="FC5" s="343"/>
      <c r="FD5" s="343"/>
      <c r="FE5" s="343"/>
      <c r="FF5" s="343"/>
      <c r="FG5" s="343"/>
      <c r="FH5" s="343"/>
      <c r="FI5" s="343"/>
      <c r="FJ5" s="343"/>
      <c r="FK5" s="343"/>
      <c r="FL5" s="343"/>
      <c r="FM5" s="343"/>
      <c r="FN5" s="343"/>
      <c r="FO5" s="343"/>
      <c r="FP5" s="343"/>
      <c r="FQ5" s="343"/>
      <c r="FR5" s="343"/>
      <c r="FS5" s="343"/>
      <c r="FT5" s="343"/>
      <c r="FU5" s="343"/>
      <c r="FV5" s="343"/>
      <c r="FW5" s="343"/>
      <c r="FX5" s="343"/>
      <c r="FY5" s="343"/>
      <c r="FZ5" s="343"/>
      <c r="GA5" s="343"/>
      <c r="GB5" s="343"/>
      <c r="GC5" s="343"/>
      <c r="GD5" s="343"/>
      <c r="GE5" s="343"/>
      <c r="GF5" s="343"/>
      <c r="GG5" s="343"/>
      <c r="GH5" s="343"/>
      <c r="GI5" s="343"/>
      <c r="GJ5" s="343"/>
      <c r="GK5" s="343"/>
      <c r="GL5" s="343"/>
      <c r="GM5" s="343"/>
      <c r="GN5" s="343"/>
      <c r="GO5" s="343"/>
      <c r="GP5" s="343"/>
      <c r="GQ5" s="343"/>
      <c r="GR5" s="343"/>
      <c r="GS5" s="343"/>
      <c r="GT5" s="343"/>
      <c r="GU5" s="343"/>
      <c r="GV5" s="343"/>
      <c r="GW5" s="343"/>
      <c r="GX5" s="343"/>
      <c r="GY5" s="343"/>
      <c r="GZ5" s="343"/>
      <c r="HA5" s="343"/>
      <c r="HB5" s="343"/>
      <c r="HC5" s="343"/>
      <c r="HD5" s="343"/>
      <c r="HE5" s="343"/>
      <c r="HF5" s="343"/>
      <c r="HG5" s="343"/>
      <c r="HH5" s="343"/>
      <c r="HI5" s="343"/>
      <c r="HJ5" s="343"/>
      <c r="HK5" s="343"/>
      <c r="HL5" s="343"/>
      <c r="HM5" s="343"/>
      <c r="HN5" s="343"/>
      <c r="HO5" s="343"/>
      <c r="HP5" s="343"/>
      <c r="HQ5" s="343"/>
      <c r="HR5" s="343"/>
      <c r="HS5" s="343"/>
      <c r="HT5" s="343"/>
      <c r="HU5" s="343"/>
      <c r="HV5" s="343"/>
      <c r="HW5" s="343"/>
      <c r="HX5" s="343"/>
      <c r="HY5" s="343"/>
      <c r="HZ5" s="343"/>
      <c r="IA5" s="343"/>
      <c r="IB5" s="343"/>
      <c r="IC5" s="343"/>
      <c r="ID5" s="343"/>
      <c r="IE5" s="343"/>
      <c r="IF5" s="343"/>
      <c r="IG5" s="343"/>
      <c r="IH5" s="343"/>
      <c r="II5" s="343"/>
      <c r="IJ5" s="343"/>
      <c r="IK5" s="343"/>
      <c r="IL5" s="343"/>
      <c r="IM5" s="343"/>
      <c r="IN5" s="343"/>
      <c r="IO5" s="343"/>
      <c r="IP5" s="343"/>
      <c r="IQ5" s="343"/>
      <c r="IR5" s="343"/>
      <c r="IS5" s="343"/>
      <c r="IT5" s="343"/>
      <c r="IU5" s="343"/>
      <c r="IV5" s="343"/>
    </row>
    <row r="6" spans="1:256" s="348" customFormat="1" ht="12.75" x14ac:dyDescent="0.2">
      <c r="A6" s="3"/>
      <c r="B6" s="350"/>
      <c r="C6" s="350"/>
      <c r="D6" s="350"/>
      <c r="E6" s="350"/>
      <c r="F6" s="350"/>
      <c r="G6" s="351"/>
      <c r="H6" s="351"/>
      <c r="I6" s="351"/>
      <c r="J6" s="352" t="s">
        <v>780</v>
      </c>
      <c r="K6" s="342"/>
      <c r="L6" s="342"/>
      <c r="M6" s="342"/>
      <c r="N6" s="342"/>
      <c r="O6" s="342"/>
      <c r="P6" s="342"/>
      <c r="Q6" s="342"/>
      <c r="R6" s="343"/>
      <c r="S6" s="343"/>
      <c r="T6" s="343"/>
      <c r="U6" s="343"/>
      <c r="V6" s="343"/>
      <c r="W6" s="343"/>
      <c r="X6" s="343"/>
      <c r="Y6" s="343"/>
      <c r="Z6" s="343"/>
      <c r="AA6" s="343"/>
      <c r="AB6" s="343"/>
      <c r="AC6" s="343"/>
      <c r="AD6" s="343"/>
      <c r="AE6" s="343"/>
      <c r="AF6" s="343"/>
      <c r="AG6" s="343"/>
      <c r="AH6" s="343"/>
      <c r="AI6" s="343"/>
      <c r="AJ6" s="343"/>
      <c r="AK6" s="343"/>
      <c r="AL6" s="343"/>
      <c r="AM6" s="343"/>
      <c r="AN6" s="343"/>
      <c r="AO6" s="343"/>
      <c r="AP6" s="343"/>
      <c r="AQ6" s="343"/>
      <c r="AR6" s="343"/>
      <c r="AS6" s="343"/>
      <c r="AT6" s="343"/>
      <c r="AU6" s="343"/>
      <c r="AV6" s="343"/>
      <c r="AW6" s="343"/>
      <c r="AX6" s="343"/>
      <c r="AY6" s="343"/>
      <c r="AZ6" s="343"/>
      <c r="BA6" s="343"/>
      <c r="BB6" s="343"/>
      <c r="BC6" s="343"/>
      <c r="BD6" s="343"/>
      <c r="BE6" s="343"/>
      <c r="BF6" s="343"/>
      <c r="BG6" s="343"/>
      <c r="BH6" s="343"/>
      <c r="BI6" s="343"/>
      <c r="BJ6" s="343"/>
      <c r="BK6" s="343"/>
      <c r="BL6" s="343"/>
      <c r="BM6" s="343"/>
      <c r="BN6" s="343"/>
      <c r="BO6" s="343"/>
      <c r="BP6" s="343"/>
      <c r="BQ6" s="343"/>
      <c r="BR6" s="343"/>
      <c r="BS6" s="343"/>
      <c r="BT6" s="343"/>
      <c r="BU6" s="343"/>
      <c r="BV6" s="343"/>
      <c r="BW6" s="343"/>
      <c r="BX6" s="343"/>
      <c r="BY6" s="343"/>
      <c r="BZ6" s="343"/>
      <c r="CA6" s="343"/>
      <c r="CB6" s="343"/>
      <c r="CC6" s="343"/>
      <c r="CD6" s="343"/>
      <c r="CE6" s="343"/>
      <c r="CF6" s="343"/>
      <c r="CG6" s="343"/>
      <c r="CH6" s="343"/>
      <c r="CI6" s="343"/>
      <c r="CJ6" s="343"/>
      <c r="CK6" s="343"/>
      <c r="CL6" s="343"/>
      <c r="CM6" s="343"/>
      <c r="CN6" s="343"/>
      <c r="CO6" s="343"/>
      <c r="CP6" s="343"/>
      <c r="CQ6" s="343"/>
      <c r="CR6" s="343"/>
      <c r="CS6" s="343"/>
      <c r="CT6" s="343"/>
      <c r="CU6" s="343"/>
      <c r="CV6" s="343"/>
      <c r="CW6" s="343"/>
      <c r="CX6" s="343"/>
      <c r="CY6" s="343"/>
      <c r="CZ6" s="343"/>
      <c r="DA6" s="343"/>
      <c r="DB6" s="343"/>
      <c r="DC6" s="343"/>
      <c r="DD6" s="343"/>
      <c r="DE6" s="343"/>
      <c r="DF6" s="343"/>
      <c r="DG6" s="343"/>
      <c r="DH6" s="343"/>
      <c r="DI6" s="343"/>
      <c r="DJ6" s="343"/>
      <c r="DK6" s="343"/>
      <c r="DL6" s="343"/>
      <c r="DM6" s="343"/>
      <c r="DN6" s="343"/>
      <c r="DO6" s="343"/>
      <c r="DP6" s="343"/>
      <c r="DQ6" s="343"/>
      <c r="DR6" s="343"/>
      <c r="DS6" s="343"/>
      <c r="DT6" s="343"/>
      <c r="DU6" s="343"/>
      <c r="DV6" s="343"/>
      <c r="DW6" s="343"/>
      <c r="DX6" s="343"/>
      <c r="DY6" s="343"/>
      <c r="DZ6" s="343"/>
      <c r="EA6" s="343"/>
      <c r="EB6" s="343"/>
      <c r="EC6" s="343"/>
      <c r="ED6" s="343"/>
      <c r="EE6" s="343"/>
      <c r="EF6" s="343"/>
      <c r="EG6" s="343"/>
      <c r="EH6" s="343"/>
      <c r="EI6" s="343"/>
      <c r="EJ6" s="343"/>
      <c r="EK6" s="343"/>
      <c r="EL6" s="343"/>
      <c r="EM6" s="343"/>
      <c r="EN6" s="343"/>
      <c r="EO6" s="343"/>
      <c r="EP6" s="343"/>
      <c r="EQ6" s="343"/>
      <c r="ER6" s="343"/>
      <c r="ES6" s="343"/>
      <c r="ET6" s="343"/>
      <c r="EU6" s="343"/>
      <c r="EV6" s="343"/>
      <c r="EW6" s="343"/>
      <c r="EX6" s="343"/>
      <c r="EY6" s="343"/>
      <c r="EZ6" s="343"/>
      <c r="FA6" s="343"/>
      <c r="FB6" s="343"/>
      <c r="FC6" s="343"/>
      <c r="FD6" s="343"/>
      <c r="FE6" s="343"/>
      <c r="FF6" s="343"/>
      <c r="FG6" s="343"/>
      <c r="FH6" s="343"/>
      <c r="FI6" s="343"/>
      <c r="FJ6" s="343"/>
      <c r="FK6" s="343"/>
      <c r="FL6" s="343"/>
      <c r="FM6" s="343"/>
      <c r="FN6" s="343"/>
      <c r="FO6" s="343"/>
      <c r="FP6" s="343"/>
      <c r="FQ6" s="343"/>
      <c r="FR6" s="343"/>
      <c r="FS6" s="343"/>
      <c r="FT6" s="343"/>
      <c r="FU6" s="343"/>
      <c r="FV6" s="343"/>
      <c r="FW6" s="343"/>
      <c r="FX6" s="343"/>
      <c r="FY6" s="343"/>
      <c r="FZ6" s="343"/>
      <c r="GA6" s="343"/>
      <c r="GB6" s="343"/>
      <c r="GC6" s="343"/>
      <c r="GD6" s="343"/>
      <c r="GE6" s="343"/>
      <c r="GF6" s="343"/>
      <c r="GG6" s="343"/>
      <c r="GH6" s="343"/>
      <c r="GI6" s="343"/>
      <c r="GJ6" s="343"/>
      <c r="GK6" s="343"/>
      <c r="GL6" s="343"/>
      <c r="GM6" s="343"/>
      <c r="GN6" s="343"/>
      <c r="GO6" s="343"/>
      <c r="GP6" s="343"/>
      <c r="GQ6" s="343"/>
      <c r="GR6" s="343"/>
      <c r="GS6" s="343"/>
      <c r="GT6" s="343"/>
      <c r="GU6" s="343"/>
      <c r="GV6" s="343"/>
      <c r="GW6" s="343"/>
      <c r="GX6" s="343"/>
      <c r="GY6" s="343"/>
      <c r="GZ6" s="343"/>
      <c r="HA6" s="343"/>
      <c r="HB6" s="343"/>
      <c r="HC6" s="343"/>
      <c r="HD6" s="343"/>
      <c r="HE6" s="343"/>
      <c r="HF6" s="343"/>
      <c r="HG6" s="343"/>
      <c r="HH6" s="343"/>
      <c r="HI6" s="343"/>
      <c r="HJ6" s="343"/>
      <c r="HK6" s="343"/>
      <c r="HL6" s="343"/>
      <c r="HM6" s="343"/>
      <c r="HN6" s="343"/>
      <c r="HO6" s="343"/>
      <c r="HP6" s="343"/>
      <c r="HQ6" s="343"/>
      <c r="HR6" s="343"/>
      <c r="HS6" s="343"/>
      <c r="HT6" s="343"/>
      <c r="HU6" s="343"/>
      <c r="HV6" s="343"/>
      <c r="HW6" s="343"/>
      <c r="HX6" s="343"/>
      <c r="HY6" s="343"/>
      <c r="HZ6" s="343"/>
      <c r="IA6" s="343"/>
      <c r="IB6" s="343"/>
      <c r="IC6" s="343"/>
      <c r="ID6" s="343"/>
      <c r="IE6" s="343"/>
      <c r="IF6" s="343"/>
      <c r="IG6" s="343"/>
      <c r="IH6" s="343"/>
      <c r="II6" s="343"/>
      <c r="IJ6" s="343"/>
      <c r="IK6" s="343"/>
      <c r="IL6" s="343"/>
      <c r="IM6" s="343"/>
      <c r="IN6" s="343"/>
      <c r="IO6" s="343"/>
      <c r="IP6" s="343"/>
      <c r="IQ6" s="343"/>
      <c r="IR6" s="343"/>
      <c r="IS6" s="343"/>
      <c r="IT6" s="343"/>
      <c r="IU6" s="343"/>
      <c r="IV6" s="343"/>
    </row>
    <row r="7" spans="1:256" s="348" customFormat="1" ht="12.75" x14ac:dyDescent="0.2">
      <c r="A7" s="353" t="s">
        <v>781</v>
      </c>
      <c r="B7" s="345"/>
      <c r="C7" s="345"/>
      <c r="D7" s="345"/>
      <c r="E7" s="345"/>
      <c r="F7" s="345"/>
      <c r="G7" s="349"/>
      <c r="H7" s="349"/>
      <c r="I7" s="349"/>
      <c r="J7" s="201"/>
      <c r="K7" s="342"/>
      <c r="L7" s="342"/>
      <c r="M7" s="342"/>
      <c r="N7" s="342"/>
      <c r="O7" s="342"/>
      <c r="P7" s="342"/>
      <c r="Q7" s="342"/>
      <c r="R7" s="343"/>
      <c r="S7" s="343"/>
      <c r="T7" s="343"/>
      <c r="U7" s="343"/>
      <c r="V7" s="343"/>
      <c r="W7" s="343"/>
      <c r="X7" s="343"/>
      <c r="Y7" s="343"/>
      <c r="Z7" s="343"/>
      <c r="AA7" s="343"/>
      <c r="AB7" s="343"/>
      <c r="AC7" s="343"/>
      <c r="AD7" s="343"/>
      <c r="AE7" s="343"/>
      <c r="AF7" s="343"/>
      <c r="AG7" s="343"/>
      <c r="AH7" s="343"/>
      <c r="AI7" s="343"/>
      <c r="AJ7" s="343"/>
      <c r="AK7" s="343"/>
      <c r="AL7" s="343"/>
      <c r="AM7" s="343"/>
      <c r="AN7" s="343"/>
      <c r="AO7" s="343"/>
      <c r="AP7" s="343"/>
      <c r="AQ7" s="343"/>
      <c r="AR7" s="343"/>
      <c r="AS7" s="343"/>
      <c r="AT7" s="343"/>
      <c r="AU7" s="343"/>
      <c r="AV7" s="343"/>
      <c r="AW7" s="343"/>
      <c r="AX7" s="343"/>
      <c r="AY7" s="343"/>
      <c r="AZ7" s="343"/>
      <c r="BA7" s="343"/>
      <c r="BB7" s="343"/>
      <c r="BC7" s="343"/>
      <c r="BD7" s="343"/>
      <c r="BE7" s="343"/>
      <c r="BF7" s="343"/>
      <c r="BG7" s="343"/>
      <c r="BH7" s="343"/>
      <c r="BI7" s="343"/>
      <c r="BJ7" s="343"/>
      <c r="BK7" s="343"/>
      <c r="BL7" s="343"/>
      <c r="BM7" s="343"/>
      <c r="BN7" s="343"/>
      <c r="BO7" s="343"/>
      <c r="BP7" s="343"/>
      <c r="BQ7" s="343"/>
      <c r="BR7" s="343"/>
      <c r="BS7" s="343"/>
      <c r="BT7" s="343"/>
      <c r="BU7" s="343"/>
      <c r="BV7" s="343"/>
      <c r="BW7" s="343"/>
      <c r="BX7" s="343"/>
      <c r="BY7" s="343"/>
      <c r="BZ7" s="343"/>
      <c r="CA7" s="343"/>
      <c r="CB7" s="343"/>
      <c r="CC7" s="343"/>
      <c r="CD7" s="343"/>
      <c r="CE7" s="343"/>
      <c r="CF7" s="343"/>
      <c r="CG7" s="343"/>
      <c r="CH7" s="343"/>
      <c r="CI7" s="343"/>
      <c r="CJ7" s="343"/>
      <c r="CK7" s="343"/>
      <c r="CL7" s="343"/>
      <c r="CM7" s="343"/>
      <c r="CN7" s="343"/>
      <c r="CO7" s="343"/>
      <c r="CP7" s="343"/>
      <c r="CQ7" s="343"/>
      <c r="CR7" s="343"/>
      <c r="CS7" s="343"/>
      <c r="CT7" s="343"/>
      <c r="CU7" s="343"/>
      <c r="CV7" s="343"/>
      <c r="CW7" s="343"/>
      <c r="CX7" s="343"/>
      <c r="CY7" s="343"/>
      <c r="CZ7" s="343"/>
      <c r="DA7" s="343"/>
      <c r="DB7" s="343"/>
      <c r="DC7" s="343"/>
      <c r="DD7" s="343"/>
      <c r="DE7" s="343"/>
      <c r="DF7" s="343"/>
      <c r="DG7" s="343"/>
      <c r="DH7" s="343"/>
      <c r="DI7" s="343"/>
      <c r="DJ7" s="343"/>
      <c r="DK7" s="343"/>
      <c r="DL7" s="343"/>
      <c r="DM7" s="343"/>
      <c r="DN7" s="343"/>
      <c r="DO7" s="343"/>
      <c r="DP7" s="343"/>
      <c r="DQ7" s="343"/>
      <c r="DR7" s="343"/>
      <c r="DS7" s="343"/>
      <c r="DT7" s="343"/>
      <c r="DU7" s="343"/>
      <c r="DV7" s="343"/>
      <c r="DW7" s="343"/>
      <c r="DX7" s="343"/>
      <c r="DY7" s="343"/>
      <c r="DZ7" s="343"/>
      <c r="EA7" s="343"/>
      <c r="EB7" s="343"/>
      <c r="EC7" s="343"/>
      <c r="ED7" s="343"/>
      <c r="EE7" s="343"/>
      <c r="EF7" s="343"/>
      <c r="EG7" s="343"/>
      <c r="EH7" s="343"/>
      <c r="EI7" s="343"/>
      <c r="EJ7" s="343"/>
      <c r="EK7" s="343"/>
      <c r="EL7" s="343"/>
      <c r="EM7" s="343"/>
      <c r="EN7" s="343"/>
      <c r="EO7" s="343"/>
      <c r="EP7" s="343"/>
      <c r="EQ7" s="343"/>
      <c r="ER7" s="343"/>
      <c r="ES7" s="343"/>
      <c r="ET7" s="343"/>
      <c r="EU7" s="343"/>
      <c r="EV7" s="343"/>
      <c r="EW7" s="343"/>
      <c r="EX7" s="343"/>
      <c r="EY7" s="343"/>
      <c r="EZ7" s="343"/>
      <c r="FA7" s="343"/>
      <c r="FB7" s="343"/>
      <c r="FC7" s="343"/>
      <c r="FD7" s="343"/>
      <c r="FE7" s="343"/>
      <c r="FF7" s="343"/>
      <c r="FG7" s="343"/>
      <c r="FH7" s="343"/>
      <c r="FI7" s="343"/>
      <c r="FJ7" s="343"/>
      <c r="FK7" s="343"/>
      <c r="FL7" s="343"/>
      <c r="FM7" s="343"/>
      <c r="FN7" s="343"/>
      <c r="FO7" s="343"/>
      <c r="FP7" s="343"/>
      <c r="FQ7" s="343"/>
      <c r="FR7" s="343"/>
      <c r="FS7" s="343"/>
      <c r="FT7" s="343"/>
      <c r="FU7" s="343"/>
      <c r="FV7" s="343"/>
      <c r="FW7" s="343"/>
      <c r="FX7" s="343"/>
      <c r="FY7" s="343"/>
      <c r="FZ7" s="343"/>
      <c r="GA7" s="343"/>
      <c r="GB7" s="343"/>
      <c r="GC7" s="343"/>
      <c r="GD7" s="343"/>
      <c r="GE7" s="343"/>
      <c r="GF7" s="343"/>
      <c r="GG7" s="343"/>
      <c r="GH7" s="343"/>
      <c r="GI7" s="343"/>
      <c r="GJ7" s="343"/>
      <c r="GK7" s="343"/>
      <c r="GL7" s="343"/>
      <c r="GM7" s="343"/>
      <c r="GN7" s="343"/>
      <c r="GO7" s="343"/>
      <c r="GP7" s="343"/>
      <c r="GQ7" s="343"/>
      <c r="GR7" s="343"/>
      <c r="GS7" s="343"/>
      <c r="GT7" s="343"/>
      <c r="GU7" s="343"/>
      <c r="GV7" s="343"/>
      <c r="GW7" s="343"/>
      <c r="GX7" s="343"/>
      <c r="GY7" s="343"/>
      <c r="GZ7" s="343"/>
      <c r="HA7" s="343"/>
      <c r="HB7" s="343"/>
      <c r="HC7" s="343"/>
      <c r="HD7" s="343"/>
      <c r="HE7" s="343"/>
      <c r="HF7" s="343"/>
      <c r="HG7" s="343"/>
      <c r="HH7" s="343"/>
      <c r="HI7" s="343"/>
      <c r="HJ7" s="343"/>
      <c r="HK7" s="343"/>
      <c r="HL7" s="343"/>
      <c r="HM7" s="343"/>
      <c r="HN7" s="343"/>
      <c r="HO7" s="343"/>
      <c r="HP7" s="343"/>
      <c r="HQ7" s="343"/>
      <c r="HR7" s="343"/>
      <c r="HS7" s="343"/>
      <c r="HT7" s="343"/>
      <c r="HU7" s="343"/>
      <c r="HV7" s="343"/>
      <c r="HW7" s="343"/>
      <c r="HX7" s="343"/>
      <c r="HY7" s="343"/>
      <c r="HZ7" s="343"/>
      <c r="IA7" s="343"/>
      <c r="IB7" s="343"/>
      <c r="IC7" s="343"/>
      <c r="ID7" s="343"/>
      <c r="IE7" s="343"/>
      <c r="IF7" s="343"/>
      <c r="IG7" s="343"/>
      <c r="IH7" s="343"/>
      <c r="II7" s="343"/>
      <c r="IJ7" s="343"/>
      <c r="IK7" s="343"/>
      <c r="IL7" s="343"/>
      <c r="IM7" s="343"/>
      <c r="IN7" s="343"/>
      <c r="IO7" s="343"/>
      <c r="IP7" s="343"/>
      <c r="IQ7" s="343"/>
      <c r="IR7" s="343"/>
      <c r="IS7" s="343"/>
      <c r="IT7" s="343"/>
      <c r="IU7" s="343"/>
      <c r="IV7" s="343"/>
    </row>
    <row r="8" spans="1:256" s="348" customFormat="1" ht="18" customHeight="1" x14ac:dyDescent="0.2">
      <c r="A8" s="354" t="s">
        <v>782</v>
      </c>
      <c r="B8" s="355">
        <v>46212.180498000002</v>
      </c>
      <c r="C8" s="356">
        <v>-3228.689519</v>
      </c>
      <c r="D8" s="356"/>
      <c r="E8" s="356">
        <v>4702.7453180000002</v>
      </c>
      <c r="F8" s="356">
        <v>-4732.1767369999998</v>
      </c>
      <c r="G8" s="356">
        <v>1532.745543</v>
      </c>
      <c r="H8" s="356">
        <v>837.759321</v>
      </c>
      <c r="I8" s="356">
        <v>-159.56442200000001</v>
      </c>
      <c r="J8" s="355">
        <v>45165.000002000001</v>
      </c>
      <c r="K8" s="342"/>
      <c r="L8" s="344"/>
      <c r="M8" s="344"/>
      <c r="N8" s="357"/>
      <c r="O8" s="357"/>
      <c r="P8" s="357"/>
      <c r="Q8" s="357"/>
      <c r="R8" s="357"/>
      <c r="S8" s="357"/>
      <c r="T8" s="131"/>
      <c r="U8" s="131"/>
      <c r="V8" s="358"/>
      <c r="W8" s="358"/>
      <c r="X8" s="358"/>
      <c r="Y8" s="343"/>
      <c r="Z8" s="343"/>
      <c r="AA8" s="343"/>
      <c r="AB8" s="343"/>
      <c r="AC8" s="343"/>
      <c r="AD8" s="343"/>
      <c r="AE8" s="343"/>
      <c r="AF8" s="343"/>
      <c r="AG8" s="343"/>
      <c r="AH8" s="343"/>
      <c r="AI8" s="343"/>
      <c r="AJ8" s="343"/>
      <c r="AK8" s="343"/>
      <c r="AL8" s="343"/>
      <c r="AM8" s="343"/>
      <c r="AN8" s="343"/>
      <c r="AO8" s="343"/>
      <c r="AP8" s="343"/>
      <c r="AQ8" s="343"/>
      <c r="AR8" s="343"/>
      <c r="AS8" s="343"/>
      <c r="AT8" s="343"/>
      <c r="AU8" s="343"/>
      <c r="AV8" s="343"/>
      <c r="AW8" s="343"/>
      <c r="AX8" s="343"/>
      <c r="AY8" s="343"/>
      <c r="AZ8" s="343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  <c r="BR8" s="343"/>
      <c r="BS8" s="343"/>
      <c r="BT8" s="343"/>
      <c r="BU8" s="343"/>
      <c r="BV8" s="343"/>
      <c r="BW8" s="343"/>
      <c r="BX8" s="343"/>
      <c r="BY8" s="343"/>
      <c r="BZ8" s="343"/>
      <c r="CA8" s="343"/>
      <c r="CB8" s="343"/>
      <c r="CC8" s="343"/>
      <c r="CD8" s="343"/>
      <c r="CE8" s="343"/>
      <c r="CF8" s="343"/>
      <c r="CG8" s="343"/>
      <c r="CH8" s="343"/>
      <c r="CI8" s="343"/>
      <c r="CJ8" s="343"/>
      <c r="CK8" s="343"/>
      <c r="CL8" s="343"/>
      <c r="CM8" s="343"/>
      <c r="CN8" s="343"/>
      <c r="CO8" s="343"/>
      <c r="CP8" s="343"/>
      <c r="CQ8" s="343"/>
      <c r="CR8" s="343"/>
      <c r="CS8" s="343"/>
      <c r="CT8" s="343"/>
      <c r="CU8" s="343"/>
      <c r="CV8" s="343"/>
      <c r="CW8" s="343"/>
      <c r="CX8" s="343"/>
      <c r="CY8" s="343"/>
      <c r="CZ8" s="343"/>
      <c r="DA8" s="343"/>
      <c r="DB8" s="343"/>
      <c r="DC8" s="343"/>
      <c r="DD8" s="343"/>
      <c r="DE8" s="343"/>
      <c r="DF8" s="343"/>
      <c r="DG8" s="343"/>
      <c r="DH8" s="343"/>
      <c r="DI8" s="343"/>
      <c r="DJ8" s="343"/>
      <c r="DK8" s="343"/>
      <c r="DL8" s="343"/>
      <c r="DM8" s="343"/>
      <c r="DN8" s="343"/>
      <c r="DO8" s="343"/>
      <c r="DP8" s="343"/>
      <c r="DQ8" s="343"/>
      <c r="DR8" s="343"/>
      <c r="DS8" s="343"/>
      <c r="DT8" s="343"/>
      <c r="DU8" s="343"/>
      <c r="DV8" s="343"/>
      <c r="DW8" s="343"/>
      <c r="DX8" s="343"/>
      <c r="DY8" s="343"/>
      <c r="DZ8" s="343"/>
      <c r="EA8" s="343"/>
      <c r="EB8" s="343"/>
      <c r="EC8" s="343"/>
      <c r="ED8" s="343"/>
      <c r="EE8" s="343"/>
      <c r="EF8" s="343"/>
      <c r="EG8" s="343"/>
      <c r="EH8" s="343"/>
      <c r="EI8" s="343"/>
      <c r="EJ8" s="343"/>
      <c r="EK8" s="343"/>
      <c r="EL8" s="343"/>
      <c r="EM8" s="343"/>
      <c r="EN8" s="343"/>
      <c r="EO8" s="343"/>
      <c r="EP8" s="343"/>
      <c r="EQ8" s="343"/>
      <c r="ER8" s="343"/>
      <c r="ES8" s="343"/>
      <c r="ET8" s="343"/>
      <c r="EU8" s="343"/>
      <c r="EV8" s="343"/>
      <c r="EW8" s="343"/>
      <c r="EX8" s="343"/>
      <c r="EY8" s="343"/>
      <c r="EZ8" s="343"/>
      <c r="FA8" s="343"/>
      <c r="FB8" s="343"/>
      <c r="FC8" s="343"/>
      <c r="FD8" s="343"/>
      <c r="FE8" s="343"/>
      <c r="FF8" s="343"/>
      <c r="FG8" s="343"/>
      <c r="FH8" s="343"/>
      <c r="FI8" s="343"/>
      <c r="FJ8" s="343"/>
      <c r="FK8" s="343"/>
      <c r="FL8" s="343"/>
      <c r="FM8" s="343"/>
      <c r="FN8" s="343"/>
      <c r="FO8" s="343"/>
      <c r="FP8" s="343"/>
      <c r="FQ8" s="343"/>
      <c r="FR8" s="343"/>
      <c r="FS8" s="343"/>
      <c r="FT8" s="343"/>
      <c r="FU8" s="343"/>
      <c r="FV8" s="343"/>
      <c r="FW8" s="343"/>
      <c r="FX8" s="343"/>
      <c r="FY8" s="343"/>
      <c r="FZ8" s="343"/>
      <c r="GA8" s="343"/>
      <c r="GB8" s="343"/>
      <c r="GC8" s="343"/>
      <c r="GD8" s="343"/>
      <c r="GE8" s="343"/>
      <c r="GF8" s="343"/>
      <c r="GG8" s="343"/>
      <c r="GH8" s="343"/>
      <c r="GI8" s="343"/>
      <c r="GJ8" s="343"/>
      <c r="GK8" s="343"/>
      <c r="GL8" s="343"/>
      <c r="GM8" s="343"/>
      <c r="GN8" s="343"/>
      <c r="GO8" s="343"/>
      <c r="GP8" s="343"/>
      <c r="GQ8" s="343"/>
      <c r="GR8" s="343"/>
      <c r="GS8" s="343"/>
      <c r="GT8" s="343"/>
      <c r="GU8" s="343"/>
      <c r="GV8" s="343"/>
      <c r="GW8" s="343"/>
      <c r="GX8" s="343"/>
      <c r="GY8" s="343"/>
      <c r="GZ8" s="343"/>
      <c r="HA8" s="343"/>
      <c r="HB8" s="343"/>
      <c r="HC8" s="343"/>
      <c r="HD8" s="343"/>
      <c r="HE8" s="343"/>
      <c r="HF8" s="343"/>
      <c r="HG8" s="343"/>
      <c r="HH8" s="343"/>
      <c r="HI8" s="343"/>
      <c r="HJ8" s="343"/>
      <c r="HK8" s="343"/>
      <c r="HL8" s="343"/>
      <c r="HM8" s="343"/>
      <c r="HN8" s="343"/>
      <c r="HO8" s="343"/>
      <c r="HP8" s="343"/>
      <c r="HQ8" s="343"/>
      <c r="HR8" s="343"/>
      <c r="HS8" s="343"/>
      <c r="HT8" s="343"/>
      <c r="HU8" s="343"/>
      <c r="HV8" s="343"/>
      <c r="HW8" s="343"/>
      <c r="HX8" s="343"/>
      <c r="HY8" s="343"/>
      <c r="HZ8" s="343"/>
      <c r="IA8" s="343"/>
      <c r="IB8" s="343"/>
      <c r="IC8" s="343"/>
      <c r="ID8" s="343"/>
      <c r="IE8" s="343"/>
      <c r="IF8" s="343"/>
      <c r="IG8" s="343"/>
      <c r="IH8" s="343"/>
      <c r="II8" s="343"/>
      <c r="IJ8" s="343"/>
      <c r="IK8" s="343"/>
      <c r="IL8" s="343"/>
      <c r="IM8" s="343"/>
      <c r="IN8" s="343"/>
      <c r="IO8" s="343"/>
      <c r="IP8" s="343"/>
      <c r="IQ8" s="343"/>
      <c r="IR8" s="343"/>
      <c r="IS8" s="343"/>
      <c r="IT8" s="343"/>
      <c r="IU8" s="343"/>
      <c r="IV8" s="343"/>
    </row>
    <row r="9" spans="1:256" s="348" customFormat="1" ht="12.75" customHeight="1" x14ac:dyDescent="0.2">
      <c r="A9" s="354" t="s">
        <v>783</v>
      </c>
      <c r="B9" s="355">
        <v>48139.456420000002</v>
      </c>
      <c r="C9" s="356">
        <v>-3288.7269329999999</v>
      </c>
      <c r="D9" s="356"/>
      <c r="E9" s="356">
        <v>4855.2563399999999</v>
      </c>
      <c r="F9" s="356">
        <v>-4861.769354</v>
      </c>
      <c r="G9" s="356">
        <v>1532.6628499999999</v>
      </c>
      <c r="H9" s="356">
        <v>462.35477100000003</v>
      </c>
      <c r="I9" s="356">
        <v>8317.4999029999999</v>
      </c>
      <c r="J9" s="355">
        <v>55156.733997000003</v>
      </c>
      <c r="K9" s="342"/>
      <c r="L9" s="344"/>
      <c r="M9" s="344"/>
      <c r="N9" s="357"/>
      <c r="O9" s="357"/>
      <c r="P9" s="357"/>
      <c r="Q9" s="357"/>
      <c r="R9" s="357"/>
      <c r="S9" s="357"/>
      <c r="T9" s="131"/>
      <c r="U9" s="131"/>
      <c r="V9" s="358"/>
      <c r="W9" s="358"/>
      <c r="X9" s="358"/>
      <c r="Y9" s="343"/>
      <c r="Z9" s="343"/>
      <c r="AA9" s="343"/>
      <c r="AB9" s="343"/>
      <c r="AC9" s="343"/>
      <c r="AD9" s="343"/>
      <c r="AE9" s="343"/>
      <c r="AF9" s="343"/>
      <c r="AG9" s="343"/>
      <c r="AH9" s="343"/>
      <c r="AI9" s="343"/>
      <c r="AJ9" s="343"/>
      <c r="AK9" s="343"/>
      <c r="AL9" s="343"/>
      <c r="AM9" s="343"/>
      <c r="AN9" s="343"/>
      <c r="AO9" s="343"/>
      <c r="AP9" s="343"/>
      <c r="AQ9" s="343"/>
      <c r="AR9" s="343"/>
      <c r="AS9" s="343"/>
      <c r="AT9" s="343"/>
      <c r="AU9" s="343"/>
      <c r="AV9" s="343"/>
      <c r="AW9" s="343"/>
      <c r="AX9" s="343"/>
      <c r="AY9" s="343"/>
      <c r="AZ9" s="343"/>
      <c r="BA9" s="343"/>
      <c r="BB9" s="343"/>
      <c r="BC9" s="343"/>
      <c r="BD9" s="343"/>
      <c r="BE9" s="343"/>
      <c r="BF9" s="343"/>
      <c r="BG9" s="343"/>
      <c r="BH9" s="343"/>
      <c r="BI9" s="343"/>
      <c r="BJ9" s="343"/>
      <c r="BK9" s="343"/>
      <c r="BL9" s="343"/>
      <c r="BM9" s="343"/>
      <c r="BN9" s="343"/>
      <c r="BO9" s="343"/>
      <c r="BP9" s="343"/>
      <c r="BQ9" s="343"/>
      <c r="BR9" s="343"/>
      <c r="BS9" s="343"/>
      <c r="BT9" s="343"/>
      <c r="BU9" s="343"/>
      <c r="BV9" s="343"/>
      <c r="BW9" s="343"/>
      <c r="BX9" s="343"/>
      <c r="BY9" s="343"/>
      <c r="BZ9" s="343"/>
      <c r="CA9" s="343"/>
      <c r="CB9" s="343"/>
      <c r="CC9" s="343"/>
      <c r="CD9" s="343"/>
      <c r="CE9" s="343"/>
      <c r="CF9" s="343"/>
      <c r="CG9" s="343"/>
      <c r="CH9" s="343"/>
      <c r="CI9" s="343"/>
      <c r="CJ9" s="343"/>
      <c r="CK9" s="343"/>
      <c r="CL9" s="343"/>
      <c r="CM9" s="343"/>
      <c r="CN9" s="343"/>
      <c r="CO9" s="343"/>
      <c r="CP9" s="343"/>
      <c r="CQ9" s="343"/>
      <c r="CR9" s="343"/>
      <c r="CS9" s="343"/>
      <c r="CT9" s="343"/>
      <c r="CU9" s="343"/>
      <c r="CV9" s="343"/>
      <c r="CW9" s="343"/>
      <c r="CX9" s="343"/>
      <c r="CY9" s="343"/>
      <c r="CZ9" s="343"/>
      <c r="DA9" s="343"/>
      <c r="DB9" s="343"/>
      <c r="DC9" s="343"/>
      <c r="DD9" s="343"/>
      <c r="DE9" s="343"/>
      <c r="DF9" s="343"/>
      <c r="DG9" s="343"/>
      <c r="DH9" s="343"/>
      <c r="DI9" s="343"/>
      <c r="DJ9" s="343"/>
      <c r="DK9" s="343"/>
      <c r="DL9" s="343"/>
      <c r="DM9" s="343"/>
      <c r="DN9" s="343"/>
      <c r="DO9" s="343"/>
      <c r="DP9" s="343"/>
      <c r="DQ9" s="343"/>
      <c r="DR9" s="343"/>
      <c r="DS9" s="343"/>
      <c r="DT9" s="343"/>
      <c r="DU9" s="343"/>
      <c r="DV9" s="343"/>
      <c r="DW9" s="343"/>
      <c r="DX9" s="343"/>
      <c r="DY9" s="343"/>
      <c r="DZ9" s="343"/>
      <c r="EA9" s="343"/>
      <c r="EB9" s="343"/>
      <c r="EC9" s="343"/>
      <c r="ED9" s="343"/>
      <c r="EE9" s="343"/>
      <c r="EF9" s="343"/>
      <c r="EG9" s="343"/>
      <c r="EH9" s="343"/>
      <c r="EI9" s="343"/>
      <c r="EJ9" s="343"/>
      <c r="EK9" s="343"/>
      <c r="EL9" s="343"/>
      <c r="EM9" s="343"/>
      <c r="EN9" s="343"/>
      <c r="EO9" s="343"/>
      <c r="EP9" s="343"/>
      <c r="EQ9" s="343"/>
      <c r="ER9" s="343"/>
      <c r="ES9" s="343"/>
      <c r="ET9" s="343"/>
      <c r="EU9" s="343"/>
      <c r="EV9" s="343"/>
      <c r="EW9" s="343"/>
      <c r="EX9" s="343"/>
      <c r="EY9" s="343"/>
      <c r="EZ9" s="343"/>
      <c r="FA9" s="343"/>
      <c r="FB9" s="343"/>
      <c r="FC9" s="343"/>
      <c r="FD9" s="343"/>
      <c r="FE9" s="343"/>
      <c r="FF9" s="343"/>
      <c r="FG9" s="343"/>
      <c r="FH9" s="343"/>
      <c r="FI9" s="343"/>
      <c r="FJ9" s="343"/>
      <c r="FK9" s="343"/>
      <c r="FL9" s="343"/>
      <c r="FM9" s="343"/>
      <c r="FN9" s="343"/>
      <c r="FO9" s="343"/>
      <c r="FP9" s="343"/>
      <c r="FQ9" s="343"/>
      <c r="FR9" s="343"/>
      <c r="FS9" s="343"/>
      <c r="FT9" s="343"/>
      <c r="FU9" s="343"/>
      <c r="FV9" s="343"/>
      <c r="FW9" s="343"/>
      <c r="FX9" s="343"/>
      <c r="FY9" s="343"/>
      <c r="FZ9" s="343"/>
      <c r="GA9" s="343"/>
      <c r="GB9" s="343"/>
      <c r="GC9" s="343"/>
      <c r="GD9" s="343"/>
      <c r="GE9" s="343"/>
      <c r="GF9" s="343"/>
      <c r="GG9" s="343"/>
      <c r="GH9" s="343"/>
      <c r="GI9" s="343"/>
      <c r="GJ9" s="343"/>
      <c r="GK9" s="343"/>
      <c r="GL9" s="343"/>
      <c r="GM9" s="343"/>
      <c r="GN9" s="343"/>
      <c r="GO9" s="343"/>
      <c r="GP9" s="343"/>
      <c r="GQ9" s="343"/>
      <c r="GR9" s="343"/>
      <c r="GS9" s="343"/>
      <c r="GT9" s="343"/>
      <c r="GU9" s="343"/>
      <c r="GV9" s="343"/>
      <c r="GW9" s="343"/>
      <c r="GX9" s="343"/>
      <c r="GY9" s="343"/>
      <c r="GZ9" s="343"/>
      <c r="HA9" s="343"/>
      <c r="HB9" s="343"/>
      <c r="HC9" s="343"/>
      <c r="HD9" s="343"/>
      <c r="HE9" s="343"/>
      <c r="HF9" s="343"/>
      <c r="HG9" s="343"/>
      <c r="HH9" s="343"/>
      <c r="HI9" s="343"/>
      <c r="HJ9" s="343"/>
      <c r="HK9" s="343"/>
      <c r="HL9" s="343"/>
      <c r="HM9" s="343"/>
      <c r="HN9" s="343"/>
      <c r="HO9" s="343"/>
      <c r="HP9" s="343"/>
      <c r="HQ9" s="343"/>
      <c r="HR9" s="343"/>
      <c r="HS9" s="343"/>
      <c r="HT9" s="343"/>
      <c r="HU9" s="343"/>
      <c r="HV9" s="343"/>
      <c r="HW9" s="343"/>
      <c r="HX9" s="343"/>
      <c r="HY9" s="343"/>
      <c r="HZ9" s="343"/>
      <c r="IA9" s="343"/>
      <c r="IB9" s="343"/>
      <c r="IC9" s="343"/>
      <c r="ID9" s="343"/>
      <c r="IE9" s="343"/>
      <c r="IF9" s="343"/>
      <c r="IG9" s="343"/>
      <c r="IH9" s="343"/>
      <c r="II9" s="343"/>
      <c r="IJ9" s="343"/>
      <c r="IK9" s="343"/>
      <c r="IL9" s="343"/>
      <c r="IM9" s="343"/>
      <c r="IN9" s="343"/>
      <c r="IO9" s="343"/>
      <c r="IP9" s="343"/>
      <c r="IQ9" s="343"/>
      <c r="IR9" s="343"/>
      <c r="IS9" s="343"/>
      <c r="IT9" s="343"/>
      <c r="IU9" s="343"/>
      <c r="IV9" s="343"/>
    </row>
    <row r="10" spans="1:256" s="348" customFormat="1" ht="12.75" customHeight="1" x14ac:dyDescent="0.2">
      <c r="A10" s="354" t="s">
        <v>784</v>
      </c>
      <c r="B10" s="355">
        <v>51962</v>
      </c>
      <c r="C10" s="356">
        <v>-3654</v>
      </c>
      <c r="D10" s="356"/>
      <c r="E10" s="356">
        <v>5198</v>
      </c>
      <c r="F10" s="356">
        <v>-5208</v>
      </c>
      <c r="G10" s="356">
        <v>1528</v>
      </c>
      <c r="H10" s="356">
        <v>308</v>
      </c>
      <c r="I10" s="356">
        <v>-4199</v>
      </c>
      <c r="J10" s="355">
        <v>45935</v>
      </c>
      <c r="K10" s="342"/>
      <c r="L10" s="344"/>
      <c r="M10" s="344"/>
      <c r="N10" s="357"/>
      <c r="O10" s="357"/>
      <c r="P10" s="357"/>
      <c r="Q10" s="357"/>
      <c r="R10" s="357"/>
      <c r="S10" s="357"/>
      <c r="T10" s="131"/>
      <c r="U10" s="131"/>
      <c r="V10" s="358"/>
      <c r="W10" s="358"/>
      <c r="X10" s="358"/>
      <c r="Y10" s="343"/>
      <c r="Z10" s="343"/>
      <c r="AA10" s="343"/>
      <c r="AB10" s="343"/>
      <c r="AC10" s="343"/>
      <c r="AD10" s="343"/>
      <c r="AE10" s="343"/>
      <c r="AF10" s="343"/>
      <c r="AG10" s="343"/>
      <c r="AH10" s="343"/>
      <c r="AI10" s="343"/>
      <c r="AJ10" s="343"/>
      <c r="AK10" s="343"/>
      <c r="AL10" s="343"/>
      <c r="AM10" s="343"/>
      <c r="AN10" s="343"/>
      <c r="AO10" s="343"/>
      <c r="AP10" s="343"/>
      <c r="AQ10" s="343"/>
      <c r="AR10" s="343"/>
      <c r="AS10" s="343"/>
      <c r="AT10" s="343"/>
      <c r="AU10" s="343"/>
      <c r="AV10" s="343"/>
      <c r="AW10" s="343"/>
      <c r="AX10" s="343"/>
      <c r="AY10" s="343"/>
      <c r="AZ10" s="343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3"/>
      <c r="BR10" s="343"/>
      <c r="BS10" s="343"/>
      <c r="BT10" s="343"/>
      <c r="BU10" s="343"/>
      <c r="BV10" s="343"/>
      <c r="BW10" s="343"/>
      <c r="BX10" s="343"/>
      <c r="BY10" s="343"/>
      <c r="BZ10" s="343"/>
      <c r="CA10" s="343"/>
      <c r="CB10" s="343"/>
      <c r="CC10" s="343"/>
      <c r="CD10" s="343"/>
      <c r="CE10" s="343"/>
      <c r="CF10" s="343"/>
      <c r="CG10" s="343"/>
      <c r="CH10" s="343"/>
      <c r="CI10" s="343"/>
      <c r="CJ10" s="343"/>
      <c r="CK10" s="343"/>
      <c r="CL10" s="343"/>
      <c r="CM10" s="343"/>
      <c r="CN10" s="343"/>
      <c r="CO10" s="343"/>
      <c r="CP10" s="343"/>
      <c r="CQ10" s="343"/>
      <c r="CR10" s="343"/>
      <c r="CS10" s="343"/>
      <c r="CT10" s="343"/>
      <c r="CU10" s="343"/>
      <c r="CV10" s="343"/>
      <c r="CW10" s="343"/>
      <c r="CX10" s="343"/>
      <c r="CY10" s="343"/>
      <c r="CZ10" s="343"/>
      <c r="DA10" s="343"/>
      <c r="DB10" s="343"/>
      <c r="DC10" s="343"/>
      <c r="DD10" s="343"/>
      <c r="DE10" s="343"/>
      <c r="DF10" s="343"/>
      <c r="DG10" s="343"/>
      <c r="DH10" s="343"/>
      <c r="DI10" s="343"/>
      <c r="DJ10" s="343"/>
      <c r="DK10" s="343"/>
      <c r="DL10" s="343"/>
      <c r="DM10" s="343"/>
      <c r="DN10" s="343"/>
      <c r="DO10" s="343"/>
      <c r="DP10" s="343"/>
      <c r="DQ10" s="343"/>
      <c r="DR10" s="343"/>
      <c r="DS10" s="343"/>
      <c r="DT10" s="343"/>
      <c r="DU10" s="343"/>
      <c r="DV10" s="343"/>
      <c r="DW10" s="343"/>
      <c r="DX10" s="343"/>
      <c r="DY10" s="343"/>
      <c r="DZ10" s="343"/>
      <c r="EA10" s="343"/>
      <c r="EB10" s="343"/>
      <c r="EC10" s="343"/>
      <c r="ED10" s="343"/>
      <c r="EE10" s="343"/>
      <c r="EF10" s="343"/>
      <c r="EG10" s="343"/>
      <c r="EH10" s="343"/>
      <c r="EI10" s="343"/>
      <c r="EJ10" s="343"/>
      <c r="EK10" s="343"/>
      <c r="EL10" s="343"/>
      <c r="EM10" s="343"/>
      <c r="EN10" s="343"/>
      <c r="EO10" s="343"/>
      <c r="EP10" s="343"/>
      <c r="EQ10" s="343"/>
      <c r="ER10" s="343"/>
      <c r="ES10" s="343"/>
      <c r="ET10" s="343"/>
      <c r="EU10" s="343"/>
      <c r="EV10" s="343"/>
      <c r="EW10" s="343"/>
      <c r="EX10" s="343"/>
      <c r="EY10" s="343"/>
      <c r="EZ10" s="343"/>
      <c r="FA10" s="343"/>
      <c r="FB10" s="343"/>
      <c r="FC10" s="343"/>
      <c r="FD10" s="343"/>
      <c r="FE10" s="343"/>
      <c r="FF10" s="343"/>
      <c r="FG10" s="343"/>
      <c r="FH10" s="343"/>
      <c r="FI10" s="343"/>
      <c r="FJ10" s="343"/>
      <c r="FK10" s="343"/>
      <c r="FL10" s="343"/>
      <c r="FM10" s="343"/>
      <c r="FN10" s="343"/>
      <c r="FO10" s="343"/>
      <c r="FP10" s="343"/>
      <c r="FQ10" s="343"/>
      <c r="FR10" s="343"/>
      <c r="FS10" s="343"/>
      <c r="FT10" s="343"/>
      <c r="FU10" s="343"/>
      <c r="FV10" s="343"/>
      <c r="FW10" s="343"/>
      <c r="FX10" s="343"/>
      <c r="FY10" s="343"/>
      <c r="FZ10" s="343"/>
      <c r="GA10" s="343"/>
      <c r="GB10" s="343"/>
      <c r="GC10" s="343"/>
      <c r="GD10" s="343"/>
      <c r="GE10" s="343"/>
      <c r="GF10" s="343"/>
      <c r="GG10" s="343"/>
      <c r="GH10" s="343"/>
      <c r="GI10" s="343"/>
      <c r="GJ10" s="343"/>
      <c r="GK10" s="343"/>
      <c r="GL10" s="343"/>
      <c r="GM10" s="343"/>
      <c r="GN10" s="343"/>
      <c r="GO10" s="343"/>
      <c r="GP10" s="343"/>
      <c r="GQ10" s="343"/>
      <c r="GR10" s="343"/>
      <c r="GS10" s="343"/>
      <c r="GT10" s="343"/>
      <c r="GU10" s="343"/>
      <c r="GV10" s="343"/>
      <c r="GW10" s="343"/>
      <c r="GX10" s="343"/>
      <c r="GY10" s="343"/>
      <c r="GZ10" s="343"/>
      <c r="HA10" s="343"/>
      <c r="HB10" s="343"/>
      <c r="HC10" s="343"/>
      <c r="HD10" s="343"/>
      <c r="HE10" s="343"/>
      <c r="HF10" s="343"/>
      <c r="HG10" s="343"/>
      <c r="HH10" s="343"/>
      <c r="HI10" s="343"/>
      <c r="HJ10" s="343"/>
      <c r="HK10" s="343"/>
      <c r="HL10" s="343"/>
      <c r="HM10" s="343"/>
      <c r="HN10" s="343"/>
      <c r="HO10" s="343"/>
      <c r="HP10" s="343"/>
      <c r="HQ10" s="343"/>
      <c r="HR10" s="343"/>
      <c r="HS10" s="343"/>
      <c r="HT10" s="343"/>
      <c r="HU10" s="343"/>
      <c r="HV10" s="343"/>
      <c r="HW10" s="343"/>
      <c r="HX10" s="343"/>
      <c r="HY10" s="343"/>
      <c r="HZ10" s="343"/>
      <c r="IA10" s="343"/>
      <c r="IB10" s="343"/>
      <c r="IC10" s="343"/>
      <c r="ID10" s="343"/>
      <c r="IE10" s="343"/>
      <c r="IF10" s="343"/>
      <c r="IG10" s="343"/>
      <c r="IH10" s="343"/>
      <c r="II10" s="343"/>
      <c r="IJ10" s="343"/>
      <c r="IK10" s="343"/>
      <c r="IL10" s="343"/>
      <c r="IM10" s="343"/>
      <c r="IN10" s="343"/>
      <c r="IO10" s="343"/>
      <c r="IP10" s="343"/>
      <c r="IQ10" s="343"/>
      <c r="IR10" s="343"/>
      <c r="IS10" s="343"/>
      <c r="IT10" s="343"/>
      <c r="IU10" s="343"/>
      <c r="IV10" s="343"/>
    </row>
    <row r="11" spans="1:256" s="348" customFormat="1" ht="12.75" customHeight="1" x14ac:dyDescent="0.2">
      <c r="A11" s="354" t="s">
        <v>785</v>
      </c>
      <c r="B11" s="355">
        <v>54331</v>
      </c>
      <c r="C11" s="356">
        <v>-4050</v>
      </c>
      <c r="D11" s="356"/>
      <c r="E11" s="356">
        <v>5551</v>
      </c>
      <c r="F11" s="356">
        <v>-5564</v>
      </c>
      <c r="G11" s="356">
        <v>1525</v>
      </c>
      <c r="H11" s="356">
        <v>192</v>
      </c>
      <c r="I11" s="356">
        <v>-4528</v>
      </c>
      <c r="J11" s="355">
        <v>47456</v>
      </c>
      <c r="K11" s="342"/>
      <c r="L11" s="344"/>
      <c r="M11" s="344"/>
      <c r="N11" s="357"/>
      <c r="O11" s="357"/>
      <c r="P11" s="357"/>
      <c r="Q11" s="357"/>
      <c r="R11" s="357"/>
      <c r="S11" s="357"/>
      <c r="T11" s="131"/>
      <c r="U11" s="131"/>
      <c r="V11" s="358"/>
      <c r="W11" s="358"/>
      <c r="X11" s="358"/>
      <c r="Y11" s="343"/>
      <c r="Z11" s="343"/>
      <c r="AA11" s="343"/>
      <c r="AB11" s="343"/>
      <c r="AC11" s="343"/>
      <c r="AD11" s="343"/>
      <c r="AE11" s="343"/>
      <c r="AF11" s="343"/>
      <c r="AG11" s="343"/>
      <c r="AH11" s="343"/>
      <c r="AI11" s="343"/>
      <c r="AJ11" s="343"/>
      <c r="AK11" s="343"/>
      <c r="AL11" s="343"/>
      <c r="AM11" s="343"/>
      <c r="AN11" s="343"/>
      <c r="AO11" s="343"/>
      <c r="AP11" s="343"/>
      <c r="AQ11" s="343"/>
      <c r="AR11" s="343"/>
      <c r="AS11" s="343"/>
      <c r="AT11" s="343"/>
      <c r="AU11" s="343"/>
      <c r="AV11" s="343"/>
      <c r="AW11" s="343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3"/>
      <c r="BI11" s="343"/>
      <c r="BJ11" s="343"/>
      <c r="BK11" s="343"/>
      <c r="BL11" s="343"/>
      <c r="BM11" s="343"/>
      <c r="BN11" s="343"/>
      <c r="BO11" s="343"/>
      <c r="BP11" s="343"/>
      <c r="BQ11" s="343"/>
      <c r="BR11" s="343"/>
      <c r="BS11" s="343"/>
      <c r="BT11" s="343"/>
      <c r="BU11" s="343"/>
      <c r="BV11" s="343"/>
      <c r="BW11" s="343"/>
      <c r="BX11" s="343"/>
      <c r="BY11" s="343"/>
      <c r="BZ11" s="343"/>
      <c r="CA11" s="343"/>
      <c r="CB11" s="343"/>
      <c r="CC11" s="343"/>
      <c r="CD11" s="343"/>
      <c r="CE11" s="343"/>
      <c r="CF11" s="343"/>
      <c r="CG11" s="343"/>
      <c r="CH11" s="343"/>
      <c r="CI11" s="343"/>
      <c r="CJ11" s="343"/>
      <c r="CK11" s="343"/>
      <c r="CL11" s="343"/>
      <c r="CM11" s="343"/>
      <c r="CN11" s="343"/>
      <c r="CO11" s="343"/>
      <c r="CP11" s="343"/>
      <c r="CQ11" s="343"/>
      <c r="CR11" s="343"/>
      <c r="CS11" s="343"/>
      <c r="CT11" s="343"/>
      <c r="CU11" s="343"/>
      <c r="CV11" s="343"/>
      <c r="CW11" s="343"/>
      <c r="CX11" s="343"/>
      <c r="CY11" s="343"/>
      <c r="CZ11" s="343"/>
      <c r="DA11" s="343"/>
      <c r="DB11" s="343"/>
      <c r="DC11" s="343"/>
      <c r="DD11" s="343"/>
      <c r="DE11" s="343"/>
      <c r="DF11" s="343"/>
      <c r="DG11" s="343"/>
      <c r="DH11" s="343"/>
      <c r="DI11" s="343"/>
      <c r="DJ11" s="343"/>
      <c r="DK11" s="343"/>
      <c r="DL11" s="343"/>
      <c r="DM11" s="343"/>
      <c r="DN11" s="343"/>
      <c r="DO11" s="343"/>
      <c r="DP11" s="343"/>
      <c r="DQ11" s="343"/>
      <c r="DR11" s="343"/>
      <c r="DS11" s="343"/>
      <c r="DT11" s="343"/>
      <c r="DU11" s="343"/>
      <c r="DV11" s="343"/>
      <c r="DW11" s="343"/>
      <c r="DX11" s="343"/>
      <c r="DY11" s="343"/>
      <c r="DZ11" s="343"/>
      <c r="EA11" s="343"/>
      <c r="EB11" s="343"/>
      <c r="EC11" s="343"/>
      <c r="ED11" s="343"/>
      <c r="EE11" s="343"/>
      <c r="EF11" s="343"/>
      <c r="EG11" s="343"/>
      <c r="EH11" s="343"/>
      <c r="EI11" s="343"/>
      <c r="EJ11" s="343"/>
      <c r="EK11" s="343"/>
      <c r="EL11" s="343"/>
      <c r="EM11" s="343"/>
      <c r="EN11" s="343"/>
      <c r="EO11" s="343"/>
      <c r="EP11" s="343"/>
      <c r="EQ11" s="343"/>
      <c r="ER11" s="343"/>
      <c r="ES11" s="343"/>
      <c r="ET11" s="343"/>
      <c r="EU11" s="343"/>
      <c r="EV11" s="343"/>
      <c r="EW11" s="343"/>
      <c r="EX11" s="343"/>
      <c r="EY11" s="343"/>
      <c r="EZ11" s="343"/>
      <c r="FA11" s="343"/>
      <c r="FB11" s="343"/>
      <c r="FC11" s="343"/>
      <c r="FD11" s="343"/>
      <c r="FE11" s="343"/>
      <c r="FF11" s="343"/>
      <c r="FG11" s="343"/>
      <c r="FH11" s="343"/>
      <c r="FI11" s="343"/>
      <c r="FJ11" s="343"/>
      <c r="FK11" s="343"/>
      <c r="FL11" s="343"/>
      <c r="FM11" s="343"/>
      <c r="FN11" s="343"/>
      <c r="FO11" s="343"/>
      <c r="FP11" s="343"/>
      <c r="FQ11" s="343"/>
      <c r="FR11" s="343"/>
      <c r="FS11" s="343"/>
      <c r="FT11" s="343"/>
      <c r="FU11" s="343"/>
      <c r="FV11" s="343"/>
      <c r="FW11" s="343"/>
      <c r="FX11" s="343"/>
      <c r="FY11" s="343"/>
      <c r="FZ11" s="343"/>
      <c r="GA11" s="343"/>
      <c r="GB11" s="343"/>
      <c r="GC11" s="343"/>
      <c r="GD11" s="343"/>
      <c r="GE11" s="343"/>
      <c r="GF11" s="343"/>
      <c r="GG11" s="343"/>
      <c r="GH11" s="343"/>
      <c r="GI11" s="343"/>
      <c r="GJ11" s="343"/>
      <c r="GK11" s="343"/>
      <c r="GL11" s="343"/>
      <c r="GM11" s="343"/>
      <c r="GN11" s="343"/>
      <c r="GO11" s="343"/>
      <c r="GP11" s="343"/>
      <c r="GQ11" s="343"/>
      <c r="GR11" s="343"/>
      <c r="GS11" s="343"/>
      <c r="GT11" s="343"/>
      <c r="GU11" s="343"/>
      <c r="GV11" s="343"/>
      <c r="GW11" s="343"/>
      <c r="GX11" s="343"/>
      <c r="GY11" s="343"/>
      <c r="GZ11" s="343"/>
      <c r="HA11" s="343"/>
      <c r="HB11" s="343"/>
      <c r="HC11" s="343"/>
      <c r="HD11" s="343"/>
      <c r="HE11" s="343"/>
      <c r="HF11" s="343"/>
      <c r="HG11" s="343"/>
      <c r="HH11" s="343"/>
      <c r="HI11" s="343"/>
      <c r="HJ11" s="343"/>
      <c r="HK11" s="343"/>
      <c r="HL11" s="343"/>
      <c r="HM11" s="343"/>
      <c r="HN11" s="343"/>
      <c r="HO11" s="343"/>
      <c r="HP11" s="343"/>
      <c r="HQ11" s="343"/>
      <c r="HR11" s="343"/>
      <c r="HS11" s="343"/>
      <c r="HT11" s="343"/>
      <c r="HU11" s="343"/>
      <c r="HV11" s="343"/>
      <c r="HW11" s="343"/>
      <c r="HX11" s="343"/>
      <c r="HY11" s="343"/>
      <c r="HZ11" s="343"/>
      <c r="IA11" s="343"/>
      <c r="IB11" s="343"/>
      <c r="IC11" s="343"/>
      <c r="ID11" s="343"/>
      <c r="IE11" s="343"/>
      <c r="IF11" s="343"/>
      <c r="IG11" s="343"/>
      <c r="IH11" s="343"/>
      <c r="II11" s="343"/>
      <c r="IJ11" s="343"/>
      <c r="IK11" s="343"/>
      <c r="IL11" s="343"/>
      <c r="IM11" s="343"/>
      <c r="IN11" s="343"/>
      <c r="IO11" s="343"/>
      <c r="IP11" s="343"/>
      <c r="IQ11" s="343"/>
      <c r="IR11" s="343"/>
      <c r="IS11" s="343"/>
      <c r="IT11" s="343"/>
      <c r="IU11" s="343"/>
      <c r="IV11" s="343"/>
    </row>
    <row r="12" spans="1:256" s="348" customFormat="1" ht="12.75" customHeight="1" x14ac:dyDescent="0.2">
      <c r="A12" s="354" t="s">
        <v>786</v>
      </c>
      <c r="B12" s="355">
        <v>52817</v>
      </c>
      <c r="C12" s="356">
        <v>-3912</v>
      </c>
      <c r="D12" s="356"/>
      <c r="E12" s="356">
        <v>5701</v>
      </c>
      <c r="F12" s="356">
        <v>-5697</v>
      </c>
      <c r="G12" s="356">
        <v>1523</v>
      </c>
      <c r="H12" s="356">
        <v>90</v>
      </c>
      <c r="I12" s="356">
        <v>2394</v>
      </c>
      <c r="J12" s="355">
        <v>52916</v>
      </c>
      <c r="K12" s="342"/>
      <c r="L12" s="344"/>
      <c r="M12" s="344"/>
      <c r="N12" s="357"/>
      <c r="O12" s="357"/>
      <c r="P12" s="357"/>
      <c r="Q12" s="357"/>
      <c r="R12" s="357"/>
      <c r="S12" s="357"/>
      <c r="T12" s="131"/>
      <c r="U12" s="131"/>
      <c r="V12" s="358"/>
      <c r="W12" s="358"/>
      <c r="X12" s="358"/>
      <c r="Y12" s="343"/>
      <c r="Z12" s="343"/>
      <c r="AA12" s="343"/>
      <c r="AB12" s="343"/>
      <c r="AC12" s="343"/>
      <c r="AD12" s="343"/>
      <c r="AE12" s="343"/>
      <c r="AF12" s="343"/>
      <c r="AG12" s="343"/>
      <c r="AH12" s="343"/>
      <c r="AI12" s="343"/>
      <c r="AJ12" s="343"/>
      <c r="AK12" s="343"/>
      <c r="AL12" s="343"/>
      <c r="AM12" s="343"/>
      <c r="AN12" s="343"/>
      <c r="AO12" s="343"/>
      <c r="AP12" s="343"/>
      <c r="AQ12" s="343"/>
      <c r="AR12" s="343"/>
      <c r="AS12" s="343"/>
      <c r="AT12" s="343"/>
      <c r="AU12" s="343"/>
      <c r="AV12" s="343"/>
      <c r="AW12" s="343"/>
      <c r="AX12" s="343"/>
      <c r="AY12" s="343"/>
      <c r="AZ12" s="343"/>
      <c r="BA12" s="343"/>
      <c r="BB12" s="343"/>
      <c r="BC12" s="343"/>
      <c r="BD12" s="343"/>
      <c r="BE12" s="343"/>
      <c r="BF12" s="343"/>
      <c r="BG12" s="343"/>
      <c r="BH12" s="343"/>
      <c r="BI12" s="343"/>
      <c r="BJ12" s="343"/>
      <c r="BK12" s="343"/>
      <c r="BL12" s="343"/>
      <c r="BM12" s="343"/>
      <c r="BN12" s="343"/>
      <c r="BO12" s="343"/>
      <c r="BP12" s="343"/>
      <c r="BQ12" s="343"/>
      <c r="BR12" s="343"/>
      <c r="BS12" s="343"/>
      <c r="BT12" s="343"/>
      <c r="BU12" s="343"/>
      <c r="BV12" s="343"/>
      <c r="BW12" s="343"/>
      <c r="BX12" s="343"/>
      <c r="BY12" s="343"/>
      <c r="BZ12" s="343"/>
      <c r="CA12" s="343"/>
      <c r="CB12" s="343"/>
      <c r="CC12" s="343"/>
      <c r="CD12" s="343"/>
      <c r="CE12" s="343"/>
      <c r="CF12" s="343"/>
      <c r="CG12" s="343"/>
      <c r="CH12" s="343"/>
      <c r="CI12" s="343"/>
      <c r="CJ12" s="343"/>
      <c r="CK12" s="343"/>
      <c r="CL12" s="343"/>
      <c r="CM12" s="343"/>
      <c r="CN12" s="343"/>
      <c r="CO12" s="343"/>
      <c r="CP12" s="343"/>
      <c r="CQ12" s="343"/>
      <c r="CR12" s="343"/>
      <c r="CS12" s="343"/>
      <c r="CT12" s="343"/>
      <c r="CU12" s="343"/>
      <c r="CV12" s="343"/>
      <c r="CW12" s="343"/>
      <c r="CX12" s="343"/>
      <c r="CY12" s="343"/>
      <c r="CZ12" s="343"/>
      <c r="DA12" s="343"/>
      <c r="DB12" s="343"/>
      <c r="DC12" s="343"/>
      <c r="DD12" s="343"/>
      <c r="DE12" s="343"/>
      <c r="DF12" s="343"/>
      <c r="DG12" s="343"/>
      <c r="DH12" s="343"/>
      <c r="DI12" s="343"/>
      <c r="DJ12" s="343"/>
      <c r="DK12" s="343"/>
      <c r="DL12" s="343"/>
      <c r="DM12" s="343"/>
      <c r="DN12" s="343"/>
      <c r="DO12" s="343"/>
      <c r="DP12" s="343"/>
      <c r="DQ12" s="343"/>
      <c r="DR12" s="343"/>
      <c r="DS12" s="343"/>
      <c r="DT12" s="343"/>
      <c r="DU12" s="343"/>
      <c r="DV12" s="343"/>
      <c r="DW12" s="343"/>
      <c r="DX12" s="343"/>
      <c r="DY12" s="343"/>
      <c r="DZ12" s="343"/>
      <c r="EA12" s="343"/>
      <c r="EB12" s="343"/>
      <c r="EC12" s="343"/>
      <c r="ED12" s="343"/>
      <c r="EE12" s="343"/>
      <c r="EF12" s="343"/>
      <c r="EG12" s="343"/>
      <c r="EH12" s="343"/>
      <c r="EI12" s="343"/>
      <c r="EJ12" s="343"/>
      <c r="EK12" s="343"/>
      <c r="EL12" s="343"/>
      <c r="EM12" s="343"/>
      <c r="EN12" s="343"/>
      <c r="EO12" s="343"/>
      <c r="EP12" s="343"/>
      <c r="EQ12" s="343"/>
      <c r="ER12" s="343"/>
      <c r="ES12" s="343"/>
      <c r="ET12" s="343"/>
      <c r="EU12" s="343"/>
      <c r="EV12" s="343"/>
      <c r="EW12" s="343"/>
      <c r="EX12" s="343"/>
      <c r="EY12" s="343"/>
      <c r="EZ12" s="343"/>
      <c r="FA12" s="343"/>
      <c r="FB12" s="343"/>
      <c r="FC12" s="343"/>
      <c r="FD12" s="343"/>
      <c r="FE12" s="343"/>
      <c r="FF12" s="343"/>
      <c r="FG12" s="343"/>
      <c r="FH12" s="343"/>
      <c r="FI12" s="343"/>
      <c r="FJ12" s="343"/>
      <c r="FK12" s="343"/>
      <c r="FL12" s="343"/>
      <c r="FM12" s="343"/>
      <c r="FN12" s="343"/>
      <c r="FO12" s="343"/>
      <c r="FP12" s="343"/>
      <c r="FQ12" s="343"/>
      <c r="FR12" s="343"/>
      <c r="FS12" s="343"/>
      <c r="FT12" s="343"/>
      <c r="FU12" s="343"/>
      <c r="FV12" s="343"/>
      <c r="FW12" s="343"/>
      <c r="FX12" s="343"/>
      <c r="FY12" s="343"/>
      <c r="FZ12" s="343"/>
      <c r="GA12" s="343"/>
      <c r="GB12" s="343"/>
      <c r="GC12" s="343"/>
      <c r="GD12" s="343"/>
      <c r="GE12" s="343"/>
      <c r="GF12" s="343"/>
      <c r="GG12" s="343"/>
      <c r="GH12" s="343"/>
      <c r="GI12" s="343"/>
      <c r="GJ12" s="343"/>
      <c r="GK12" s="343"/>
      <c r="GL12" s="343"/>
      <c r="GM12" s="343"/>
      <c r="GN12" s="343"/>
      <c r="GO12" s="343"/>
      <c r="GP12" s="343"/>
      <c r="GQ12" s="343"/>
      <c r="GR12" s="343"/>
      <c r="GS12" s="343"/>
      <c r="GT12" s="343"/>
      <c r="GU12" s="343"/>
      <c r="GV12" s="343"/>
      <c r="GW12" s="343"/>
      <c r="GX12" s="343"/>
      <c r="GY12" s="343"/>
      <c r="GZ12" s="343"/>
      <c r="HA12" s="343"/>
      <c r="HB12" s="343"/>
      <c r="HC12" s="343"/>
      <c r="HD12" s="343"/>
      <c r="HE12" s="343"/>
      <c r="HF12" s="343"/>
      <c r="HG12" s="343"/>
      <c r="HH12" s="343"/>
      <c r="HI12" s="343"/>
      <c r="HJ12" s="343"/>
      <c r="HK12" s="343"/>
      <c r="HL12" s="343"/>
      <c r="HM12" s="343"/>
      <c r="HN12" s="343"/>
      <c r="HO12" s="343"/>
      <c r="HP12" s="343"/>
      <c r="HQ12" s="343"/>
      <c r="HR12" s="343"/>
      <c r="HS12" s="343"/>
      <c r="HT12" s="343"/>
      <c r="HU12" s="343"/>
      <c r="HV12" s="343"/>
      <c r="HW12" s="343"/>
      <c r="HX12" s="343"/>
      <c r="HY12" s="343"/>
      <c r="HZ12" s="343"/>
      <c r="IA12" s="343"/>
      <c r="IB12" s="343"/>
      <c r="IC12" s="343"/>
      <c r="ID12" s="343"/>
      <c r="IE12" s="343"/>
      <c r="IF12" s="343"/>
      <c r="IG12" s="343"/>
      <c r="IH12" s="343"/>
      <c r="II12" s="343"/>
      <c r="IJ12" s="343"/>
      <c r="IK12" s="343"/>
      <c r="IL12" s="343"/>
      <c r="IM12" s="343"/>
      <c r="IN12" s="343"/>
      <c r="IO12" s="343"/>
      <c r="IP12" s="343"/>
      <c r="IQ12" s="343"/>
      <c r="IR12" s="343"/>
      <c r="IS12" s="343"/>
      <c r="IT12" s="343"/>
      <c r="IU12" s="343"/>
      <c r="IV12" s="343"/>
    </row>
    <row r="13" spans="1:256" s="348" customFormat="1" ht="18" customHeight="1" x14ac:dyDescent="0.2">
      <c r="A13" s="354" t="s">
        <v>787</v>
      </c>
      <c r="B13" s="355">
        <v>54075</v>
      </c>
      <c r="C13" s="356">
        <v>-3898</v>
      </c>
      <c r="D13" s="356"/>
      <c r="E13" s="356">
        <v>6070</v>
      </c>
      <c r="F13" s="356">
        <v>-6058</v>
      </c>
      <c r="G13" s="356">
        <v>1521</v>
      </c>
      <c r="H13" s="356" t="s">
        <v>788</v>
      </c>
      <c r="I13" s="356">
        <v>9630</v>
      </c>
      <c r="J13" s="355">
        <v>61339</v>
      </c>
      <c r="K13" s="342"/>
      <c r="L13" s="344"/>
      <c r="M13" s="344"/>
      <c r="N13" s="357"/>
      <c r="O13" s="357"/>
      <c r="P13" s="357"/>
      <c r="Q13" s="357"/>
      <c r="R13" s="357"/>
      <c r="S13" s="357"/>
      <c r="T13" s="131"/>
      <c r="U13" s="131"/>
      <c r="V13" s="358"/>
      <c r="W13" s="358"/>
      <c r="X13" s="358"/>
      <c r="Y13" s="343"/>
      <c r="Z13" s="343"/>
      <c r="AA13" s="343"/>
      <c r="AB13" s="343"/>
      <c r="AC13" s="343"/>
      <c r="AD13" s="343"/>
      <c r="AE13" s="343"/>
      <c r="AF13" s="343"/>
      <c r="AG13" s="343"/>
      <c r="AH13" s="343"/>
      <c r="AI13" s="343"/>
      <c r="AJ13" s="343"/>
      <c r="AK13" s="343"/>
      <c r="AL13" s="343"/>
      <c r="AM13" s="343"/>
      <c r="AN13" s="343"/>
      <c r="AO13" s="343"/>
      <c r="AP13" s="343"/>
      <c r="AQ13" s="343"/>
      <c r="AR13" s="343"/>
      <c r="AS13" s="343"/>
      <c r="AT13" s="343"/>
      <c r="AU13" s="343"/>
      <c r="AV13" s="343"/>
      <c r="AW13" s="343"/>
      <c r="AX13" s="343"/>
      <c r="AY13" s="343"/>
      <c r="AZ13" s="343"/>
      <c r="BA13" s="343"/>
      <c r="BB13" s="343"/>
      <c r="BC13" s="343"/>
      <c r="BD13" s="343"/>
      <c r="BE13" s="343"/>
      <c r="BF13" s="343"/>
      <c r="BG13" s="343"/>
      <c r="BH13" s="343"/>
      <c r="BI13" s="343"/>
      <c r="BJ13" s="343"/>
      <c r="BK13" s="343"/>
      <c r="BL13" s="343"/>
      <c r="BM13" s="343"/>
      <c r="BN13" s="343"/>
      <c r="BO13" s="343"/>
      <c r="BP13" s="343"/>
      <c r="BQ13" s="343"/>
      <c r="BR13" s="343"/>
      <c r="BS13" s="343"/>
      <c r="BT13" s="343"/>
      <c r="BU13" s="343"/>
      <c r="BV13" s="343"/>
      <c r="BW13" s="343"/>
      <c r="BX13" s="343"/>
      <c r="BY13" s="343"/>
      <c r="BZ13" s="343"/>
      <c r="CA13" s="343"/>
      <c r="CB13" s="343"/>
      <c r="CC13" s="343"/>
      <c r="CD13" s="343"/>
      <c r="CE13" s="343"/>
      <c r="CF13" s="343"/>
      <c r="CG13" s="343"/>
      <c r="CH13" s="343"/>
      <c r="CI13" s="343"/>
      <c r="CJ13" s="343"/>
      <c r="CK13" s="343"/>
      <c r="CL13" s="343"/>
      <c r="CM13" s="343"/>
      <c r="CN13" s="343"/>
      <c r="CO13" s="343"/>
      <c r="CP13" s="343"/>
      <c r="CQ13" s="343"/>
      <c r="CR13" s="343"/>
      <c r="CS13" s="343"/>
      <c r="CT13" s="343"/>
      <c r="CU13" s="343"/>
      <c r="CV13" s="343"/>
      <c r="CW13" s="343"/>
      <c r="CX13" s="343"/>
      <c r="CY13" s="343"/>
      <c r="CZ13" s="343"/>
      <c r="DA13" s="343"/>
      <c r="DB13" s="343"/>
      <c r="DC13" s="343"/>
      <c r="DD13" s="343"/>
      <c r="DE13" s="343"/>
      <c r="DF13" s="343"/>
      <c r="DG13" s="343"/>
      <c r="DH13" s="343"/>
      <c r="DI13" s="343"/>
      <c r="DJ13" s="343"/>
      <c r="DK13" s="343"/>
      <c r="DL13" s="343"/>
      <c r="DM13" s="343"/>
      <c r="DN13" s="343"/>
      <c r="DO13" s="343"/>
      <c r="DP13" s="343"/>
      <c r="DQ13" s="343"/>
      <c r="DR13" s="343"/>
      <c r="DS13" s="343"/>
      <c r="DT13" s="343"/>
      <c r="DU13" s="343"/>
      <c r="DV13" s="343"/>
      <c r="DW13" s="343"/>
      <c r="DX13" s="343"/>
      <c r="DY13" s="343"/>
      <c r="DZ13" s="343"/>
      <c r="EA13" s="343"/>
      <c r="EB13" s="343"/>
      <c r="EC13" s="343"/>
      <c r="ED13" s="343"/>
      <c r="EE13" s="343"/>
      <c r="EF13" s="343"/>
      <c r="EG13" s="343"/>
      <c r="EH13" s="343"/>
      <c r="EI13" s="343"/>
      <c r="EJ13" s="343"/>
      <c r="EK13" s="343"/>
      <c r="EL13" s="343"/>
      <c r="EM13" s="343"/>
      <c r="EN13" s="343"/>
      <c r="EO13" s="343"/>
      <c r="EP13" s="343"/>
      <c r="EQ13" s="343"/>
      <c r="ER13" s="343"/>
      <c r="ES13" s="343"/>
      <c r="ET13" s="343"/>
      <c r="EU13" s="343"/>
      <c r="EV13" s="343"/>
      <c r="EW13" s="343"/>
      <c r="EX13" s="343"/>
      <c r="EY13" s="343"/>
      <c r="EZ13" s="343"/>
      <c r="FA13" s="343"/>
      <c r="FB13" s="343"/>
      <c r="FC13" s="343"/>
      <c r="FD13" s="343"/>
      <c r="FE13" s="343"/>
      <c r="FF13" s="343"/>
      <c r="FG13" s="343"/>
      <c r="FH13" s="343"/>
      <c r="FI13" s="343"/>
      <c r="FJ13" s="343"/>
      <c r="FK13" s="343"/>
      <c r="FL13" s="343"/>
      <c r="FM13" s="343"/>
      <c r="FN13" s="343"/>
      <c r="FO13" s="343"/>
      <c r="FP13" s="343"/>
      <c r="FQ13" s="343"/>
      <c r="FR13" s="343"/>
      <c r="FS13" s="343"/>
      <c r="FT13" s="343"/>
      <c r="FU13" s="343"/>
      <c r="FV13" s="343"/>
      <c r="FW13" s="343"/>
      <c r="FX13" s="343"/>
      <c r="FY13" s="343"/>
      <c r="FZ13" s="343"/>
      <c r="GA13" s="343"/>
      <c r="GB13" s="343"/>
      <c r="GC13" s="343"/>
      <c r="GD13" s="343"/>
      <c r="GE13" s="343"/>
      <c r="GF13" s="343"/>
      <c r="GG13" s="343"/>
      <c r="GH13" s="343"/>
      <c r="GI13" s="343"/>
      <c r="GJ13" s="343"/>
      <c r="GK13" s="343"/>
      <c r="GL13" s="343"/>
      <c r="GM13" s="343"/>
      <c r="GN13" s="343"/>
      <c r="GO13" s="343"/>
      <c r="GP13" s="343"/>
      <c r="GQ13" s="343"/>
      <c r="GR13" s="343"/>
      <c r="GS13" s="343"/>
      <c r="GT13" s="343"/>
      <c r="GU13" s="343"/>
      <c r="GV13" s="343"/>
      <c r="GW13" s="343"/>
      <c r="GX13" s="343"/>
      <c r="GY13" s="343"/>
      <c r="GZ13" s="343"/>
      <c r="HA13" s="343"/>
      <c r="HB13" s="343"/>
      <c r="HC13" s="343"/>
      <c r="HD13" s="343"/>
      <c r="HE13" s="343"/>
      <c r="HF13" s="343"/>
      <c r="HG13" s="343"/>
      <c r="HH13" s="343"/>
      <c r="HI13" s="343"/>
      <c r="HJ13" s="343"/>
      <c r="HK13" s="343"/>
      <c r="HL13" s="343"/>
      <c r="HM13" s="343"/>
      <c r="HN13" s="343"/>
      <c r="HO13" s="343"/>
      <c r="HP13" s="343"/>
      <c r="HQ13" s="343"/>
      <c r="HR13" s="343"/>
      <c r="HS13" s="343"/>
      <c r="HT13" s="343"/>
      <c r="HU13" s="343"/>
      <c r="HV13" s="343"/>
      <c r="HW13" s="343"/>
      <c r="HX13" s="343"/>
      <c r="HY13" s="343"/>
      <c r="HZ13" s="343"/>
      <c r="IA13" s="343"/>
      <c r="IB13" s="343"/>
      <c r="IC13" s="343"/>
      <c r="ID13" s="343"/>
      <c r="IE13" s="343"/>
      <c r="IF13" s="343"/>
      <c r="IG13" s="343"/>
      <c r="IH13" s="343"/>
      <c r="II13" s="343"/>
      <c r="IJ13" s="343"/>
      <c r="IK13" s="343"/>
      <c r="IL13" s="343"/>
      <c r="IM13" s="343"/>
      <c r="IN13" s="343"/>
      <c r="IO13" s="343"/>
      <c r="IP13" s="343"/>
      <c r="IQ13" s="343"/>
      <c r="IR13" s="343"/>
      <c r="IS13" s="343"/>
      <c r="IT13" s="343"/>
      <c r="IU13" s="343"/>
      <c r="IV13" s="343"/>
    </row>
    <row r="14" spans="1:256" s="348" customFormat="1" ht="12.75" customHeight="1" x14ac:dyDescent="0.2">
      <c r="A14" s="359" t="s">
        <v>789</v>
      </c>
      <c r="B14" s="355">
        <v>56364</v>
      </c>
      <c r="C14" s="356">
        <v>-4245</v>
      </c>
      <c r="D14" s="356"/>
      <c r="E14" s="356">
        <v>6492</v>
      </c>
      <c r="F14" s="356">
        <v>-6468</v>
      </c>
      <c r="G14" s="356">
        <v>1519</v>
      </c>
      <c r="H14" s="356" t="s">
        <v>788</v>
      </c>
      <c r="I14" s="356">
        <v>4662</v>
      </c>
      <c r="J14" s="355">
        <v>58324</v>
      </c>
      <c r="K14" s="342"/>
      <c r="L14" s="344"/>
      <c r="M14" s="344"/>
      <c r="N14" s="357"/>
      <c r="O14" s="357"/>
      <c r="P14" s="357"/>
      <c r="Q14" s="357"/>
      <c r="R14" s="357"/>
      <c r="S14" s="357"/>
      <c r="T14" s="131"/>
      <c r="U14" s="131"/>
      <c r="V14" s="358"/>
      <c r="W14" s="358"/>
      <c r="X14" s="358"/>
      <c r="Y14" s="343"/>
      <c r="Z14" s="343"/>
      <c r="AA14" s="343"/>
      <c r="AB14" s="343"/>
      <c r="AC14" s="343"/>
      <c r="AD14" s="343"/>
      <c r="AE14" s="343"/>
      <c r="AF14" s="343"/>
      <c r="AG14" s="343"/>
      <c r="AH14" s="343"/>
      <c r="AI14" s="343"/>
      <c r="AJ14" s="343"/>
      <c r="AK14" s="343"/>
      <c r="AL14" s="343"/>
      <c r="AM14" s="343"/>
      <c r="AN14" s="343"/>
      <c r="AO14" s="343"/>
      <c r="AP14" s="343"/>
      <c r="AQ14" s="343"/>
      <c r="AR14" s="343"/>
      <c r="AS14" s="343"/>
      <c r="AT14" s="343"/>
      <c r="AU14" s="343"/>
      <c r="AV14" s="343"/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3"/>
      <c r="BR14" s="343"/>
      <c r="BS14" s="343"/>
      <c r="BT14" s="343"/>
      <c r="BU14" s="343"/>
      <c r="BV14" s="343"/>
      <c r="BW14" s="343"/>
      <c r="BX14" s="343"/>
      <c r="BY14" s="343"/>
      <c r="BZ14" s="343"/>
      <c r="CA14" s="343"/>
      <c r="CB14" s="343"/>
      <c r="CC14" s="343"/>
      <c r="CD14" s="343"/>
      <c r="CE14" s="343"/>
      <c r="CF14" s="343"/>
      <c r="CG14" s="343"/>
      <c r="CH14" s="343"/>
      <c r="CI14" s="343"/>
      <c r="CJ14" s="343"/>
      <c r="CK14" s="343"/>
      <c r="CL14" s="343"/>
      <c r="CM14" s="343"/>
      <c r="CN14" s="343"/>
      <c r="CO14" s="343"/>
      <c r="CP14" s="343"/>
      <c r="CQ14" s="343"/>
      <c r="CR14" s="343"/>
      <c r="CS14" s="343"/>
      <c r="CT14" s="343"/>
      <c r="CU14" s="343"/>
      <c r="CV14" s="343"/>
      <c r="CW14" s="343"/>
      <c r="CX14" s="343"/>
      <c r="CY14" s="343"/>
      <c r="CZ14" s="343"/>
      <c r="DA14" s="343"/>
      <c r="DB14" s="343"/>
      <c r="DC14" s="343"/>
      <c r="DD14" s="343"/>
      <c r="DE14" s="343"/>
      <c r="DF14" s="343"/>
      <c r="DG14" s="343"/>
      <c r="DH14" s="343"/>
      <c r="DI14" s="343"/>
      <c r="DJ14" s="343"/>
      <c r="DK14" s="343"/>
      <c r="DL14" s="343"/>
      <c r="DM14" s="343"/>
      <c r="DN14" s="343"/>
      <c r="DO14" s="343"/>
      <c r="DP14" s="343"/>
      <c r="DQ14" s="343"/>
      <c r="DR14" s="343"/>
      <c r="DS14" s="343"/>
      <c r="DT14" s="343"/>
      <c r="DU14" s="343"/>
      <c r="DV14" s="343"/>
      <c r="DW14" s="343"/>
      <c r="DX14" s="343"/>
      <c r="DY14" s="343"/>
      <c r="DZ14" s="343"/>
      <c r="EA14" s="343"/>
      <c r="EB14" s="343"/>
      <c r="EC14" s="343"/>
      <c r="ED14" s="343"/>
      <c r="EE14" s="343"/>
      <c r="EF14" s="343"/>
      <c r="EG14" s="343"/>
      <c r="EH14" s="343"/>
      <c r="EI14" s="343"/>
      <c r="EJ14" s="343"/>
      <c r="EK14" s="343"/>
      <c r="EL14" s="343"/>
      <c r="EM14" s="343"/>
      <c r="EN14" s="343"/>
      <c r="EO14" s="343"/>
      <c r="EP14" s="343"/>
      <c r="EQ14" s="343"/>
      <c r="ER14" s="343"/>
      <c r="ES14" s="343"/>
      <c r="ET14" s="343"/>
      <c r="EU14" s="343"/>
      <c r="EV14" s="343"/>
      <c r="EW14" s="343"/>
      <c r="EX14" s="343"/>
      <c r="EY14" s="343"/>
      <c r="EZ14" s="343"/>
      <c r="FA14" s="343"/>
      <c r="FB14" s="343"/>
      <c r="FC14" s="343"/>
      <c r="FD14" s="343"/>
      <c r="FE14" s="343"/>
      <c r="FF14" s="343"/>
      <c r="FG14" s="343"/>
      <c r="FH14" s="343"/>
      <c r="FI14" s="343"/>
      <c r="FJ14" s="343"/>
      <c r="FK14" s="343"/>
      <c r="FL14" s="343"/>
      <c r="FM14" s="343"/>
      <c r="FN14" s="343"/>
      <c r="FO14" s="343"/>
      <c r="FP14" s="343"/>
      <c r="FQ14" s="343"/>
      <c r="FR14" s="343"/>
      <c r="FS14" s="343"/>
      <c r="FT14" s="343"/>
      <c r="FU14" s="343"/>
      <c r="FV14" s="343"/>
      <c r="FW14" s="343"/>
      <c r="FX14" s="343"/>
      <c r="FY14" s="343"/>
      <c r="FZ14" s="343"/>
      <c r="GA14" s="343"/>
      <c r="GB14" s="343"/>
      <c r="GC14" s="343"/>
      <c r="GD14" s="343"/>
      <c r="GE14" s="343"/>
      <c r="GF14" s="343"/>
      <c r="GG14" s="343"/>
      <c r="GH14" s="343"/>
      <c r="GI14" s="343"/>
      <c r="GJ14" s="343"/>
      <c r="GK14" s="343"/>
      <c r="GL14" s="343"/>
      <c r="GM14" s="343"/>
      <c r="GN14" s="343"/>
      <c r="GO14" s="343"/>
      <c r="GP14" s="343"/>
      <c r="GQ14" s="343"/>
      <c r="GR14" s="343"/>
      <c r="GS14" s="343"/>
      <c r="GT14" s="343"/>
      <c r="GU14" s="343"/>
      <c r="GV14" s="343"/>
      <c r="GW14" s="343"/>
      <c r="GX14" s="343"/>
      <c r="GY14" s="343"/>
      <c r="GZ14" s="343"/>
      <c r="HA14" s="343"/>
      <c r="HB14" s="343"/>
      <c r="HC14" s="343"/>
      <c r="HD14" s="343"/>
      <c r="HE14" s="343"/>
      <c r="HF14" s="343"/>
      <c r="HG14" s="343"/>
      <c r="HH14" s="343"/>
      <c r="HI14" s="343"/>
      <c r="HJ14" s="343"/>
      <c r="HK14" s="343"/>
      <c r="HL14" s="343"/>
      <c r="HM14" s="343"/>
      <c r="HN14" s="343"/>
      <c r="HO14" s="343"/>
      <c r="HP14" s="343"/>
      <c r="HQ14" s="343"/>
      <c r="HR14" s="343"/>
      <c r="HS14" s="343"/>
      <c r="HT14" s="343"/>
      <c r="HU14" s="343"/>
      <c r="HV14" s="343"/>
      <c r="HW14" s="343"/>
      <c r="HX14" s="343"/>
      <c r="HY14" s="343"/>
      <c r="HZ14" s="343"/>
      <c r="IA14" s="343"/>
      <c r="IB14" s="343"/>
      <c r="IC14" s="343"/>
      <c r="ID14" s="343"/>
      <c r="IE14" s="343"/>
      <c r="IF14" s="343"/>
      <c r="IG14" s="343"/>
      <c r="IH14" s="343"/>
      <c r="II14" s="343"/>
      <c r="IJ14" s="343"/>
      <c r="IK14" s="343"/>
      <c r="IL14" s="343"/>
      <c r="IM14" s="343"/>
      <c r="IN14" s="343"/>
      <c r="IO14" s="343"/>
      <c r="IP14" s="343"/>
      <c r="IQ14" s="343"/>
      <c r="IR14" s="343"/>
      <c r="IS14" s="343"/>
      <c r="IT14" s="343"/>
      <c r="IU14" s="343"/>
      <c r="IV14" s="343"/>
    </row>
    <row r="15" spans="1:256" s="348" customFormat="1" ht="12.75" customHeight="1" x14ac:dyDescent="0.2">
      <c r="A15" s="359" t="s">
        <v>790</v>
      </c>
      <c r="B15" s="355">
        <v>60106</v>
      </c>
      <c r="C15" s="356">
        <v>-4841</v>
      </c>
      <c r="D15" s="356"/>
      <c r="E15" s="356">
        <v>6846</v>
      </c>
      <c r="F15" s="356">
        <v>-6827</v>
      </c>
      <c r="G15" s="356">
        <v>1519</v>
      </c>
      <c r="H15" s="356" t="s">
        <v>788</v>
      </c>
      <c r="I15" s="356">
        <v>4350</v>
      </c>
      <c r="J15" s="355">
        <v>61153</v>
      </c>
      <c r="K15" s="342"/>
      <c r="L15" s="344"/>
      <c r="M15" s="344"/>
      <c r="N15" s="357"/>
      <c r="O15" s="357"/>
      <c r="P15" s="357"/>
      <c r="Q15" s="357"/>
      <c r="R15" s="357"/>
      <c r="S15" s="357"/>
      <c r="T15" s="131"/>
      <c r="U15" s="131"/>
      <c r="V15" s="358"/>
      <c r="W15" s="358"/>
      <c r="X15" s="358"/>
      <c r="Y15" s="343"/>
      <c r="Z15" s="343"/>
      <c r="AA15" s="343"/>
      <c r="AB15" s="343"/>
      <c r="AC15" s="343"/>
      <c r="AD15" s="343"/>
      <c r="AE15" s="343"/>
      <c r="AF15" s="343"/>
      <c r="AG15" s="343"/>
      <c r="AH15" s="343"/>
      <c r="AI15" s="343"/>
      <c r="AJ15" s="343"/>
      <c r="AK15" s="343"/>
      <c r="AL15" s="343"/>
      <c r="AM15" s="343"/>
      <c r="AN15" s="343"/>
      <c r="AO15" s="343"/>
      <c r="AP15" s="343"/>
      <c r="AQ15" s="343"/>
      <c r="AR15" s="343"/>
      <c r="AS15" s="343"/>
      <c r="AT15" s="343"/>
      <c r="AU15" s="343"/>
      <c r="AV15" s="343"/>
      <c r="AW15" s="343"/>
      <c r="AX15" s="343"/>
      <c r="AY15" s="343"/>
      <c r="AZ15" s="343"/>
      <c r="BA15" s="343"/>
      <c r="BB15" s="343"/>
      <c r="BC15" s="343"/>
      <c r="BD15" s="343"/>
      <c r="BE15" s="343"/>
      <c r="BF15" s="343"/>
      <c r="BG15" s="343"/>
      <c r="BH15" s="343"/>
      <c r="BI15" s="343"/>
      <c r="BJ15" s="343"/>
      <c r="BK15" s="343"/>
      <c r="BL15" s="343"/>
      <c r="BM15" s="343"/>
      <c r="BN15" s="343"/>
      <c r="BO15" s="343"/>
      <c r="BP15" s="343"/>
      <c r="BQ15" s="343"/>
      <c r="BR15" s="343"/>
      <c r="BS15" s="343"/>
      <c r="BT15" s="343"/>
      <c r="BU15" s="343"/>
      <c r="BV15" s="343"/>
      <c r="BW15" s="343"/>
      <c r="BX15" s="343"/>
      <c r="BY15" s="343"/>
      <c r="BZ15" s="343"/>
      <c r="CA15" s="343"/>
      <c r="CB15" s="343"/>
      <c r="CC15" s="343"/>
      <c r="CD15" s="343"/>
      <c r="CE15" s="343"/>
      <c r="CF15" s="343"/>
      <c r="CG15" s="343"/>
      <c r="CH15" s="343"/>
      <c r="CI15" s="343"/>
      <c r="CJ15" s="343"/>
      <c r="CK15" s="343"/>
      <c r="CL15" s="343"/>
      <c r="CM15" s="343"/>
      <c r="CN15" s="343"/>
      <c r="CO15" s="343"/>
      <c r="CP15" s="343"/>
      <c r="CQ15" s="343"/>
      <c r="CR15" s="343"/>
      <c r="CS15" s="343"/>
      <c r="CT15" s="343"/>
      <c r="CU15" s="343"/>
      <c r="CV15" s="343"/>
      <c r="CW15" s="343"/>
      <c r="CX15" s="343"/>
      <c r="CY15" s="343"/>
      <c r="CZ15" s="343"/>
      <c r="DA15" s="343"/>
      <c r="DB15" s="343"/>
      <c r="DC15" s="343"/>
      <c r="DD15" s="343"/>
      <c r="DE15" s="343"/>
      <c r="DF15" s="343"/>
      <c r="DG15" s="343"/>
      <c r="DH15" s="343"/>
      <c r="DI15" s="343"/>
      <c r="DJ15" s="343"/>
      <c r="DK15" s="343"/>
      <c r="DL15" s="343"/>
      <c r="DM15" s="343"/>
      <c r="DN15" s="343"/>
      <c r="DO15" s="343"/>
      <c r="DP15" s="343"/>
      <c r="DQ15" s="343"/>
      <c r="DR15" s="343"/>
      <c r="DS15" s="343"/>
      <c r="DT15" s="343"/>
      <c r="DU15" s="343"/>
      <c r="DV15" s="343"/>
      <c r="DW15" s="343"/>
      <c r="DX15" s="343"/>
      <c r="DY15" s="343"/>
      <c r="DZ15" s="343"/>
      <c r="EA15" s="343"/>
      <c r="EB15" s="343"/>
      <c r="EC15" s="343"/>
      <c r="ED15" s="343"/>
      <c r="EE15" s="343"/>
      <c r="EF15" s="343"/>
      <c r="EG15" s="343"/>
      <c r="EH15" s="343"/>
      <c r="EI15" s="343"/>
      <c r="EJ15" s="343"/>
      <c r="EK15" s="343"/>
      <c r="EL15" s="343"/>
      <c r="EM15" s="343"/>
      <c r="EN15" s="343"/>
      <c r="EO15" s="343"/>
      <c r="EP15" s="343"/>
      <c r="EQ15" s="343"/>
      <c r="ER15" s="343"/>
      <c r="ES15" s="343"/>
      <c r="ET15" s="343"/>
      <c r="EU15" s="343"/>
      <c r="EV15" s="343"/>
      <c r="EW15" s="343"/>
      <c r="EX15" s="343"/>
      <c r="EY15" s="343"/>
      <c r="EZ15" s="343"/>
      <c r="FA15" s="343"/>
      <c r="FB15" s="343"/>
      <c r="FC15" s="343"/>
      <c r="FD15" s="343"/>
      <c r="FE15" s="343"/>
      <c r="FF15" s="343"/>
      <c r="FG15" s="343"/>
      <c r="FH15" s="343"/>
      <c r="FI15" s="343"/>
      <c r="FJ15" s="343"/>
      <c r="FK15" s="343"/>
      <c r="FL15" s="343"/>
      <c r="FM15" s="343"/>
      <c r="FN15" s="343"/>
      <c r="FO15" s="343"/>
      <c r="FP15" s="343"/>
      <c r="FQ15" s="343"/>
      <c r="FR15" s="343"/>
      <c r="FS15" s="343"/>
      <c r="FT15" s="343"/>
      <c r="FU15" s="343"/>
      <c r="FV15" s="343"/>
      <c r="FW15" s="343"/>
      <c r="FX15" s="343"/>
      <c r="FY15" s="343"/>
      <c r="FZ15" s="343"/>
      <c r="GA15" s="343"/>
      <c r="GB15" s="343"/>
      <c r="GC15" s="343"/>
      <c r="GD15" s="343"/>
      <c r="GE15" s="343"/>
      <c r="GF15" s="343"/>
      <c r="GG15" s="343"/>
      <c r="GH15" s="343"/>
      <c r="GI15" s="343"/>
      <c r="GJ15" s="343"/>
      <c r="GK15" s="343"/>
      <c r="GL15" s="343"/>
      <c r="GM15" s="343"/>
      <c r="GN15" s="343"/>
      <c r="GO15" s="343"/>
      <c r="GP15" s="343"/>
      <c r="GQ15" s="343"/>
      <c r="GR15" s="343"/>
      <c r="GS15" s="343"/>
      <c r="GT15" s="343"/>
      <c r="GU15" s="343"/>
      <c r="GV15" s="343"/>
      <c r="GW15" s="343"/>
      <c r="GX15" s="343"/>
      <c r="GY15" s="343"/>
      <c r="GZ15" s="343"/>
      <c r="HA15" s="343"/>
      <c r="HB15" s="343"/>
      <c r="HC15" s="343"/>
      <c r="HD15" s="343"/>
      <c r="HE15" s="343"/>
      <c r="HF15" s="343"/>
      <c r="HG15" s="343"/>
      <c r="HH15" s="343"/>
      <c r="HI15" s="343"/>
      <c r="HJ15" s="343"/>
      <c r="HK15" s="343"/>
      <c r="HL15" s="343"/>
      <c r="HM15" s="343"/>
      <c r="HN15" s="343"/>
      <c r="HO15" s="343"/>
      <c r="HP15" s="343"/>
      <c r="HQ15" s="343"/>
      <c r="HR15" s="343"/>
      <c r="HS15" s="343"/>
      <c r="HT15" s="343"/>
      <c r="HU15" s="343"/>
      <c r="HV15" s="343"/>
      <c r="HW15" s="343"/>
      <c r="HX15" s="343"/>
      <c r="HY15" s="343"/>
      <c r="HZ15" s="343"/>
      <c r="IA15" s="343"/>
      <c r="IB15" s="343"/>
      <c r="IC15" s="343"/>
      <c r="ID15" s="343"/>
      <c r="IE15" s="343"/>
      <c r="IF15" s="343"/>
      <c r="IG15" s="343"/>
      <c r="IH15" s="343"/>
      <c r="II15" s="343"/>
      <c r="IJ15" s="343"/>
      <c r="IK15" s="343"/>
      <c r="IL15" s="343"/>
      <c r="IM15" s="343"/>
      <c r="IN15" s="343"/>
      <c r="IO15" s="343"/>
      <c r="IP15" s="343"/>
      <c r="IQ15" s="343"/>
      <c r="IR15" s="343"/>
      <c r="IS15" s="343"/>
      <c r="IT15" s="343"/>
      <c r="IU15" s="343"/>
      <c r="IV15" s="343"/>
    </row>
    <row r="16" spans="1:256" s="348" customFormat="1" ht="12.75" customHeight="1" x14ac:dyDescent="0.2">
      <c r="A16" s="359" t="s">
        <v>791</v>
      </c>
      <c r="B16" s="355">
        <v>61548</v>
      </c>
      <c r="C16" s="356">
        <v>-3874</v>
      </c>
      <c r="D16" s="356"/>
      <c r="E16" s="356">
        <v>6058</v>
      </c>
      <c r="F16" s="356">
        <v>-6071</v>
      </c>
      <c r="G16" s="356">
        <v>1908</v>
      </c>
      <c r="H16" s="356">
        <v>2428</v>
      </c>
      <c r="I16" s="356">
        <v>2235</v>
      </c>
      <c r="J16" s="355">
        <v>64231</v>
      </c>
      <c r="K16" s="342"/>
      <c r="L16" s="344"/>
      <c r="M16" s="344"/>
      <c r="N16" s="357"/>
      <c r="O16" s="357"/>
      <c r="P16" s="357"/>
      <c r="Q16" s="357"/>
      <c r="R16" s="357"/>
      <c r="S16" s="357"/>
      <c r="T16" s="131"/>
      <c r="U16" s="131"/>
      <c r="V16" s="358"/>
      <c r="W16" s="358"/>
      <c r="X16" s="358"/>
      <c r="Y16" s="343"/>
      <c r="Z16" s="343"/>
      <c r="AA16" s="343"/>
      <c r="AB16" s="343"/>
      <c r="AC16" s="343"/>
      <c r="AD16" s="343"/>
      <c r="AE16" s="343"/>
      <c r="AF16" s="343"/>
      <c r="AG16" s="343"/>
      <c r="AH16" s="343"/>
      <c r="AI16" s="343"/>
      <c r="AJ16" s="343"/>
      <c r="AK16" s="343"/>
      <c r="AL16" s="343"/>
      <c r="AM16" s="343"/>
      <c r="AN16" s="343"/>
      <c r="AO16" s="343"/>
      <c r="AP16" s="343"/>
      <c r="AQ16" s="343"/>
      <c r="AR16" s="343"/>
      <c r="AS16" s="343"/>
      <c r="AT16" s="343"/>
      <c r="AU16" s="343"/>
      <c r="AV16" s="343"/>
      <c r="AW16" s="343"/>
      <c r="AX16" s="343"/>
      <c r="AY16" s="343"/>
      <c r="AZ16" s="343"/>
      <c r="BA16" s="343"/>
      <c r="BB16" s="343"/>
      <c r="BC16" s="343"/>
      <c r="BD16" s="343"/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3"/>
      <c r="BQ16" s="343"/>
      <c r="BR16" s="343"/>
      <c r="BS16" s="343"/>
      <c r="BT16" s="343"/>
      <c r="BU16" s="343"/>
      <c r="BV16" s="343"/>
      <c r="BW16" s="343"/>
      <c r="BX16" s="343"/>
      <c r="BY16" s="343"/>
      <c r="BZ16" s="343"/>
      <c r="CA16" s="343"/>
      <c r="CB16" s="343"/>
      <c r="CC16" s="343"/>
      <c r="CD16" s="343"/>
      <c r="CE16" s="343"/>
      <c r="CF16" s="343"/>
      <c r="CG16" s="343"/>
      <c r="CH16" s="343"/>
      <c r="CI16" s="343"/>
      <c r="CJ16" s="343"/>
      <c r="CK16" s="343"/>
      <c r="CL16" s="343"/>
      <c r="CM16" s="343"/>
      <c r="CN16" s="343"/>
      <c r="CO16" s="343"/>
      <c r="CP16" s="343"/>
      <c r="CQ16" s="343"/>
      <c r="CR16" s="343"/>
      <c r="CS16" s="343"/>
      <c r="CT16" s="343"/>
      <c r="CU16" s="343"/>
      <c r="CV16" s="343"/>
      <c r="CW16" s="343"/>
      <c r="CX16" s="343"/>
      <c r="CY16" s="343"/>
      <c r="CZ16" s="343"/>
      <c r="DA16" s="343"/>
      <c r="DB16" s="343"/>
      <c r="DC16" s="343"/>
      <c r="DD16" s="343"/>
      <c r="DE16" s="343"/>
      <c r="DF16" s="343"/>
      <c r="DG16" s="343"/>
      <c r="DH16" s="343"/>
      <c r="DI16" s="343"/>
      <c r="DJ16" s="343"/>
      <c r="DK16" s="343"/>
      <c r="DL16" s="343"/>
      <c r="DM16" s="343"/>
      <c r="DN16" s="343"/>
      <c r="DO16" s="343"/>
      <c r="DP16" s="343"/>
      <c r="DQ16" s="343"/>
      <c r="DR16" s="343"/>
      <c r="DS16" s="343"/>
      <c r="DT16" s="343"/>
      <c r="DU16" s="343"/>
      <c r="DV16" s="343"/>
      <c r="DW16" s="343"/>
      <c r="DX16" s="343"/>
      <c r="DY16" s="343"/>
      <c r="DZ16" s="343"/>
      <c r="EA16" s="343"/>
      <c r="EB16" s="343"/>
      <c r="EC16" s="343"/>
      <c r="ED16" s="343"/>
      <c r="EE16" s="343"/>
      <c r="EF16" s="343"/>
      <c r="EG16" s="343"/>
      <c r="EH16" s="343"/>
      <c r="EI16" s="343"/>
      <c r="EJ16" s="343"/>
      <c r="EK16" s="343"/>
      <c r="EL16" s="343"/>
      <c r="EM16" s="343"/>
      <c r="EN16" s="343"/>
      <c r="EO16" s="343"/>
      <c r="EP16" s="343"/>
      <c r="EQ16" s="343"/>
      <c r="ER16" s="343"/>
      <c r="ES16" s="343"/>
      <c r="ET16" s="343"/>
      <c r="EU16" s="343"/>
      <c r="EV16" s="343"/>
      <c r="EW16" s="343"/>
      <c r="EX16" s="343"/>
      <c r="EY16" s="343"/>
      <c r="EZ16" s="343"/>
      <c r="FA16" s="343"/>
      <c r="FB16" s="343"/>
      <c r="FC16" s="343"/>
      <c r="FD16" s="343"/>
      <c r="FE16" s="343"/>
      <c r="FF16" s="343"/>
      <c r="FG16" s="343"/>
      <c r="FH16" s="343"/>
      <c r="FI16" s="343"/>
      <c r="FJ16" s="343"/>
      <c r="FK16" s="343"/>
      <c r="FL16" s="343"/>
      <c r="FM16" s="343"/>
      <c r="FN16" s="343"/>
      <c r="FO16" s="343"/>
      <c r="FP16" s="343"/>
      <c r="FQ16" s="343"/>
      <c r="FR16" s="343"/>
      <c r="FS16" s="343"/>
      <c r="FT16" s="343"/>
      <c r="FU16" s="343"/>
      <c r="FV16" s="343"/>
      <c r="FW16" s="343"/>
      <c r="FX16" s="343"/>
      <c r="FY16" s="343"/>
      <c r="FZ16" s="343"/>
      <c r="GA16" s="343"/>
      <c r="GB16" s="343"/>
      <c r="GC16" s="343"/>
      <c r="GD16" s="343"/>
      <c r="GE16" s="343"/>
      <c r="GF16" s="343"/>
      <c r="GG16" s="343"/>
      <c r="GH16" s="343"/>
      <c r="GI16" s="343"/>
      <c r="GJ16" s="343"/>
      <c r="GK16" s="343"/>
      <c r="GL16" s="343"/>
      <c r="GM16" s="343"/>
      <c r="GN16" s="343"/>
      <c r="GO16" s="343"/>
      <c r="GP16" s="343"/>
      <c r="GQ16" s="343"/>
      <c r="GR16" s="343"/>
      <c r="GS16" s="343"/>
      <c r="GT16" s="343"/>
      <c r="GU16" s="343"/>
      <c r="GV16" s="343"/>
      <c r="GW16" s="343"/>
      <c r="GX16" s="343"/>
      <c r="GY16" s="343"/>
      <c r="GZ16" s="343"/>
      <c r="HA16" s="343"/>
      <c r="HB16" s="343"/>
      <c r="HC16" s="343"/>
      <c r="HD16" s="343"/>
      <c r="HE16" s="343"/>
      <c r="HF16" s="343"/>
      <c r="HG16" s="343"/>
      <c r="HH16" s="343"/>
      <c r="HI16" s="343"/>
      <c r="HJ16" s="343"/>
      <c r="HK16" s="343"/>
      <c r="HL16" s="343"/>
      <c r="HM16" s="343"/>
      <c r="HN16" s="343"/>
      <c r="HO16" s="343"/>
      <c r="HP16" s="343"/>
      <c r="HQ16" s="343"/>
      <c r="HR16" s="343"/>
      <c r="HS16" s="343"/>
      <c r="HT16" s="343"/>
      <c r="HU16" s="343"/>
      <c r="HV16" s="343"/>
      <c r="HW16" s="343"/>
      <c r="HX16" s="343"/>
      <c r="HY16" s="343"/>
      <c r="HZ16" s="343"/>
      <c r="IA16" s="343"/>
      <c r="IB16" s="343"/>
      <c r="IC16" s="343"/>
      <c r="ID16" s="343"/>
      <c r="IE16" s="343"/>
      <c r="IF16" s="343"/>
      <c r="IG16" s="343"/>
      <c r="IH16" s="343"/>
      <c r="II16" s="343"/>
      <c r="IJ16" s="343"/>
      <c r="IK16" s="343"/>
      <c r="IL16" s="343"/>
      <c r="IM16" s="343"/>
      <c r="IN16" s="343"/>
      <c r="IO16" s="343"/>
      <c r="IP16" s="343"/>
      <c r="IQ16" s="343"/>
      <c r="IR16" s="343"/>
      <c r="IS16" s="343"/>
      <c r="IT16" s="343"/>
      <c r="IU16" s="343"/>
      <c r="IV16" s="343"/>
    </row>
    <row r="17" spans="1:256" s="348" customFormat="1" ht="12.75" customHeight="1" x14ac:dyDescent="0.2">
      <c r="A17" s="359" t="s">
        <v>792</v>
      </c>
      <c r="B17" s="355">
        <v>64627</v>
      </c>
      <c r="C17" s="356">
        <v>-4218</v>
      </c>
      <c r="D17" s="356"/>
      <c r="E17" s="356">
        <v>6369</v>
      </c>
      <c r="F17" s="356">
        <v>-6388</v>
      </c>
      <c r="G17" s="356">
        <v>1916</v>
      </c>
      <c r="H17" s="356">
        <v>778</v>
      </c>
      <c r="I17" s="356">
        <v>-377</v>
      </c>
      <c r="J17" s="355">
        <v>62707</v>
      </c>
      <c r="K17" s="342"/>
      <c r="L17" s="344"/>
      <c r="M17" s="344"/>
      <c r="N17" s="357"/>
      <c r="O17" s="357"/>
      <c r="P17" s="357"/>
      <c r="Q17" s="357"/>
      <c r="R17" s="357"/>
      <c r="S17" s="357"/>
      <c r="T17" s="131"/>
      <c r="U17" s="131"/>
      <c r="V17" s="358"/>
      <c r="W17" s="358"/>
      <c r="X17" s="358"/>
      <c r="Y17" s="343"/>
      <c r="Z17" s="343"/>
      <c r="AA17" s="343"/>
      <c r="AB17" s="343"/>
      <c r="AC17" s="343"/>
      <c r="AD17" s="343"/>
      <c r="AE17" s="343"/>
      <c r="AF17" s="343"/>
      <c r="AG17" s="343"/>
      <c r="AH17" s="343"/>
      <c r="AI17" s="343"/>
      <c r="AJ17" s="343"/>
      <c r="AK17" s="343"/>
      <c r="AL17" s="343"/>
      <c r="AM17" s="343"/>
      <c r="AN17" s="343"/>
      <c r="AO17" s="343"/>
      <c r="AP17" s="343"/>
      <c r="AQ17" s="343"/>
      <c r="AR17" s="343"/>
      <c r="AS17" s="343"/>
      <c r="AT17" s="343"/>
      <c r="AU17" s="343"/>
      <c r="AV17" s="343"/>
      <c r="AW17" s="343"/>
      <c r="AX17" s="343"/>
      <c r="AY17" s="343"/>
      <c r="AZ17" s="343"/>
      <c r="BA17" s="343"/>
      <c r="BB17" s="343"/>
      <c r="BC17" s="343"/>
      <c r="BD17" s="343"/>
      <c r="BE17" s="343"/>
      <c r="BF17" s="343"/>
      <c r="BG17" s="343"/>
      <c r="BH17" s="343"/>
      <c r="BI17" s="343"/>
      <c r="BJ17" s="343"/>
      <c r="BK17" s="343"/>
      <c r="BL17" s="343"/>
      <c r="BM17" s="343"/>
      <c r="BN17" s="343"/>
      <c r="BO17" s="343"/>
      <c r="BP17" s="343"/>
      <c r="BQ17" s="343"/>
      <c r="BR17" s="343"/>
      <c r="BS17" s="343"/>
      <c r="BT17" s="343"/>
      <c r="BU17" s="343"/>
      <c r="BV17" s="343"/>
      <c r="BW17" s="343"/>
      <c r="BX17" s="343"/>
      <c r="BY17" s="343"/>
      <c r="BZ17" s="343"/>
      <c r="CA17" s="343"/>
      <c r="CB17" s="343"/>
      <c r="CC17" s="343"/>
      <c r="CD17" s="343"/>
      <c r="CE17" s="343"/>
      <c r="CF17" s="343"/>
      <c r="CG17" s="343"/>
      <c r="CH17" s="343"/>
      <c r="CI17" s="343"/>
      <c r="CJ17" s="343"/>
      <c r="CK17" s="343"/>
      <c r="CL17" s="343"/>
      <c r="CM17" s="343"/>
      <c r="CN17" s="343"/>
      <c r="CO17" s="343"/>
      <c r="CP17" s="343"/>
      <c r="CQ17" s="343"/>
      <c r="CR17" s="343"/>
      <c r="CS17" s="343"/>
      <c r="CT17" s="343"/>
      <c r="CU17" s="343"/>
      <c r="CV17" s="343"/>
      <c r="CW17" s="343"/>
      <c r="CX17" s="343"/>
      <c r="CY17" s="343"/>
      <c r="CZ17" s="343"/>
      <c r="DA17" s="343"/>
      <c r="DB17" s="343"/>
      <c r="DC17" s="343"/>
      <c r="DD17" s="343"/>
      <c r="DE17" s="343"/>
      <c r="DF17" s="343"/>
      <c r="DG17" s="343"/>
      <c r="DH17" s="343"/>
      <c r="DI17" s="343"/>
      <c r="DJ17" s="343"/>
      <c r="DK17" s="343"/>
      <c r="DL17" s="343"/>
      <c r="DM17" s="343"/>
      <c r="DN17" s="343"/>
      <c r="DO17" s="343"/>
      <c r="DP17" s="343"/>
      <c r="DQ17" s="343"/>
      <c r="DR17" s="343"/>
      <c r="DS17" s="343"/>
      <c r="DT17" s="343"/>
      <c r="DU17" s="343"/>
      <c r="DV17" s="343"/>
      <c r="DW17" s="343"/>
      <c r="DX17" s="343"/>
      <c r="DY17" s="343"/>
      <c r="DZ17" s="343"/>
      <c r="EA17" s="343"/>
      <c r="EB17" s="343"/>
      <c r="EC17" s="343"/>
      <c r="ED17" s="343"/>
      <c r="EE17" s="343"/>
      <c r="EF17" s="343"/>
      <c r="EG17" s="343"/>
      <c r="EH17" s="343"/>
      <c r="EI17" s="343"/>
      <c r="EJ17" s="343"/>
      <c r="EK17" s="343"/>
      <c r="EL17" s="343"/>
      <c r="EM17" s="343"/>
      <c r="EN17" s="343"/>
      <c r="EO17" s="343"/>
      <c r="EP17" s="343"/>
      <c r="EQ17" s="343"/>
      <c r="ER17" s="343"/>
      <c r="ES17" s="343"/>
      <c r="ET17" s="343"/>
      <c r="EU17" s="343"/>
      <c r="EV17" s="343"/>
      <c r="EW17" s="343"/>
      <c r="EX17" s="343"/>
      <c r="EY17" s="343"/>
      <c r="EZ17" s="343"/>
      <c r="FA17" s="343"/>
      <c r="FB17" s="343"/>
      <c r="FC17" s="343"/>
      <c r="FD17" s="343"/>
      <c r="FE17" s="343"/>
      <c r="FF17" s="343"/>
      <c r="FG17" s="343"/>
      <c r="FH17" s="343"/>
      <c r="FI17" s="343"/>
      <c r="FJ17" s="343"/>
      <c r="FK17" s="343"/>
      <c r="FL17" s="343"/>
      <c r="FM17" s="343"/>
      <c r="FN17" s="343"/>
      <c r="FO17" s="343"/>
      <c r="FP17" s="343"/>
      <c r="FQ17" s="343"/>
      <c r="FR17" s="343"/>
      <c r="FS17" s="343"/>
      <c r="FT17" s="343"/>
      <c r="FU17" s="343"/>
      <c r="FV17" s="343"/>
      <c r="FW17" s="343"/>
      <c r="FX17" s="343"/>
      <c r="FY17" s="343"/>
      <c r="FZ17" s="343"/>
      <c r="GA17" s="343"/>
      <c r="GB17" s="343"/>
      <c r="GC17" s="343"/>
      <c r="GD17" s="343"/>
      <c r="GE17" s="343"/>
      <c r="GF17" s="343"/>
      <c r="GG17" s="343"/>
      <c r="GH17" s="343"/>
      <c r="GI17" s="343"/>
      <c r="GJ17" s="343"/>
      <c r="GK17" s="343"/>
      <c r="GL17" s="343"/>
      <c r="GM17" s="343"/>
      <c r="GN17" s="343"/>
      <c r="GO17" s="343"/>
      <c r="GP17" s="343"/>
      <c r="GQ17" s="343"/>
      <c r="GR17" s="343"/>
      <c r="GS17" s="343"/>
      <c r="GT17" s="343"/>
      <c r="GU17" s="343"/>
      <c r="GV17" s="343"/>
      <c r="GW17" s="343"/>
      <c r="GX17" s="343"/>
      <c r="GY17" s="343"/>
      <c r="GZ17" s="343"/>
      <c r="HA17" s="343"/>
      <c r="HB17" s="343"/>
      <c r="HC17" s="343"/>
      <c r="HD17" s="343"/>
      <c r="HE17" s="343"/>
      <c r="HF17" s="343"/>
      <c r="HG17" s="343"/>
      <c r="HH17" s="343"/>
      <c r="HI17" s="343"/>
      <c r="HJ17" s="343"/>
      <c r="HK17" s="343"/>
      <c r="HL17" s="343"/>
      <c r="HM17" s="343"/>
      <c r="HN17" s="343"/>
      <c r="HO17" s="343"/>
      <c r="HP17" s="343"/>
      <c r="HQ17" s="343"/>
      <c r="HR17" s="343"/>
      <c r="HS17" s="343"/>
      <c r="HT17" s="343"/>
      <c r="HU17" s="343"/>
      <c r="HV17" s="343"/>
      <c r="HW17" s="343"/>
      <c r="HX17" s="343"/>
      <c r="HY17" s="343"/>
      <c r="HZ17" s="343"/>
      <c r="IA17" s="343"/>
      <c r="IB17" s="343"/>
      <c r="IC17" s="343"/>
      <c r="ID17" s="343"/>
      <c r="IE17" s="343"/>
      <c r="IF17" s="343"/>
      <c r="IG17" s="343"/>
      <c r="IH17" s="343"/>
      <c r="II17" s="343"/>
      <c r="IJ17" s="343"/>
      <c r="IK17" s="343"/>
      <c r="IL17" s="343"/>
      <c r="IM17" s="343"/>
      <c r="IN17" s="343"/>
      <c r="IO17" s="343"/>
      <c r="IP17" s="343"/>
      <c r="IQ17" s="343"/>
      <c r="IR17" s="343"/>
      <c r="IS17" s="343"/>
      <c r="IT17" s="343"/>
      <c r="IU17" s="343"/>
      <c r="IV17" s="343"/>
    </row>
    <row r="18" spans="1:256" s="348" customFormat="1" ht="18" customHeight="1" x14ac:dyDescent="0.2">
      <c r="A18" s="354" t="s">
        <v>793</v>
      </c>
      <c r="B18" s="355">
        <v>68986</v>
      </c>
      <c r="C18" s="356">
        <v>-6351</v>
      </c>
      <c r="D18" s="356"/>
      <c r="E18" s="356">
        <v>6640</v>
      </c>
      <c r="F18" s="356">
        <v>-6653</v>
      </c>
      <c r="G18" s="356">
        <v>1050</v>
      </c>
      <c r="H18" s="356">
        <v>784</v>
      </c>
      <c r="I18" s="356">
        <v>-337</v>
      </c>
      <c r="J18" s="355">
        <v>64121</v>
      </c>
      <c r="K18" s="342"/>
      <c r="L18" s="344"/>
      <c r="M18" s="344"/>
      <c r="N18" s="357"/>
      <c r="O18" s="357"/>
      <c r="P18" s="357"/>
      <c r="Q18" s="357"/>
      <c r="R18" s="357"/>
      <c r="S18" s="357"/>
      <c r="T18" s="131"/>
      <c r="U18" s="131"/>
      <c r="V18" s="358"/>
      <c r="W18" s="358"/>
      <c r="X18" s="358"/>
      <c r="Y18" s="343"/>
      <c r="Z18" s="343"/>
      <c r="AA18" s="343"/>
      <c r="AB18" s="343"/>
      <c r="AC18" s="343"/>
      <c r="AD18" s="343"/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  <c r="AT18" s="343"/>
      <c r="AU18" s="343"/>
      <c r="AV18" s="343"/>
      <c r="AW18" s="343"/>
      <c r="AX18" s="343"/>
      <c r="AY18" s="343"/>
      <c r="AZ18" s="343"/>
      <c r="BA18" s="343"/>
      <c r="BB18" s="343"/>
      <c r="BC18" s="343"/>
      <c r="BD18" s="343"/>
      <c r="BE18" s="343"/>
      <c r="BF18" s="343"/>
      <c r="BG18" s="343"/>
      <c r="BH18" s="343"/>
      <c r="BI18" s="343"/>
      <c r="BJ18" s="343"/>
      <c r="BK18" s="343"/>
      <c r="BL18" s="343"/>
      <c r="BM18" s="343"/>
      <c r="BN18" s="343"/>
      <c r="BO18" s="343"/>
      <c r="BP18" s="343"/>
      <c r="BQ18" s="343"/>
      <c r="BR18" s="343"/>
      <c r="BS18" s="343"/>
      <c r="BT18" s="343"/>
      <c r="BU18" s="343"/>
      <c r="BV18" s="343"/>
      <c r="BW18" s="343"/>
      <c r="BX18" s="343"/>
      <c r="BY18" s="343"/>
      <c r="BZ18" s="343"/>
      <c r="CA18" s="343"/>
      <c r="CB18" s="343"/>
      <c r="CC18" s="343"/>
      <c r="CD18" s="343"/>
      <c r="CE18" s="343"/>
      <c r="CF18" s="343"/>
      <c r="CG18" s="343"/>
      <c r="CH18" s="343"/>
      <c r="CI18" s="343"/>
      <c r="CJ18" s="343"/>
      <c r="CK18" s="343"/>
      <c r="CL18" s="343"/>
      <c r="CM18" s="343"/>
      <c r="CN18" s="343"/>
      <c r="CO18" s="343"/>
      <c r="CP18" s="343"/>
      <c r="CQ18" s="343"/>
      <c r="CR18" s="343"/>
      <c r="CS18" s="343"/>
      <c r="CT18" s="343"/>
      <c r="CU18" s="343"/>
      <c r="CV18" s="343"/>
      <c r="CW18" s="343"/>
      <c r="CX18" s="343"/>
      <c r="CY18" s="343"/>
      <c r="CZ18" s="343"/>
      <c r="DA18" s="343"/>
      <c r="DB18" s="343"/>
      <c r="DC18" s="343"/>
      <c r="DD18" s="343"/>
      <c r="DE18" s="343"/>
      <c r="DF18" s="343"/>
      <c r="DG18" s="343"/>
      <c r="DH18" s="343"/>
      <c r="DI18" s="343"/>
      <c r="DJ18" s="343"/>
      <c r="DK18" s="343"/>
      <c r="DL18" s="343"/>
      <c r="DM18" s="343"/>
      <c r="DN18" s="343"/>
      <c r="DO18" s="343"/>
      <c r="DP18" s="343"/>
      <c r="DQ18" s="343"/>
      <c r="DR18" s="343"/>
      <c r="DS18" s="343"/>
      <c r="DT18" s="343"/>
      <c r="DU18" s="343"/>
      <c r="DV18" s="343"/>
      <c r="DW18" s="343"/>
      <c r="DX18" s="343"/>
      <c r="DY18" s="343"/>
      <c r="DZ18" s="343"/>
      <c r="EA18" s="343"/>
      <c r="EB18" s="343"/>
      <c r="EC18" s="343"/>
      <c r="ED18" s="343"/>
      <c r="EE18" s="343"/>
      <c r="EF18" s="343"/>
      <c r="EG18" s="343"/>
      <c r="EH18" s="343"/>
      <c r="EI18" s="343"/>
      <c r="EJ18" s="343"/>
      <c r="EK18" s="343"/>
      <c r="EL18" s="343"/>
      <c r="EM18" s="343"/>
      <c r="EN18" s="343"/>
      <c r="EO18" s="343"/>
      <c r="EP18" s="343"/>
      <c r="EQ18" s="343"/>
      <c r="ER18" s="343"/>
      <c r="ES18" s="343"/>
      <c r="ET18" s="343"/>
      <c r="EU18" s="343"/>
      <c r="EV18" s="343"/>
      <c r="EW18" s="343"/>
      <c r="EX18" s="343"/>
      <c r="EY18" s="343"/>
      <c r="EZ18" s="343"/>
      <c r="FA18" s="343"/>
      <c r="FB18" s="343"/>
      <c r="FC18" s="343"/>
      <c r="FD18" s="343"/>
      <c r="FE18" s="343"/>
      <c r="FF18" s="343"/>
      <c r="FG18" s="343"/>
      <c r="FH18" s="343"/>
      <c r="FI18" s="343"/>
      <c r="FJ18" s="343"/>
      <c r="FK18" s="343"/>
      <c r="FL18" s="343"/>
      <c r="FM18" s="343"/>
      <c r="FN18" s="343"/>
      <c r="FO18" s="343"/>
      <c r="FP18" s="343"/>
      <c r="FQ18" s="343"/>
      <c r="FR18" s="343"/>
      <c r="FS18" s="343"/>
      <c r="FT18" s="343"/>
      <c r="FU18" s="343"/>
      <c r="FV18" s="343"/>
      <c r="FW18" s="343"/>
      <c r="FX18" s="343"/>
      <c r="FY18" s="343"/>
      <c r="FZ18" s="343"/>
      <c r="GA18" s="343"/>
      <c r="GB18" s="343"/>
      <c r="GC18" s="343"/>
      <c r="GD18" s="343"/>
      <c r="GE18" s="343"/>
      <c r="GF18" s="343"/>
      <c r="GG18" s="343"/>
      <c r="GH18" s="343"/>
      <c r="GI18" s="343"/>
      <c r="GJ18" s="343"/>
      <c r="GK18" s="343"/>
      <c r="GL18" s="343"/>
      <c r="GM18" s="343"/>
      <c r="GN18" s="343"/>
      <c r="GO18" s="343"/>
      <c r="GP18" s="343"/>
      <c r="GQ18" s="343"/>
      <c r="GR18" s="343"/>
      <c r="GS18" s="343"/>
      <c r="GT18" s="343"/>
      <c r="GU18" s="343"/>
      <c r="GV18" s="343"/>
      <c r="GW18" s="343"/>
      <c r="GX18" s="343"/>
      <c r="GY18" s="343"/>
      <c r="GZ18" s="343"/>
      <c r="HA18" s="343"/>
      <c r="HB18" s="343"/>
      <c r="HC18" s="343"/>
      <c r="HD18" s="343"/>
      <c r="HE18" s="343"/>
      <c r="HF18" s="343"/>
      <c r="HG18" s="343"/>
      <c r="HH18" s="343"/>
      <c r="HI18" s="343"/>
      <c r="HJ18" s="343"/>
      <c r="HK18" s="343"/>
      <c r="HL18" s="343"/>
      <c r="HM18" s="343"/>
      <c r="HN18" s="343"/>
      <c r="HO18" s="343"/>
      <c r="HP18" s="343"/>
      <c r="HQ18" s="343"/>
      <c r="HR18" s="343"/>
      <c r="HS18" s="343"/>
      <c r="HT18" s="343"/>
      <c r="HU18" s="343"/>
      <c r="HV18" s="343"/>
      <c r="HW18" s="343"/>
      <c r="HX18" s="343"/>
      <c r="HY18" s="343"/>
      <c r="HZ18" s="343"/>
      <c r="IA18" s="343"/>
      <c r="IB18" s="343"/>
      <c r="IC18" s="343"/>
      <c r="ID18" s="343"/>
      <c r="IE18" s="343"/>
      <c r="IF18" s="343"/>
      <c r="IG18" s="343"/>
      <c r="IH18" s="343"/>
      <c r="II18" s="343"/>
      <c r="IJ18" s="343"/>
      <c r="IK18" s="343"/>
      <c r="IL18" s="343"/>
      <c r="IM18" s="343"/>
      <c r="IN18" s="343"/>
      <c r="IO18" s="343"/>
      <c r="IP18" s="343"/>
      <c r="IQ18" s="343"/>
      <c r="IR18" s="343"/>
      <c r="IS18" s="343"/>
      <c r="IT18" s="343"/>
      <c r="IU18" s="343"/>
      <c r="IV18" s="343"/>
    </row>
    <row r="19" spans="1:256" s="348" customFormat="1" ht="12.75" customHeight="1" x14ac:dyDescent="0.2">
      <c r="A19" s="359" t="s">
        <v>794</v>
      </c>
      <c r="B19" s="355">
        <v>72969</v>
      </c>
      <c r="C19" s="356">
        <v>-7157</v>
      </c>
      <c r="D19" s="356"/>
      <c r="E19" s="356">
        <v>7150</v>
      </c>
      <c r="F19" s="356">
        <v>-7168</v>
      </c>
      <c r="G19" s="356">
        <v>1052</v>
      </c>
      <c r="H19" s="356">
        <v>259</v>
      </c>
      <c r="I19" s="356">
        <v>-97</v>
      </c>
      <c r="J19" s="355">
        <v>67007</v>
      </c>
      <c r="K19" s="342"/>
      <c r="L19" s="344"/>
      <c r="M19" s="344"/>
      <c r="N19" s="357"/>
      <c r="O19" s="357"/>
      <c r="P19" s="357"/>
      <c r="Q19" s="357"/>
      <c r="R19" s="357"/>
      <c r="S19" s="357"/>
      <c r="T19" s="131"/>
      <c r="U19" s="131"/>
      <c r="V19" s="358"/>
      <c r="W19" s="358"/>
      <c r="X19" s="358"/>
      <c r="Y19" s="343"/>
      <c r="Z19" s="343"/>
      <c r="AA19" s="343"/>
      <c r="AB19" s="343"/>
      <c r="AC19" s="343"/>
      <c r="AD19" s="343"/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/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43"/>
      <c r="BG19" s="343"/>
      <c r="BH19" s="343"/>
      <c r="BI19" s="343"/>
      <c r="BJ19" s="343"/>
      <c r="BK19" s="343"/>
      <c r="BL19" s="343"/>
      <c r="BM19" s="343"/>
      <c r="BN19" s="343"/>
      <c r="BO19" s="343"/>
      <c r="BP19" s="343"/>
      <c r="BQ19" s="343"/>
      <c r="BR19" s="343"/>
      <c r="BS19" s="343"/>
      <c r="BT19" s="343"/>
      <c r="BU19" s="343"/>
      <c r="BV19" s="343"/>
      <c r="BW19" s="343"/>
      <c r="BX19" s="343"/>
      <c r="BY19" s="343"/>
      <c r="BZ19" s="343"/>
      <c r="CA19" s="343"/>
      <c r="CB19" s="343"/>
      <c r="CC19" s="343"/>
      <c r="CD19" s="343"/>
      <c r="CE19" s="343"/>
      <c r="CF19" s="343"/>
      <c r="CG19" s="343"/>
      <c r="CH19" s="343"/>
      <c r="CI19" s="343"/>
      <c r="CJ19" s="343"/>
      <c r="CK19" s="343"/>
      <c r="CL19" s="343"/>
      <c r="CM19" s="343"/>
      <c r="CN19" s="343"/>
      <c r="CO19" s="343"/>
      <c r="CP19" s="343"/>
      <c r="CQ19" s="343"/>
      <c r="CR19" s="343"/>
      <c r="CS19" s="343"/>
      <c r="CT19" s="343"/>
      <c r="CU19" s="343"/>
      <c r="CV19" s="343"/>
      <c r="CW19" s="343"/>
      <c r="CX19" s="343"/>
      <c r="CY19" s="343"/>
      <c r="CZ19" s="343"/>
      <c r="DA19" s="343"/>
      <c r="DB19" s="343"/>
      <c r="DC19" s="343"/>
      <c r="DD19" s="343"/>
      <c r="DE19" s="343"/>
      <c r="DF19" s="343"/>
      <c r="DG19" s="343"/>
      <c r="DH19" s="343"/>
      <c r="DI19" s="343"/>
      <c r="DJ19" s="343"/>
      <c r="DK19" s="343"/>
      <c r="DL19" s="343"/>
      <c r="DM19" s="343"/>
      <c r="DN19" s="343"/>
      <c r="DO19" s="343"/>
      <c r="DP19" s="343"/>
      <c r="DQ19" s="343"/>
      <c r="DR19" s="343"/>
      <c r="DS19" s="343"/>
      <c r="DT19" s="343"/>
      <c r="DU19" s="343"/>
      <c r="DV19" s="343"/>
      <c r="DW19" s="343"/>
      <c r="DX19" s="343"/>
      <c r="DY19" s="343"/>
      <c r="DZ19" s="343"/>
      <c r="EA19" s="343"/>
      <c r="EB19" s="343"/>
      <c r="EC19" s="343"/>
      <c r="ED19" s="343"/>
      <c r="EE19" s="343"/>
      <c r="EF19" s="343"/>
      <c r="EG19" s="343"/>
      <c r="EH19" s="343"/>
      <c r="EI19" s="343"/>
      <c r="EJ19" s="343"/>
      <c r="EK19" s="343"/>
      <c r="EL19" s="343"/>
      <c r="EM19" s="343"/>
      <c r="EN19" s="343"/>
      <c r="EO19" s="343"/>
      <c r="EP19" s="343"/>
      <c r="EQ19" s="343"/>
      <c r="ER19" s="343"/>
      <c r="ES19" s="343"/>
      <c r="ET19" s="343"/>
      <c r="EU19" s="343"/>
      <c r="EV19" s="343"/>
      <c r="EW19" s="343"/>
      <c r="EX19" s="343"/>
      <c r="EY19" s="343"/>
      <c r="EZ19" s="343"/>
      <c r="FA19" s="343"/>
      <c r="FB19" s="343"/>
      <c r="FC19" s="343"/>
      <c r="FD19" s="343"/>
      <c r="FE19" s="343"/>
      <c r="FF19" s="343"/>
      <c r="FG19" s="343"/>
      <c r="FH19" s="343"/>
      <c r="FI19" s="343"/>
      <c r="FJ19" s="343"/>
      <c r="FK19" s="343"/>
      <c r="FL19" s="343"/>
      <c r="FM19" s="343"/>
      <c r="FN19" s="343"/>
      <c r="FO19" s="343"/>
      <c r="FP19" s="343"/>
      <c r="FQ19" s="343"/>
      <c r="FR19" s="343"/>
      <c r="FS19" s="343"/>
      <c r="FT19" s="343"/>
      <c r="FU19" s="343"/>
      <c r="FV19" s="343"/>
      <c r="FW19" s="343"/>
      <c r="FX19" s="343"/>
      <c r="FY19" s="343"/>
      <c r="FZ19" s="343"/>
      <c r="GA19" s="343"/>
      <c r="GB19" s="343"/>
      <c r="GC19" s="343"/>
      <c r="GD19" s="343"/>
      <c r="GE19" s="343"/>
      <c r="GF19" s="343"/>
      <c r="GG19" s="343"/>
      <c r="GH19" s="343"/>
      <c r="GI19" s="343"/>
      <c r="GJ19" s="343"/>
      <c r="GK19" s="343"/>
      <c r="GL19" s="343"/>
      <c r="GM19" s="343"/>
      <c r="GN19" s="343"/>
      <c r="GO19" s="343"/>
      <c r="GP19" s="343"/>
      <c r="GQ19" s="343"/>
      <c r="GR19" s="343"/>
      <c r="GS19" s="343"/>
      <c r="GT19" s="343"/>
      <c r="GU19" s="343"/>
      <c r="GV19" s="343"/>
      <c r="GW19" s="343"/>
      <c r="GX19" s="343"/>
      <c r="GY19" s="343"/>
      <c r="GZ19" s="343"/>
      <c r="HA19" s="343"/>
      <c r="HB19" s="343"/>
      <c r="HC19" s="343"/>
      <c r="HD19" s="343"/>
      <c r="HE19" s="343"/>
      <c r="HF19" s="343"/>
      <c r="HG19" s="343"/>
      <c r="HH19" s="343"/>
      <c r="HI19" s="343"/>
      <c r="HJ19" s="343"/>
      <c r="HK19" s="343"/>
      <c r="HL19" s="343"/>
      <c r="HM19" s="343"/>
      <c r="HN19" s="343"/>
      <c r="HO19" s="343"/>
      <c r="HP19" s="343"/>
      <c r="HQ19" s="343"/>
      <c r="HR19" s="343"/>
      <c r="HS19" s="343"/>
      <c r="HT19" s="343"/>
      <c r="HU19" s="343"/>
      <c r="HV19" s="343"/>
      <c r="HW19" s="343"/>
      <c r="HX19" s="343"/>
      <c r="HY19" s="343"/>
      <c r="HZ19" s="343"/>
      <c r="IA19" s="343"/>
      <c r="IB19" s="343"/>
      <c r="IC19" s="343"/>
      <c r="ID19" s="343"/>
      <c r="IE19" s="343"/>
      <c r="IF19" s="343"/>
      <c r="IG19" s="343"/>
      <c r="IH19" s="343"/>
      <c r="II19" s="343"/>
      <c r="IJ19" s="343"/>
      <c r="IK19" s="343"/>
      <c r="IL19" s="343"/>
      <c r="IM19" s="343"/>
      <c r="IN19" s="343"/>
      <c r="IO19" s="343"/>
      <c r="IP19" s="343"/>
      <c r="IQ19" s="343"/>
      <c r="IR19" s="343"/>
      <c r="IS19" s="343"/>
      <c r="IT19" s="343"/>
      <c r="IU19" s="343"/>
      <c r="IV19" s="343"/>
    </row>
    <row r="20" spans="1:256" s="348" customFormat="1" ht="12.75" customHeight="1" x14ac:dyDescent="0.2">
      <c r="A20" s="359" t="s">
        <v>795</v>
      </c>
      <c r="B20" s="355">
        <v>75047</v>
      </c>
      <c r="C20" s="356">
        <v>-7354</v>
      </c>
      <c r="D20" s="356"/>
      <c r="E20" s="356">
        <v>7448</v>
      </c>
      <c r="F20" s="356">
        <v>-7480</v>
      </c>
      <c r="G20" s="356">
        <v>1055</v>
      </c>
      <c r="H20" s="356">
        <v>34</v>
      </c>
      <c r="I20" s="356">
        <v>1589</v>
      </c>
      <c r="J20" s="355">
        <v>70339</v>
      </c>
      <c r="K20" s="342"/>
      <c r="L20" s="344"/>
      <c r="M20" s="344"/>
      <c r="N20" s="357"/>
      <c r="O20" s="357"/>
      <c r="P20" s="357"/>
      <c r="Q20" s="357"/>
      <c r="R20" s="357"/>
      <c r="S20" s="357"/>
      <c r="T20" s="131"/>
      <c r="U20" s="131"/>
      <c r="V20" s="358"/>
      <c r="W20" s="358"/>
      <c r="X20" s="358"/>
      <c r="Y20" s="343"/>
      <c r="Z20" s="343"/>
      <c r="AA20" s="343"/>
      <c r="AB20" s="343"/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/>
      <c r="AT20" s="343"/>
      <c r="AU20" s="343"/>
      <c r="AV20" s="343"/>
      <c r="AW20" s="343"/>
      <c r="AX20" s="343"/>
      <c r="AY20" s="343"/>
      <c r="AZ20" s="343"/>
      <c r="BA20" s="343"/>
      <c r="BB20" s="343"/>
      <c r="BC20" s="343"/>
      <c r="BD20" s="343"/>
      <c r="BE20" s="343"/>
      <c r="BF20" s="343"/>
      <c r="BG20" s="343"/>
      <c r="BH20" s="343"/>
      <c r="BI20" s="343"/>
      <c r="BJ20" s="343"/>
      <c r="BK20" s="343"/>
      <c r="BL20" s="343"/>
      <c r="BM20" s="343"/>
      <c r="BN20" s="343"/>
      <c r="BO20" s="343"/>
      <c r="BP20" s="343"/>
      <c r="BQ20" s="343"/>
      <c r="BR20" s="343"/>
      <c r="BS20" s="343"/>
      <c r="BT20" s="343"/>
      <c r="BU20" s="343"/>
      <c r="BV20" s="343"/>
      <c r="BW20" s="343"/>
      <c r="BX20" s="343"/>
      <c r="BY20" s="343"/>
      <c r="BZ20" s="343"/>
      <c r="CA20" s="343"/>
      <c r="CB20" s="343"/>
      <c r="CC20" s="343"/>
      <c r="CD20" s="343"/>
      <c r="CE20" s="343"/>
      <c r="CF20" s="343"/>
      <c r="CG20" s="343"/>
      <c r="CH20" s="343"/>
      <c r="CI20" s="343"/>
      <c r="CJ20" s="343"/>
      <c r="CK20" s="343"/>
      <c r="CL20" s="343"/>
      <c r="CM20" s="343"/>
      <c r="CN20" s="343"/>
      <c r="CO20" s="343"/>
      <c r="CP20" s="343"/>
      <c r="CQ20" s="343"/>
      <c r="CR20" s="343"/>
      <c r="CS20" s="343"/>
      <c r="CT20" s="343"/>
      <c r="CU20" s="343"/>
      <c r="CV20" s="343"/>
      <c r="CW20" s="343"/>
      <c r="CX20" s="343"/>
      <c r="CY20" s="343"/>
      <c r="CZ20" s="343"/>
      <c r="DA20" s="343"/>
      <c r="DB20" s="343"/>
      <c r="DC20" s="343"/>
      <c r="DD20" s="343"/>
      <c r="DE20" s="343"/>
      <c r="DF20" s="343"/>
      <c r="DG20" s="343"/>
      <c r="DH20" s="343"/>
      <c r="DI20" s="343"/>
      <c r="DJ20" s="343"/>
      <c r="DK20" s="343"/>
      <c r="DL20" s="343"/>
      <c r="DM20" s="343"/>
      <c r="DN20" s="343"/>
      <c r="DO20" s="343"/>
      <c r="DP20" s="343"/>
      <c r="DQ20" s="343"/>
      <c r="DR20" s="343"/>
      <c r="DS20" s="343"/>
      <c r="DT20" s="343"/>
      <c r="DU20" s="343"/>
      <c r="DV20" s="343"/>
      <c r="DW20" s="343"/>
      <c r="DX20" s="343"/>
      <c r="DY20" s="343"/>
      <c r="DZ20" s="343"/>
      <c r="EA20" s="343"/>
      <c r="EB20" s="343"/>
      <c r="EC20" s="343"/>
      <c r="ED20" s="343"/>
      <c r="EE20" s="343"/>
      <c r="EF20" s="343"/>
      <c r="EG20" s="343"/>
      <c r="EH20" s="343"/>
      <c r="EI20" s="343"/>
      <c r="EJ20" s="343"/>
      <c r="EK20" s="343"/>
      <c r="EL20" s="343"/>
      <c r="EM20" s="343"/>
      <c r="EN20" s="343"/>
      <c r="EO20" s="343"/>
      <c r="EP20" s="343"/>
      <c r="EQ20" s="343"/>
      <c r="ER20" s="343"/>
      <c r="ES20" s="343"/>
      <c r="ET20" s="343"/>
      <c r="EU20" s="343"/>
      <c r="EV20" s="343"/>
      <c r="EW20" s="343"/>
      <c r="EX20" s="343"/>
      <c r="EY20" s="343"/>
      <c r="EZ20" s="343"/>
      <c r="FA20" s="343"/>
      <c r="FB20" s="343"/>
      <c r="FC20" s="343"/>
      <c r="FD20" s="343"/>
      <c r="FE20" s="343"/>
      <c r="FF20" s="343"/>
      <c r="FG20" s="343"/>
      <c r="FH20" s="343"/>
      <c r="FI20" s="343"/>
      <c r="FJ20" s="343"/>
      <c r="FK20" s="343"/>
      <c r="FL20" s="343"/>
      <c r="FM20" s="343"/>
      <c r="FN20" s="343"/>
      <c r="FO20" s="343"/>
      <c r="FP20" s="343"/>
      <c r="FQ20" s="343"/>
      <c r="FR20" s="343"/>
      <c r="FS20" s="343"/>
      <c r="FT20" s="343"/>
      <c r="FU20" s="343"/>
      <c r="FV20" s="343"/>
      <c r="FW20" s="343"/>
      <c r="FX20" s="343"/>
      <c r="FY20" s="343"/>
      <c r="FZ20" s="343"/>
      <c r="GA20" s="343"/>
      <c r="GB20" s="343"/>
      <c r="GC20" s="343"/>
      <c r="GD20" s="343"/>
      <c r="GE20" s="343"/>
      <c r="GF20" s="343"/>
      <c r="GG20" s="343"/>
      <c r="GH20" s="343"/>
      <c r="GI20" s="343"/>
      <c r="GJ20" s="343"/>
      <c r="GK20" s="343"/>
      <c r="GL20" s="343"/>
      <c r="GM20" s="343"/>
      <c r="GN20" s="343"/>
      <c r="GO20" s="343"/>
      <c r="GP20" s="343"/>
      <c r="GQ20" s="343"/>
      <c r="GR20" s="343"/>
      <c r="GS20" s="343"/>
      <c r="GT20" s="343"/>
      <c r="GU20" s="343"/>
      <c r="GV20" s="343"/>
      <c r="GW20" s="343"/>
      <c r="GX20" s="343"/>
      <c r="GY20" s="343"/>
      <c r="GZ20" s="343"/>
      <c r="HA20" s="343"/>
      <c r="HB20" s="343"/>
      <c r="HC20" s="343"/>
      <c r="HD20" s="343"/>
      <c r="HE20" s="343"/>
      <c r="HF20" s="343"/>
      <c r="HG20" s="343"/>
      <c r="HH20" s="343"/>
      <c r="HI20" s="343"/>
      <c r="HJ20" s="343"/>
      <c r="HK20" s="343"/>
      <c r="HL20" s="343"/>
      <c r="HM20" s="343"/>
      <c r="HN20" s="343"/>
      <c r="HO20" s="343"/>
      <c r="HP20" s="343"/>
      <c r="HQ20" s="343"/>
      <c r="HR20" s="343"/>
      <c r="HS20" s="343"/>
      <c r="HT20" s="343"/>
      <c r="HU20" s="343"/>
      <c r="HV20" s="343"/>
      <c r="HW20" s="343"/>
      <c r="HX20" s="343"/>
      <c r="HY20" s="343"/>
      <c r="HZ20" s="343"/>
      <c r="IA20" s="343"/>
      <c r="IB20" s="343"/>
      <c r="IC20" s="343"/>
      <c r="ID20" s="343"/>
      <c r="IE20" s="343"/>
      <c r="IF20" s="343"/>
      <c r="IG20" s="343"/>
      <c r="IH20" s="343"/>
      <c r="II20" s="343"/>
      <c r="IJ20" s="343"/>
      <c r="IK20" s="343"/>
      <c r="IL20" s="343"/>
      <c r="IM20" s="343"/>
      <c r="IN20" s="343"/>
      <c r="IO20" s="343"/>
      <c r="IP20" s="343"/>
      <c r="IQ20" s="343"/>
      <c r="IR20" s="343"/>
      <c r="IS20" s="343"/>
      <c r="IT20" s="343"/>
      <c r="IU20" s="343"/>
      <c r="IV20" s="343"/>
    </row>
    <row r="21" spans="1:256" s="348" customFormat="1" ht="12.75" customHeight="1" x14ac:dyDescent="0.2">
      <c r="A21" s="359" t="s">
        <v>344</v>
      </c>
      <c r="B21" s="355">
        <v>77975</v>
      </c>
      <c r="C21" s="356">
        <v>-7580</v>
      </c>
      <c r="D21" s="356"/>
      <c r="E21" s="356">
        <v>8022</v>
      </c>
      <c r="F21" s="356">
        <v>-8050</v>
      </c>
      <c r="G21" s="356">
        <v>1052</v>
      </c>
      <c r="H21" s="356">
        <v>0</v>
      </c>
      <c r="I21" s="356">
        <v>7170</v>
      </c>
      <c r="J21" s="355">
        <v>78589</v>
      </c>
      <c r="K21" s="342"/>
      <c r="L21" s="344"/>
      <c r="M21" s="344"/>
      <c r="N21" s="357"/>
      <c r="O21" s="357"/>
      <c r="P21" s="357"/>
      <c r="Q21" s="357"/>
      <c r="R21" s="357"/>
      <c r="S21" s="357"/>
      <c r="T21" s="131"/>
      <c r="U21" s="131"/>
      <c r="V21" s="358"/>
      <c r="W21" s="358"/>
      <c r="X21" s="358"/>
      <c r="Y21" s="343"/>
      <c r="Z21" s="343"/>
      <c r="AA21" s="343"/>
      <c r="AB21" s="343"/>
      <c r="AC21" s="343"/>
      <c r="AD21" s="343"/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/>
      <c r="AT21" s="343"/>
      <c r="AU21" s="343"/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343"/>
      <c r="BG21" s="343"/>
      <c r="BH21" s="343"/>
      <c r="BI21" s="343"/>
      <c r="BJ21" s="343"/>
      <c r="BK21" s="343"/>
      <c r="BL21" s="343"/>
      <c r="BM21" s="343"/>
      <c r="BN21" s="343"/>
      <c r="BO21" s="343"/>
      <c r="BP21" s="343"/>
      <c r="BQ21" s="343"/>
      <c r="BR21" s="343"/>
      <c r="BS21" s="343"/>
      <c r="BT21" s="343"/>
      <c r="BU21" s="343"/>
      <c r="BV21" s="343"/>
      <c r="BW21" s="343"/>
      <c r="BX21" s="343"/>
      <c r="BY21" s="343"/>
      <c r="BZ21" s="343"/>
      <c r="CA21" s="343"/>
      <c r="CB21" s="343"/>
      <c r="CC21" s="343"/>
      <c r="CD21" s="343"/>
      <c r="CE21" s="343"/>
      <c r="CF21" s="343"/>
      <c r="CG21" s="343"/>
      <c r="CH21" s="343"/>
      <c r="CI21" s="343"/>
      <c r="CJ21" s="343"/>
      <c r="CK21" s="343"/>
      <c r="CL21" s="343"/>
      <c r="CM21" s="343"/>
      <c r="CN21" s="343"/>
      <c r="CO21" s="343"/>
      <c r="CP21" s="343"/>
      <c r="CQ21" s="343"/>
      <c r="CR21" s="343"/>
      <c r="CS21" s="343"/>
      <c r="CT21" s="343"/>
      <c r="CU21" s="343"/>
      <c r="CV21" s="343"/>
      <c r="CW21" s="343"/>
      <c r="CX21" s="343"/>
      <c r="CY21" s="343"/>
      <c r="CZ21" s="343"/>
      <c r="DA21" s="343"/>
      <c r="DB21" s="343"/>
      <c r="DC21" s="343"/>
      <c r="DD21" s="343"/>
      <c r="DE21" s="343"/>
      <c r="DF21" s="343"/>
      <c r="DG21" s="343"/>
      <c r="DH21" s="343"/>
      <c r="DI21" s="343"/>
      <c r="DJ21" s="343"/>
      <c r="DK21" s="343"/>
      <c r="DL21" s="343"/>
      <c r="DM21" s="343"/>
      <c r="DN21" s="343"/>
      <c r="DO21" s="343"/>
      <c r="DP21" s="343"/>
      <c r="DQ21" s="343"/>
      <c r="DR21" s="343"/>
      <c r="DS21" s="343"/>
      <c r="DT21" s="343"/>
      <c r="DU21" s="343"/>
      <c r="DV21" s="343"/>
      <c r="DW21" s="343"/>
      <c r="DX21" s="343"/>
      <c r="DY21" s="343"/>
      <c r="DZ21" s="343"/>
      <c r="EA21" s="343"/>
      <c r="EB21" s="343"/>
      <c r="EC21" s="343"/>
      <c r="ED21" s="343"/>
      <c r="EE21" s="343"/>
      <c r="EF21" s="343"/>
      <c r="EG21" s="343"/>
      <c r="EH21" s="343"/>
      <c r="EI21" s="343"/>
      <c r="EJ21" s="343"/>
      <c r="EK21" s="343"/>
      <c r="EL21" s="343"/>
      <c r="EM21" s="343"/>
      <c r="EN21" s="343"/>
      <c r="EO21" s="343"/>
      <c r="EP21" s="343"/>
      <c r="EQ21" s="343"/>
      <c r="ER21" s="343"/>
      <c r="ES21" s="343"/>
      <c r="ET21" s="343"/>
      <c r="EU21" s="343"/>
      <c r="EV21" s="343"/>
      <c r="EW21" s="343"/>
      <c r="EX21" s="343"/>
      <c r="EY21" s="343"/>
      <c r="EZ21" s="343"/>
      <c r="FA21" s="343"/>
      <c r="FB21" s="343"/>
      <c r="FC21" s="343"/>
      <c r="FD21" s="343"/>
      <c r="FE21" s="343"/>
      <c r="FF21" s="343"/>
      <c r="FG21" s="343"/>
      <c r="FH21" s="343"/>
      <c r="FI21" s="343"/>
      <c r="FJ21" s="343"/>
      <c r="FK21" s="343"/>
      <c r="FL21" s="343"/>
      <c r="FM21" s="343"/>
      <c r="FN21" s="343"/>
      <c r="FO21" s="343"/>
      <c r="FP21" s="343"/>
      <c r="FQ21" s="343"/>
      <c r="FR21" s="343"/>
      <c r="FS21" s="343"/>
      <c r="FT21" s="343"/>
      <c r="FU21" s="343"/>
      <c r="FV21" s="343"/>
      <c r="FW21" s="343"/>
      <c r="FX21" s="343"/>
      <c r="FY21" s="343"/>
      <c r="FZ21" s="343"/>
      <c r="GA21" s="343"/>
      <c r="GB21" s="343"/>
      <c r="GC21" s="343"/>
      <c r="GD21" s="343"/>
      <c r="GE21" s="343"/>
      <c r="GF21" s="343"/>
      <c r="GG21" s="343"/>
      <c r="GH21" s="343"/>
      <c r="GI21" s="343"/>
      <c r="GJ21" s="343"/>
      <c r="GK21" s="343"/>
      <c r="GL21" s="343"/>
      <c r="GM21" s="343"/>
      <c r="GN21" s="343"/>
      <c r="GO21" s="343"/>
      <c r="GP21" s="343"/>
      <c r="GQ21" s="343"/>
      <c r="GR21" s="343"/>
      <c r="GS21" s="343"/>
      <c r="GT21" s="343"/>
      <c r="GU21" s="343"/>
      <c r="GV21" s="343"/>
      <c r="GW21" s="343"/>
      <c r="GX21" s="343"/>
      <c r="GY21" s="343"/>
      <c r="GZ21" s="343"/>
      <c r="HA21" s="343"/>
      <c r="HB21" s="343"/>
      <c r="HC21" s="343"/>
      <c r="HD21" s="343"/>
      <c r="HE21" s="343"/>
      <c r="HF21" s="343"/>
      <c r="HG21" s="343"/>
      <c r="HH21" s="343"/>
      <c r="HI21" s="343"/>
      <c r="HJ21" s="343"/>
      <c r="HK21" s="343"/>
      <c r="HL21" s="343"/>
      <c r="HM21" s="343"/>
      <c r="HN21" s="343"/>
      <c r="HO21" s="343"/>
      <c r="HP21" s="343"/>
      <c r="HQ21" s="343"/>
      <c r="HR21" s="343"/>
      <c r="HS21" s="343"/>
      <c r="HT21" s="343"/>
      <c r="HU21" s="343"/>
      <c r="HV21" s="343"/>
      <c r="HW21" s="343"/>
      <c r="HX21" s="343"/>
      <c r="HY21" s="343"/>
      <c r="HZ21" s="343"/>
      <c r="IA21" s="343"/>
      <c r="IB21" s="343"/>
      <c r="IC21" s="343"/>
      <c r="ID21" s="343"/>
      <c r="IE21" s="343"/>
      <c r="IF21" s="343"/>
      <c r="IG21" s="343"/>
      <c r="IH21" s="343"/>
      <c r="II21" s="343"/>
      <c r="IJ21" s="343"/>
      <c r="IK21" s="343"/>
      <c r="IL21" s="343"/>
      <c r="IM21" s="343"/>
      <c r="IN21" s="343"/>
      <c r="IO21" s="343"/>
      <c r="IP21" s="343"/>
      <c r="IQ21" s="343"/>
      <c r="IR21" s="343"/>
      <c r="IS21" s="343"/>
      <c r="IT21" s="343"/>
      <c r="IU21" s="343"/>
      <c r="IV21" s="343"/>
    </row>
    <row r="22" spans="1:256" s="348" customFormat="1" ht="21" customHeight="1" x14ac:dyDescent="0.2">
      <c r="A22" s="353" t="s">
        <v>796</v>
      </c>
      <c r="B22" s="66"/>
      <c r="C22" s="128"/>
      <c r="D22" s="128"/>
      <c r="E22" s="128"/>
      <c r="F22" s="128"/>
      <c r="G22" s="128"/>
      <c r="H22" s="128"/>
      <c r="I22" s="128"/>
      <c r="J22" s="201"/>
      <c r="K22" s="342"/>
      <c r="L22" s="344"/>
      <c r="M22" s="344"/>
      <c r="N22" s="357"/>
      <c r="O22" s="357"/>
      <c r="P22" s="357"/>
      <c r="Q22" s="357"/>
      <c r="R22" s="357"/>
      <c r="S22" s="357"/>
      <c r="T22" s="131"/>
      <c r="U22" s="131"/>
      <c r="V22" s="358"/>
      <c r="W22" s="358"/>
      <c r="X22" s="358"/>
      <c r="Y22" s="343"/>
      <c r="Z22" s="343"/>
      <c r="AA22" s="343"/>
      <c r="AB22" s="343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3"/>
      <c r="AU22" s="343"/>
      <c r="AV22" s="343"/>
      <c r="AW22" s="343"/>
      <c r="AX22" s="343"/>
      <c r="AY22" s="343"/>
      <c r="AZ22" s="343"/>
      <c r="BA22" s="343"/>
      <c r="BB22" s="343"/>
      <c r="BC22" s="343"/>
      <c r="BD22" s="343"/>
      <c r="BE22" s="343"/>
      <c r="BF22" s="343"/>
      <c r="BG22" s="343"/>
      <c r="BH22" s="343"/>
      <c r="BI22" s="343"/>
      <c r="BJ22" s="343"/>
      <c r="BK22" s="343"/>
      <c r="BL22" s="343"/>
      <c r="BM22" s="343"/>
      <c r="BN22" s="343"/>
      <c r="BO22" s="343"/>
      <c r="BP22" s="343"/>
      <c r="BQ22" s="343"/>
      <c r="BR22" s="343"/>
      <c r="BS22" s="343"/>
      <c r="BT22" s="343"/>
      <c r="BU22" s="343"/>
      <c r="BV22" s="343"/>
      <c r="BW22" s="343"/>
      <c r="BX22" s="343"/>
      <c r="BY22" s="343"/>
      <c r="BZ22" s="343"/>
      <c r="CA22" s="343"/>
      <c r="CB22" s="343"/>
      <c r="CC22" s="343"/>
      <c r="CD22" s="343"/>
      <c r="CE22" s="343"/>
      <c r="CF22" s="343"/>
      <c r="CG22" s="343"/>
      <c r="CH22" s="343"/>
      <c r="CI22" s="343"/>
      <c r="CJ22" s="343"/>
      <c r="CK22" s="343"/>
      <c r="CL22" s="343"/>
      <c r="CM22" s="343"/>
      <c r="CN22" s="343"/>
      <c r="CO22" s="343"/>
      <c r="CP22" s="343"/>
      <c r="CQ22" s="343"/>
      <c r="CR22" s="343"/>
      <c r="CS22" s="343"/>
      <c r="CT22" s="343"/>
      <c r="CU22" s="343"/>
      <c r="CV22" s="343"/>
      <c r="CW22" s="343"/>
      <c r="CX22" s="343"/>
      <c r="CY22" s="343"/>
      <c r="CZ22" s="343"/>
      <c r="DA22" s="343"/>
      <c r="DB22" s="343"/>
      <c r="DC22" s="343"/>
      <c r="DD22" s="343"/>
      <c r="DE22" s="343"/>
      <c r="DF22" s="343"/>
      <c r="DG22" s="343"/>
      <c r="DH22" s="343"/>
      <c r="DI22" s="343"/>
      <c r="DJ22" s="343"/>
      <c r="DK22" s="343"/>
      <c r="DL22" s="343"/>
      <c r="DM22" s="343"/>
      <c r="DN22" s="343"/>
      <c r="DO22" s="343"/>
      <c r="DP22" s="343"/>
      <c r="DQ22" s="343"/>
      <c r="DR22" s="343"/>
      <c r="DS22" s="343"/>
      <c r="DT22" s="343"/>
      <c r="DU22" s="343"/>
      <c r="DV22" s="343"/>
      <c r="DW22" s="343"/>
      <c r="DX22" s="343"/>
      <c r="DY22" s="343"/>
      <c r="DZ22" s="343"/>
      <c r="EA22" s="343"/>
      <c r="EB22" s="343"/>
      <c r="EC22" s="343"/>
      <c r="ED22" s="343"/>
      <c r="EE22" s="343"/>
      <c r="EF22" s="343"/>
      <c r="EG22" s="343"/>
      <c r="EH22" s="343"/>
      <c r="EI22" s="343"/>
      <c r="EJ22" s="343"/>
      <c r="EK22" s="343"/>
      <c r="EL22" s="343"/>
      <c r="EM22" s="343"/>
      <c r="EN22" s="343"/>
      <c r="EO22" s="343"/>
      <c r="EP22" s="343"/>
      <c r="EQ22" s="343"/>
      <c r="ER22" s="343"/>
      <c r="ES22" s="343"/>
      <c r="ET22" s="343"/>
      <c r="EU22" s="343"/>
      <c r="EV22" s="343"/>
      <c r="EW22" s="343"/>
      <c r="EX22" s="343"/>
      <c r="EY22" s="343"/>
      <c r="EZ22" s="343"/>
      <c r="FA22" s="343"/>
      <c r="FB22" s="343"/>
      <c r="FC22" s="343"/>
      <c r="FD22" s="343"/>
      <c r="FE22" s="343"/>
      <c r="FF22" s="343"/>
      <c r="FG22" s="343"/>
      <c r="FH22" s="343"/>
      <c r="FI22" s="343"/>
      <c r="FJ22" s="343"/>
      <c r="FK22" s="343"/>
      <c r="FL22" s="343"/>
      <c r="FM22" s="343"/>
      <c r="FN22" s="343"/>
      <c r="FO22" s="343"/>
      <c r="FP22" s="343"/>
      <c r="FQ22" s="343"/>
      <c r="FR22" s="343"/>
      <c r="FS22" s="343"/>
      <c r="FT22" s="343"/>
      <c r="FU22" s="343"/>
      <c r="FV22" s="343"/>
      <c r="FW22" s="343"/>
      <c r="FX22" s="343"/>
      <c r="FY22" s="343"/>
      <c r="FZ22" s="343"/>
      <c r="GA22" s="343"/>
      <c r="GB22" s="343"/>
      <c r="GC22" s="343"/>
      <c r="GD22" s="343"/>
      <c r="GE22" s="343"/>
      <c r="GF22" s="343"/>
      <c r="GG22" s="343"/>
      <c r="GH22" s="343"/>
      <c r="GI22" s="343"/>
      <c r="GJ22" s="343"/>
      <c r="GK22" s="343"/>
      <c r="GL22" s="343"/>
      <c r="GM22" s="343"/>
      <c r="GN22" s="343"/>
      <c r="GO22" s="343"/>
      <c r="GP22" s="343"/>
      <c r="GQ22" s="343"/>
      <c r="GR22" s="343"/>
      <c r="GS22" s="343"/>
      <c r="GT22" s="343"/>
      <c r="GU22" s="343"/>
      <c r="GV22" s="343"/>
      <c r="GW22" s="343"/>
      <c r="GX22" s="343"/>
      <c r="GY22" s="343"/>
      <c r="GZ22" s="343"/>
      <c r="HA22" s="343"/>
      <c r="HB22" s="343"/>
      <c r="HC22" s="343"/>
      <c r="HD22" s="343"/>
      <c r="HE22" s="343"/>
      <c r="HF22" s="343"/>
      <c r="HG22" s="343"/>
      <c r="HH22" s="343"/>
      <c r="HI22" s="343"/>
      <c r="HJ22" s="343"/>
      <c r="HK22" s="343"/>
      <c r="HL22" s="343"/>
      <c r="HM22" s="343"/>
      <c r="HN22" s="343"/>
      <c r="HO22" s="343"/>
      <c r="HP22" s="343"/>
      <c r="HQ22" s="343"/>
      <c r="HR22" s="343"/>
      <c r="HS22" s="343"/>
      <c r="HT22" s="343"/>
      <c r="HU22" s="343"/>
      <c r="HV22" s="343"/>
      <c r="HW22" s="343"/>
      <c r="HX22" s="343"/>
      <c r="HY22" s="343"/>
      <c r="HZ22" s="343"/>
      <c r="IA22" s="343"/>
      <c r="IB22" s="343"/>
      <c r="IC22" s="343"/>
      <c r="ID22" s="343"/>
      <c r="IE22" s="343"/>
      <c r="IF22" s="343"/>
      <c r="IG22" s="343"/>
      <c r="IH22" s="343"/>
      <c r="II22" s="343"/>
      <c r="IJ22" s="343"/>
      <c r="IK22" s="343"/>
      <c r="IL22" s="343"/>
      <c r="IM22" s="343"/>
      <c r="IN22" s="343"/>
      <c r="IO22" s="343"/>
      <c r="IP22" s="343"/>
      <c r="IQ22" s="343"/>
      <c r="IR22" s="343"/>
      <c r="IS22" s="343"/>
      <c r="IT22" s="343"/>
      <c r="IU22" s="343"/>
      <c r="IV22" s="343"/>
    </row>
    <row r="23" spans="1:256" s="348" customFormat="1" ht="18" customHeight="1" x14ac:dyDescent="0.2">
      <c r="A23" s="354" t="s">
        <v>782</v>
      </c>
      <c r="B23" s="355">
        <v>15232.753842</v>
      </c>
      <c r="C23" s="356">
        <v>-1997.3315459999999</v>
      </c>
      <c r="D23" s="356"/>
      <c r="E23" s="356">
        <v>1091.2305180000001</v>
      </c>
      <c r="F23" s="356">
        <v>-1095.664464</v>
      </c>
      <c r="G23" s="356">
        <v>657.01231299999995</v>
      </c>
      <c r="H23" s="356">
        <v>348.37677300000001</v>
      </c>
      <c r="I23" s="356">
        <v>-1272.377438</v>
      </c>
      <c r="J23" s="355">
        <v>12963.999998000001</v>
      </c>
      <c r="K23" s="342"/>
      <c r="L23" s="344"/>
      <c r="M23" s="344"/>
      <c r="N23" s="357"/>
      <c r="O23" s="357"/>
      <c r="P23" s="357"/>
      <c r="Q23" s="357"/>
      <c r="R23" s="357"/>
      <c r="S23" s="357"/>
      <c r="T23" s="131"/>
      <c r="U23" s="131"/>
      <c r="V23" s="358"/>
      <c r="W23" s="358"/>
      <c r="X23" s="358"/>
      <c r="Y23" s="343"/>
      <c r="Z23" s="343"/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3"/>
      <c r="AU23" s="343"/>
      <c r="AV23" s="343"/>
      <c r="AW23" s="343"/>
      <c r="AX23" s="343"/>
      <c r="AY23" s="343"/>
      <c r="AZ23" s="343"/>
      <c r="BA23" s="343"/>
      <c r="BB23" s="343"/>
      <c r="BC23" s="343"/>
      <c r="BD23" s="343"/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343"/>
      <c r="BP23" s="343"/>
      <c r="BQ23" s="343"/>
      <c r="BR23" s="343"/>
      <c r="BS23" s="343"/>
      <c r="BT23" s="343"/>
      <c r="BU23" s="343"/>
      <c r="BV23" s="343"/>
      <c r="BW23" s="343"/>
      <c r="BX23" s="343"/>
      <c r="BY23" s="343"/>
      <c r="BZ23" s="343"/>
      <c r="CA23" s="343"/>
      <c r="CB23" s="343"/>
      <c r="CC23" s="343"/>
      <c r="CD23" s="343"/>
      <c r="CE23" s="343"/>
      <c r="CF23" s="343"/>
      <c r="CG23" s="343"/>
      <c r="CH23" s="343"/>
      <c r="CI23" s="343"/>
      <c r="CJ23" s="343"/>
      <c r="CK23" s="343"/>
      <c r="CL23" s="343"/>
      <c r="CM23" s="343"/>
      <c r="CN23" s="343"/>
      <c r="CO23" s="343"/>
      <c r="CP23" s="343"/>
      <c r="CQ23" s="343"/>
      <c r="CR23" s="343"/>
      <c r="CS23" s="343"/>
      <c r="CT23" s="343"/>
      <c r="CU23" s="343"/>
      <c r="CV23" s="343"/>
      <c r="CW23" s="343"/>
      <c r="CX23" s="343"/>
      <c r="CY23" s="343"/>
      <c r="CZ23" s="343"/>
      <c r="DA23" s="343"/>
      <c r="DB23" s="343"/>
      <c r="DC23" s="343"/>
      <c r="DD23" s="343"/>
      <c r="DE23" s="343"/>
      <c r="DF23" s="343"/>
      <c r="DG23" s="343"/>
      <c r="DH23" s="343"/>
      <c r="DI23" s="343"/>
      <c r="DJ23" s="343"/>
      <c r="DK23" s="343"/>
      <c r="DL23" s="343"/>
      <c r="DM23" s="343"/>
      <c r="DN23" s="343"/>
      <c r="DO23" s="343"/>
      <c r="DP23" s="343"/>
      <c r="DQ23" s="343"/>
      <c r="DR23" s="343"/>
      <c r="DS23" s="343"/>
      <c r="DT23" s="343"/>
      <c r="DU23" s="343"/>
      <c r="DV23" s="343"/>
      <c r="DW23" s="343"/>
      <c r="DX23" s="343"/>
      <c r="DY23" s="343"/>
      <c r="DZ23" s="343"/>
      <c r="EA23" s="343"/>
      <c r="EB23" s="343"/>
      <c r="EC23" s="343"/>
      <c r="ED23" s="343"/>
      <c r="EE23" s="343"/>
      <c r="EF23" s="343"/>
      <c r="EG23" s="343"/>
      <c r="EH23" s="343"/>
      <c r="EI23" s="343"/>
      <c r="EJ23" s="343"/>
      <c r="EK23" s="343"/>
      <c r="EL23" s="343"/>
      <c r="EM23" s="343"/>
      <c r="EN23" s="343"/>
      <c r="EO23" s="343"/>
      <c r="EP23" s="343"/>
      <c r="EQ23" s="343"/>
      <c r="ER23" s="343"/>
      <c r="ES23" s="343"/>
      <c r="ET23" s="343"/>
      <c r="EU23" s="343"/>
      <c r="EV23" s="343"/>
      <c r="EW23" s="343"/>
      <c r="EX23" s="343"/>
      <c r="EY23" s="343"/>
      <c r="EZ23" s="343"/>
      <c r="FA23" s="343"/>
      <c r="FB23" s="343"/>
      <c r="FC23" s="343"/>
      <c r="FD23" s="343"/>
      <c r="FE23" s="343"/>
      <c r="FF23" s="343"/>
      <c r="FG23" s="343"/>
      <c r="FH23" s="343"/>
      <c r="FI23" s="343"/>
      <c r="FJ23" s="343"/>
      <c r="FK23" s="343"/>
      <c r="FL23" s="343"/>
      <c r="FM23" s="343"/>
      <c r="FN23" s="343"/>
      <c r="FO23" s="343"/>
      <c r="FP23" s="343"/>
      <c r="FQ23" s="343"/>
      <c r="FR23" s="343"/>
      <c r="FS23" s="343"/>
      <c r="FT23" s="343"/>
      <c r="FU23" s="343"/>
      <c r="FV23" s="343"/>
      <c r="FW23" s="343"/>
      <c r="FX23" s="343"/>
      <c r="FY23" s="343"/>
      <c r="FZ23" s="343"/>
      <c r="GA23" s="343"/>
      <c r="GB23" s="343"/>
      <c r="GC23" s="343"/>
      <c r="GD23" s="343"/>
      <c r="GE23" s="343"/>
      <c r="GF23" s="343"/>
      <c r="GG23" s="343"/>
      <c r="GH23" s="343"/>
      <c r="GI23" s="343"/>
      <c r="GJ23" s="343"/>
      <c r="GK23" s="343"/>
      <c r="GL23" s="343"/>
      <c r="GM23" s="343"/>
      <c r="GN23" s="343"/>
      <c r="GO23" s="343"/>
      <c r="GP23" s="343"/>
      <c r="GQ23" s="343"/>
      <c r="GR23" s="343"/>
      <c r="GS23" s="343"/>
      <c r="GT23" s="343"/>
      <c r="GU23" s="343"/>
      <c r="GV23" s="343"/>
      <c r="GW23" s="343"/>
      <c r="GX23" s="343"/>
      <c r="GY23" s="343"/>
      <c r="GZ23" s="343"/>
      <c r="HA23" s="343"/>
      <c r="HB23" s="343"/>
      <c r="HC23" s="343"/>
      <c r="HD23" s="343"/>
      <c r="HE23" s="343"/>
      <c r="HF23" s="343"/>
      <c r="HG23" s="343"/>
      <c r="HH23" s="343"/>
      <c r="HI23" s="343"/>
      <c r="HJ23" s="343"/>
      <c r="HK23" s="343"/>
      <c r="HL23" s="343"/>
      <c r="HM23" s="343"/>
      <c r="HN23" s="343"/>
      <c r="HO23" s="343"/>
      <c r="HP23" s="343"/>
      <c r="HQ23" s="343"/>
      <c r="HR23" s="343"/>
      <c r="HS23" s="343"/>
      <c r="HT23" s="343"/>
      <c r="HU23" s="343"/>
      <c r="HV23" s="343"/>
      <c r="HW23" s="343"/>
      <c r="HX23" s="343"/>
      <c r="HY23" s="343"/>
      <c r="HZ23" s="343"/>
      <c r="IA23" s="343"/>
      <c r="IB23" s="343"/>
      <c r="IC23" s="343"/>
      <c r="ID23" s="343"/>
      <c r="IE23" s="343"/>
      <c r="IF23" s="343"/>
      <c r="IG23" s="343"/>
      <c r="IH23" s="343"/>
      <c r="II23" s="343"/>
      <c r="IJ23" s="343"/>
      <c r="IK23" s="343"/>
      <c r="IL23" s="343"/>
      <c r="IM23" s="343"/>
      <c r="IN23" s="343"/>
      <c r="IO23" s="343"/>
      <c r="IP23" s="343"/>
      <c r="IQ23" s="343"/>
      <c r="IR23" s="343"/>
      <c r="IS23" s="343"/>
      <c r="IT23" s="343"/>
      <c r="IU23" s="343"/>
      <c r="IV23" s="343"/>
    </row>
    <row r="24" spans="1:256" s="348" customFormat="1" ht="12.75" customHeight="1" x14ac:dyDescent="0.2">
      <c r="A24" s="354" t="s">
        <v>783</v>
      </c>
      <c r="B24" s="355">
        <v>15779.850608999999</v>
      </c>
      <c r="C24" s="356">
        <v>-1951.6020470000001</v>
      </c>
      <c r="D24" s="356"/>
      <c r="E24" s="356">
        <v>1164</v>
      </c>
      <c r="F24" s="356">
        <v>-1165</v>
      </c>
      <c r="G24" s="356">
        <v>657.51997400000005</v>
      </c>
      <c r="H24" s="356">
        <v>235.09222600000001</v>
      </c>
      <c r="I24" s="356">
        <v>937</v>
      </c>
      <c r="J24" s="355">
        <v>15656.473999</v>
      </c>
      <c r="K24" s="342"/>
      <c r="L24" s="344"/>
      <c r="M24" s="344"/>
      <c r="N24" s="357"/>
      <c r="O24" s="357"/>
      <c r="P24" s="357"/>
      <c r="Q24" s="357"/>
      <c r="R24" s="357"/>
      <c r="S24" s="357"/>
      <c r="T24" s="131"/>
      <c r="U24" s="131"/>
      <c r="V24" s="358"/>
      <c r="W24" s="358"/>
      <c r="X24" s="358"/>
      <c r="Y24" s="343"/>
      <c r="Z24" s="343"/>
      <c r="AA24" s="343"/>
      <c r="AB24" s="343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3"/>
      <c r="AU24" s="343"/>
      <c r="AV24" s="343"/>
      <c r="AW24" s="343"/>
      <c r="AX24" s="343"/>
      <c r="AY24" s="343"/>
      <c r="AZ24" s="343"/>
      <c r="BA24" s="343"/>
      <c r="BB24" s="343"/>
      <c r="BC24" s="343"/>
      <c r="BD24" s="343"/>
      <c r="BE24" s="343"/>
      <c r="BF24" s="343"/>
      <c r="BG24" s="343"/>
      <c r="BH24" s="343"/>
      <c r="BI24" s="343"/>
      <c r="BJ24" s="343"/>
      <c r="BK24" s="343"/>
      <c r="BL24" s="343"/>
      <c r="BM24" s="343"/>
      <c r="BN24" s="343"/>
      <c r="BO24" s="343"/>
      <c r="BP24" s="343"/>
      <c r="BQ24" s="343"/>
      <c r="BR24" s="343"/>
      <c r="BS24" s="343"/>
      <c r="BT24" s="343"/>
      <c r="BU24" s="343"/>
      <c r="BV24" s="343"/>
      <c r="BW24" s="343"/>
      <c r="BX24" s="343"/>
      <c r="BY24" s="343"/>
      <c r="BZ24" s="343"/>
      <c r="CA24" s="343"/>
      <c r="CB24" s="343"/>
      <c r="CC24" s="343"/>
      <c r="CD24" s="343"/>
      <c r="CE24" s="343"/>
      <c r="CF24" s="343"/>
      <c r="CG24" s="343"/>
      <c r="CH24" s="343"/>
      <c r="CI24" s="343"/>
      <c r="CJ24" s="343"/>
      <c r="CK24" s="343"/>
      <c r="CL24" s="343"/>
      <c r="CM24" s="343"/>
      <c r="CN24" s="343"/>
      <c r="CO24" s="343"/>
      <c r="CP24" s="343"/>
      <c r="CQ24" s="343"/>
      <c r="CR24" s="343"/>
      <c r="CS24" s="343"/>
      <c r="CT24" s="343"/>
      <c r="CU24" s="343"/>
      <c r="CV24" s="343"/>
      <c r="CW24" s="343"/>
      <c r="CX24" s="343"/>
      <c r="CY24" s="343"/>
      <c r="CZ24" s="343"/>
      <c r="DA24" s="343"/>
      <c r="DB24" s="343"/>
      <c r="DC24" s="343"/>
      <c r="DD24" s="343"/>
      <c r="DE24" s="343"/>
      <c r="DF24" s="343"/>
      <c r="DG24" s="343"/>
      <c r="DH24" s="343"/>
      <c r="DI24" s="343"/>
      <c r="DJ24" s="343"/>
      <c r="DK24" s="343"/>
      <c r="DL24" s="343"/>
      <c r="DM24" s="343"/>
      <c r="DN24" s="343"/>
      <c r="DO24" s="343"/>
      <c r="DP24" s="343"/>
      <c r="DQ24" s="343"/>
      <c r="DR24" s="343"/>
      <c r="DS24" s="343"/>
      <c r="DT24" s="343"/>
      <c r="DU24" s="343"/>
      <c r="DV24" s="343"/>
      <c r="DW24" s="343"/>
      <c r="DX24" s="343"/>
      <c r="DY24" s="343"/>
      <c r="DZ24" s="343"/>
      <c r="EA24" s="343"/>
      <c r="EB24" s="343"/>
      <c r="EC24" s="343"/>
      <c r="ED24" s="343"/>
      <c r="EE24" s="343"/>
      <c r="EF24" s="343"/>
      <c r="EG24" s="343"/>
      <c r="EH24" s="343"/>
      <c r="EI24" s="343"/>
      <c r="EJ24" s="343"/>
      <c r="EK24" s="343"/>
      <c r="EL24" s="343"/>
      <c r="EM24" s="343"/>
      <c r="EN24" s="343"/>
      <c r="EO24" s="343"/>
      <c r="EP24" s="343"/>
      <c r="EQ24" s="343"/>
      <c r="ER24" s="343"/>
      <c r="ES24" s="343"/>
      <c r="ET24" s="343"/>
      <c r="EU24" s="343"/>
      <c r="EV24" s="343"/>
      <c r="EW24" s="343"/>
      <c r="EX24" s="343"/>
      <c r="EY24" s="343"/>
      <c r="EZ24" s="343"/>
      <c r="FA24" s="343"/>
      <c r="FB24" s="343"/>
      <c r="FC24" s="343"/>
      <c r="FD24" s="343"/>
      <c r="FE24" s="343"/>
      <c r="FF24" s="343"/>
      <c r="FG24" s="343"/>
      <c r="FH24" s="343"/>
      <c r="FI24" s="343"/>
      <c r="FJ24" s="343"/>
      <c r="FK24" s="343"/>
      <c r="FL24" s="343"/>
      <c r="FM24" s="343"/>
      <c r="FN24" s="343"/>
      <c r="FO24" s="343"/>
      <c r="FP24" s="343"/>
      <c r="FQ24" s="343"/>
      <c r="FR24" s="343"/>
      <c r="FS24" s="343"/>
      <c r="FT24" s="343"/>
      <c r="FU24" s="343"/>
      <c r="FV24" s="343"/>
      <c r="FW24" s="343"/>
      <c r="FX24" s="343"/>
      <c r="FY24" s="343"/>
      <c r="FZ24" s="343"/>
      <c r="GA24" s="343"/>
      <c r="GB24" s="343"/>
      <c r="GC24" s="343"/>
      <c r="GD24" s="343"/>
      <c r="GE24" s="343"/>
      <c r="GF24" s="343"/>
      <c r="GG24" s="343"/>
      <c r="GH24" s="343"/>
      <c r="GI24" s="343"/>
      <c r="GJ24" s="343"/>
      <c r="GK24" s="343"/>
      <c r="GL24" s="343"/>
      <c r="GM24" s="343"/>
      <c r="GN24" s="343"/>
      <c r="GO24" s="343"/>
      <c r="GP24" s="343"/>
      <c r="GQ24" s="343"/>
      <c r="GR24" s="343"/>
      <c r="GS24" s="343"/>
      <c r="GT24" s="343"/>
      <c r="GU24" s="343"/>
      <c r="GV24" s="343"/>
      <c r="GW24" s="343"/>
      <c r="GX24" s="343"/>
      <c r="GY24" s="343"/>
      <c r="GZ24" s="343"/>
      <c r="HA24" s="343"/>
      <c r="HB24" s="343"/>
      <c r="HC24" s="343"/>
      <c r="HD24" s="343"/>
      <c r="HE24" s="343"/>
      <c r="HF24" s="343"/>
      <c r="HG24" s="343"/>
      <c r="HH24" s="343"/>
      <c r="HI24" s="343"/>
      <c r="HJ24" s="343"/>
      <c r="HK24" s="343"/>
      <c r="HL24" s="343"/>
      <c r="HM24" s="343"/>
      <c r="HN24" s="343"/>
      <c r="HO24" s="343"/>
      <c r="HP24" s="343"/>
      <c r="HQ24" s="343"/>
      <c r="HR24" s="343"/>
      <c r="HS24" s="343"/>
      <c r="HT24" s="343"/>
      <c r="HU24" s="343"/>
      <c r="HV24" s="343"/>
      <c r="HW24" s="343"/>
      <c r="HX24" s="343"/>
      <c r="HY24" s="343"/>
      <c r="HZ24" s="343"/>
      <c r="IA24" s="343"/>
      <c r="IB24" s="343"/>
      <c r="IC24" s="343"/>
      <c r="ID24" s="343"/>
      <c r="IE24" s="343"/>
      <c r="IF24" s="343"/>
      <c r="IG24" s="343"/>
      <c r="IH24" s="343"/>
      <c r="II24" s="343"/>
      <c r="IJ24" s="343"/>
      <c r="IK24" s="343"/>
      <c r="IL24" s="343"/>
      <c r="IM24" s="343"/>
      <c r="IN24" s="343"/>
      <c r="IO24" s="343"/>
      <c r="IP24" s="343"/>
      <c r="IQ24" s="343"/>
      <c r="IR24" s="343"/>
      <c r="IS24" s="343"/>
      <c r="IT24" s="343"/>
      <c r="IU24" s="343"/>
      <c r="IV24" s="343"/>
    </row>
    <row r="25" spans="1:256" s="348" customFormat="1" ht="12.75" customHeight="1" x14ac:dyDescent="0.2">
      <c r="A25" s="354" t="s">
        <v>784</v>
      </c>
      <c r="B25" s="355">
        <v>16947</v>
      </c>
      <c r="C25" s="356">
        <v>-2090</v>
      </c>
      <c r="D25" s="356"/>
      <c r="E25" s="356">
        <v>1360</v>
      </c>
      <c r="F25" s="356">
        <v>-1354</v>
      </c>
      <c r="G25" s="356">
        <v>657</v>
      </c>
      <c r="H25" s="356">
        <v>174</v>
      </c>
      <c r="I25" s="356">
        <v>869</v>
      </c>
      <c r="J25" s="355">
        <v>16563</v>
      </c>
      <c r="K25" s="342"/>
      <c r="L25" s="344"/>
      <c r="M25" s="344"/>
      <c r="N25" s="357"/>
      <c r="O25" s="357"/>
      <c r="P25" s="357"/>
      <c r="Q25" s="357"/>
      <c r="R25" s="357"/>
      <c r="S25" s="357"/>
      <c r="T25" s="131"/>
      <c r="U25" s="131"/>
      <c r="V25" s="358"/>
      <c r="W25" s="358"/>
      <c r="X25" s="358"/>
      <c r="Y25" s="343"/>
      <c r="Z25" s="343"/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3"/>
      <c r="AU25" s="343"/>
      <c r="AV25" s="343"/>
      <c r="AW25" s="343"/>
      <c r="AX25" s="343"/>
      <c r="AY25" s="343"/>
      <c r="AZ25" s="343"/>
      <c r="BA25" s="343"/>
      <c r="BB25" s="343"/>
      <c r="BC25" s="343"/>
      <c r="BD25" s="343"/>
      <c r="BE25" s="343"/>
      <c r="BF25" s="343"/>
      <c r="BG25" s="343"/>
      <c r="BH25" s="343"/>
      <c r="BI25" s="343"/>
      <c r="BJ25" s="343"/>
      <c r="BK25" s="343"/>
      <c r="BL25" s="343"/>
      <c r="BM25" s="343"/>
      <c r="BN25" s="343"/>
      <c r="BO25" s="343"/>
      <c r="BP25" s="343"/>
      <c r="BQ25" s="343"/>
      <c r="BR25" s="343"/>
      <c r="BS25" s="343"/>
      <c r="BT25" s="343"/>
      <c r="BU25" s="343"/>
      <c r="BV25" s="343"/>
      <c r="BW25" s="343"/>
      <c r="BX25" s="343"/>
      <c r="BY25" s="343"/>
      <c r="BZ25" s="343"/>
      <c r="CA25" s="343"/>
      <c r="CB25" s="343"/>
      <c r="CC25" s="343"/>
      <c r="CD25" s="343"/>
      <c r="CE25" s="343"/>
      <c r="CF25" s="343"/>
      <c r="CG25" s="343"/>
      <c r="CH25" s="343"/>
      <c r="CI25" s="343"/>
      <c r="CJ25" s="343"/>
      <c r="CK25" s="343"/>
      <c r="CL25" s="343"/>
      <c r="CM25" s="343"/>
      <c r="CN25" s="343"/>
      <c r="CO25" s="343"/>
      <c r="CP25" s="343"/>
      <c r="CQ25" s="343"/>
      <c r="CR25" s="343"/>
      <c r="CS25" s="343"/>
      <c r="CT25" s="343"/>
      <c r="CU25" s="343"/>
      <c r="CV25" s="343"/>
      <c r="CW25" s="343"/>
      <c r="CX25" s="343"/>
      <c r="CY25" s="343"/>
      <c r="CZ25" s="343"/>
      <c r="DA25" s="343"/>
      <c r="DB25" s="343"/>
      <c r="DC25" s="343"/>
      <c r="DD25" s="343"/>
      <c r="DE25" s="343"/>
      <c r="DF25" s="343"/>
      <c r="DG25" s="343"/>
      <c r="DH25" s="343"/>
      <c r="DI25" s="343"/>
      <c r="DJ25" s="343"/>
      <c r="DK25" s="343"/>
      <c r="DL25" s="343"/>
      <c r="DM25" s="343"/>
      <c r="DN25" s="343"/>
      <c r="DO25" s="343"/>
      <c r="DP25" s="343"/>
      <c r="DQ25" s="343"/>
      <c r="DR25" s="343"/>
      <c r="DS25" s="343"/>
      <c r="DT25" s="343"/>
      <c r="DU25" s="343"/>
      <c r="DV25" s="343"/>
      <c r="DW25" s="343"/>
      <c r="DX25" s="343"/>
      <c r="DY25" s="343"/>
      <c r="DZ25" s="343"/>
      <c r="EA25" s="343"/>
      <c r="EB25" s="343"/>
      <c r="EC25" s="343"/>
      <c r="ED25" s="343"/>
      <c r="EE25" s="343"/>
      <c r="EF25" s="343"/>
      <c r="EG25" s="343"/>
      <c r="EH25" s="343"/>
      <c r="EI25" s="343"/>
      <c r="EJ25" s="343"/>
      <c r="EK25" s="343"/>
      <c r="EL25" s="343"/>
      <c r="EM25" s="343"/>
      <c r="EN25" s="343"/>
      <c r="EO25" s="343"/>
      <c r="EP25" s="343"/>
      <c r="EQ25" s="343"/>
      <c r="ER25" s="343"/>
      <c r="ES25" s="343"/>
      <c r="ET25" s="343"/>
      <c r="EU25" s="343"/>
      <c r="EV25" s="343"/>
      <c r="EW25" s="343"/>
      <c r="EX25" s="343"/>
      <c r="EY25" s="343"/>
      <c r="EZ25" s="343"/>
      <c r="FA25" s="343"/>
      <c r="FB25" s="343"/>
      <c r="FC25" s="343"/>
      <c r="FD25" s="343"/>
      <c r="FE25" s="343"/>
      <c r="FF25" s="343"/>
      <c r="FG25" s="343"/>
      <c r="FH25" s="343"/>
      <c r="FI25" s="343"/>
      <c r="FJ25" s="343"/>
      <c r="FK25" s="343"/>
      <c r="FL25" s="343"/>
      <c r="FM25" s="343"/>
      <c r="FN25" s="343"/>
      <c r="FO25" s="343"/>
      <c r="FP25" s="343"/>
      <c r="FQ25" s="343"/>
      <c r="FR25" s="343"/>
      <c r="FS25" s="343"/>
      <c r="FT25" s="343"/>
      <c r="FU25" s="343"/>
      <c r="FV25" s="343"/>
      <c r="FW25" s="343"/>
      <c r="FX25" s="343"/>
      <c r="FY25" s="343"/>
      <c r="FZ25" s="343"/>
      <c r="GA25" s="343"/>
      <c r="GB25" s="343"/>
      <c r="GC25" s="343"/>
      <c r="GD25" s="343"/>
      <c r="GE25" s="343"/>
      <c r="GF25" s="343"/>
      <c r="GG25" s="343"/>
      <c r="GH25" s="343"/>
      <c r="GI25" s="343"/>
      <c r="GJ25" s="343"/>
      <c r="GK25" s="343"/>
      <c r="GL25" s="343"/>
      <c r="GM25" s="343"/>
      <c r="GN25" s="343"/>
      <c r="GO25" s="343"/>
      <c r="GP25" s="343"/>
      <c r="GQ25" s="343"/>
      <c r="GR25" s="343"/>
      <c r="GS25" s="343"/>
      <c r="GT25" s="343"/>
      <c r="GU25" s="343"/>
      <c r="GV25" s="343"/>
      <c r="GW25" s="343"/>
      <c r="GX25" s="343"/>
      <c r="GY25" s="343"/>
      <c r="GZ25" s="343"/>
      <c r="HA25" s="343"/>
      <c r="HB25" s="343"/>
      <c r="HC25" s="343"/>
      <c r="HD25" s="343"/>
      <c r="HE25" s="343"/>
      <c r="HF25" s="343"/>
      <c r="HG25" s="343"/>
      <c r="HH25" s="343"/>
      <c r="HI25" s="343"/>
      <c r="HJ25" s="343"/>
      <c r="HK25" s="343"/>
      <c r="HL25" s="343"/>
      <c r="HM25" s="343"/>
      <c r="HN25" s="343"/>
      <c r="HO25" s="343"/>
      <c r="HP25" s="343"/>
      <c r="HQ25" s="343"/>
      <c r="HR25" s="343"/>
      <c r="HS25" s="343"/>
      <c r="HT25" s="343"/>
      <c r="HU25" s="343"/>
      <c r="HV25" s="343"/>
      <c r="HW25" s="343"/>
      <c r="HX25" s="343"/>
      <c r="HY25" s="343"/>
      <c r="HZ25" s="343"/>
      <c r="IA25" s="343"/>
      <c r="IB25" s="343"/>
      <c r="IC25" s="343"/>
      <c r="ID25" s="343"/>
      <c r="IE25" s="343"/>
      <c r="IF25" s="343"/>
      <c r="IG25" s="343"/>
      <c r="IH25" s="343"/>
      <c r="II25" s="343"/>
      <c r="IJ25" s="343"/>
      <c r="IK25" s="343"/>
      <c r="IL25" s="343"/>
      <c r="IM25" s="343"/>
      <c r="IN25" s="343"/>
      <c r="IO25" s="343"/>
      <c r="IP25" s="343"/>
      <c r="IQ25" s="343"/>
      <c r="IR25" s="343"/>
      <c r="IS25" s="343"/>
      <c r="IT25" s="343"/>
      <c r="IU25" s="343"/>
      <c r="IV25" s="343"/>
    </row>
    <row r="26" spans="1:256" s="348" customFormat="1" ht="12.75" customHeight="1" x14ac:dyDescent="0.2">
      <c r="A26" s="354" t="s">
        <v>785</v>
      </c>
      <c r="B26" s="355">
        <v>17677</v>
      </c>
      <c r="C26" s="356">
        <v>-2209</v>
      </c>
      <c r="D26" s="356"/>
      <c r="E26" s="356">
        <v>1414</v>
      </c>
      <c r="F26" s="356">
        <v>-1412</v>
      </c>
      <c r="G26" s="356">
        <v>656</v>
      </c>
      <c r="H26" s="356">
        <v>113</v>
      </c>
      <c r="I26" s="356">
        <v>1077</v>
      </c>
      <c r="J26" s="355">
        <v>17316</v>
      </c>
      <c r="K26" s="342"/>
      <c r="L26" s="344"/>
      <c r="M26" s="344"/>
      <c r="N26" s="357"/>
      <c r="O26" s="357"/>
      <c r="P26" s="357"/>
      <c r="Q26" s="357"/>
      <c r="R26" s="357"/>
      <c r="S26" s="357"/>
      <c r="T26" s="131"/>
      <c r="U26" s="131"/>
      <c r="V26" s="358"/>
      <c r="W26" s="358"/>
      <c r="X26" s="358"/>
      <c r="Y26" s="343"/>
      <c r="Z26" s="343"/>
      <c r="AA26" s="343"/>
      <c r="AB26" s="343"/>
      <c r="AC26" s="343"/>
      <c r="AD26" s="343"/>
      <c r="AE26" s="343"/>
      <c r="AF26" s="343"/>
      <c r="AG26" s="343"/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3"/>
      <c r="AU26" s="343"/>
      <c r="AV26" s="343"/>
      <c r="AW26" s="343"/>
      <c r="AX26" s="343"/>
      <c r="AY26" s="343"/>
      <c r="AZ26" s="343"/>
      <c r="BA26" s="343"/>
      <c r="BB26" s="343"/>
      <c r="BC26" s="343"/>
      <c r="BD26" s="343"/>
      <c r="BE26" s="343"/>
      <c r="BF26" s="343"/>
      <c r="BG26" s="343"/>
      <c r="BH26" s="343"/>
      <c r="BI26" s="343"/>
      <c r="BJ26" s="343"/>
      <c r="BK26" s="343"/>
      <c r="BL26" s="343"/>
      <c r="BM26" s="343"/>
      <c r="BN26" s="343"/>
      <c r="BO26" s="343"/>
      <c r="BP26" s="343"/>
      <c r="BQ26" s="343"/>
      <c r="BR26" s="343"/>
      <c r="BS26" s="343"/>
      <c r="BT26" s="343"/>
      <c r="BU26" s="343"/>
      <c r="BV26" s="343"/>
      <c r="BW26" s="343"/>
      <c r="BX26" s="343"/>
      <c r="BY26" s="343"/>
      <c r="BZ26" s="343"/>
      <c r="CA26" s="343"/>
      <c r="CB26" s="343"/>
      <c r="CC26" s="343"/>
      <c r="CD26" s="343"/>
      <c r="CE26" s="343"/>
      <c r="CF26" s="343"/>
      <c r="CG26" s="343"/>
      <c r="CH26" s="343"/>
      <c r="CI26" s="343"/>
      <c r="CJ26" s="343"/>
      <c r="CK26" s="343"/>
      <c r="CL26" s="343"/>
      <c r="CM26" s="343"/>
      <c r="CN26" s="343"/>
      <c r="CO26" s="343"/>
      <c r="CP26" s="343"/>
      <c r="CQ26" s="343"/>
      <c r="CR26" s="343"/>
      <c r="CS26" s="343"/>
      <c r="CT26" s="343"/>
      <c r="CU26" s="343"/>
      <c r="CV26" s="343"/>
      <c r="CW26" s="343"/>
      <c r="CX26" s="343"/>
      <c r="CY26" s="343"/>
      <c r="CZ26" s="343"/>
      <c r="DA26" s="343"/>
      <c r="DB26" s="343"/>
      <c r="DC26" s="343"/>
      <c r="DD26" s="343"/>
      <c r="DE26" s="343"/>
      <c r="DF26" s="343"/>
      <c r="DG26" s="343"/>
      <c r="DH26" s="343"/>
      <c r="DI26" s="343"/>
      <c r="DJ26" s="343"/>
      <c r="DK26" s="343"/>
      <c r="DL26" s="343"/>
      <c r="DM26" s="343"/>
      <c r="DN26" s="343"/>
      <c r="DO26" s="343"/>
      <c r="DP26" s="343"/>
      <c r="DQ26" s="343"/>
      <c r="DR26" s="343"/>
      <c r="DS26" s="343"/>
      <c r="DT26" s="343"/>
      <c r="DU26" s="343"/>
      <c r="DV26" s="343"/>
      <c r="DW26" s="343"/>
      <c r="DX26" s="343"/>
      <c r="DY26" s="343"/>
      <c r="DZ26" s="343"/>
      <c r="EA26" s="343"/>
      <c r="EB26" s="343"/>
      <c r="EC26" s="343"/>
      <c r="ED26" s="343"/>
      <c r="EE26" s="343"/>
      <c r="EF26" s="343"/>
      <c r="EG26" s="343"/>
      <c r="EH26" s="343"/>
      <c r="EI26" s="343"/>
      <c r="EJ26" s="343"/>
      <c r="EK26" s="343"/>
      <c r="EL26" s="343"/>
      <c r="EM26" s="343"/>
      <c r="EN26" s="343"/>
      <c r="EO26" s="343"/>
      <c r="EP26" s="343"/>
      <c r="EQ26" s="343"/>
      <c r="ER26" s="343"/>
      <c r="ES26" s="343"/>
      <c r="ET26" s="343"/>
      <c r="EU26" s="343"/>
      <c r="EV26" s="343"/>
      <c r="EW26" s="343"/>
      <c r="EX26" s="343"/>
      <c r="EY26" s="343"/>
      <c r="EZ26" s="343"/>
      <c r="FA26" s="343"/>
      <c r="FB26" s="343"/>
      <c r="FC26" s="343"/>
      <c r="FD26" s="343"/>
      <c r="FE26" s="343"/>
      <c r="FF26" s="343"/>
      <c r="FG26" s="343"/>
      <c r="FH26" s="343"/>
      <c r="FI26" s="343"/>
      <c r="FJ26" s="343"/>
      <c r="FK26" s="343"/>
      <c r="FL26" s="343"/>
      <c r="FM26" s="343"/>
      <c r="FN26" s="343"/>
      <c r="FO26" s="343"/>
      <c r="FP26" s="343"/>
      <c r="FQ26" s="343"/>
      <c r="FR26" s="343"/>
      <c r="FS26" s="343"/>
      <c r="FT26" s="343"/>
      <c r="FU26" s="343"/>
      <c r="FV26" s="343"/>
      <c r="FW26" s="343"/>
      <c r="FX26" s="343"/>
      <c r="FY26" s="343"/>
      <c r="FZ26" s="343"/>
      <c r="GA26" s="343"/>
      <c r="GB26" s="343"/>
      <c r="GC26" s="343"/>
      <c r="GD26" s="343"/>
      <c r="GE26" s="343"/>
      <c r="GF26" s="343"/>
      <c r="GG26" s="343"/>
      <c r="GH26" s="343"/>
      <c r="GI26" s="343"/>
      <c r="GJ26" s="343"/>
      <c r="GK26" s="343"/>
      <c r="GL26" s="343"/>
      <c r="GM26" s="343"/>
      <c r="GN26" s="343"/>
      <c r="GO26" s="343"/>
      <c r="GP26" s="343"/>
      <c r="GQ26" s="343"/>
      <c r="GR26" s="343"/>
      <c r="GS26" s="343"/>
      <c r="GT26" s="343"/>
      <c r="GU26" s="343"/>
      <c r="GV26" s="343"/>
      <c r="GW26" s="343"/>
      <c r="GX26" s="343"/>
      <c r="GY26" s="343"/>
      <c r="GZ26" s="343"/>
      <c r="HA26" s="343"/>
      <c r="HB26" s="343"/>
      <c r="HC26" s="343"/>
      <c r="HD26" s="343"/>
      <c r="HE26" s="343"/>
      <c r="HF26" s="343"/>
      <c r="HG26" s="343"/>
      <c r="HH26" s="343"/>
      <c r="HI26" s="343"/>
      <c r="HJ26" s="343"/>
      <c r="HK26" s="343"/>
      <c r="HL26" s="343"/>
      <c r="HM26" s="343"/>
      <c r="HN26" s="343"/>
      <c r="HO26" s="343"/>
      <c r="HP26" s="343"/>
      <c r="HQ26" s="343"/>
      <c r="HR26" s="343"/>
      <c r="HS26" s="343"/>
      <c r="HT26" s="343"/>
      <c r="HU26" s="343"/>
      <c r="HV26" s="343"/>
      <c r="HW26" s="343"/>
      <c r="HX26" s="343"/>
      <c r="HY26" s="343"/>
      <c r="HZ26" s="343"/>
      <c r="IA26" s="343"/>
      <c r="IB26" s="343"/>
      <c r="IC26" s="343"/>
      <c r="ID26" s="343"/>
      <c r="IE26" s="343"/>
      <c r="IF26" s="343"/>
      <c r="IG26" s="343"/>
      <c r="IH26" s="343"/>
      <c r="II26" s="343"/>
      <c r="IJ26" s="343"/>
      <c r="IK26" s="343"/>
      <c r="IL26" s="343"/>
      <c r="IM26" s="343"/>
      <c r="IN26" s="343"/>
      <c r="IO26" s="343"/>
      <c r="IP26" s="343"/>
      <c r="IQ26" s="343"/>
      <c r="IR26" s="343"/>
      <c r="IS26" s="343"/>
      <c r="IT26" s="343"/>
      <c r="IU26" s="343"/>
      <c r="IV26" s="343"/>
    </row>
    <row r="27" spans="1:256" s="348" customFormat="1" ht="12.75" customHeight="1" x14ac:dyDescent="0.2">
      <c r="A27" s="354" t="s">
        <v>786</v>
      </c>
      <c r="B27" s="355">
        <v>17187</v>
      </c>
      <c r="C27" s="356">
        <v>-2134</v>
      </c>
      <c r="D27" s="356"/>
      <c r="E27" s="356">
        <v>1550</v>
      </c>
      <c r="F27" s="356">
        <v>-1540</v>
      </c>
      <c r="G27" s="356">
        <v>657</v>
      </c>
      <c r="H27" s="356">
        <v>53</v>
      </c>
      <c r="I27" s="356">
        <v>4060</v>
      </c>
      <c r="J27" s="355">
        <v>19833</v>
      </c>
      <c r="K27" s="342"/>
      <c r="L27" s="344"/>
      <c r="M27" s="344"/>
      <c r="N27" s="357"/>
      <c r="O27" s="357"/>
      <c r="P27" s="357"/>
      <c r="Q27" s="357"/>
      <c r="R27" s="357"/>
      <c r="S27" s="357"/>
      <c r="T27" s="131"/>
      <c r="U27" s="131"/>
      <c r="V27" s="358"/>
      <c r="W27" s="358"/>
      <c r="X27" s="358"/>
      <c r="Y27" s="343"/>
      <c r="Z27" s="343"/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3"/>
      <c r="AU27" s="343"/>
      <c r="AV27" s="343"/>
      <c r="AW27" s="343"/>
      <c r="AX27" s="343"/>
      <c r="AY27" s="343"/>
      <c r="AZ27" s="343"/>
      <c r="BA27" s="343"/>
      <c r="BB27" s="343"/>
      <c r="BC27" s="343"/>
      <c r="BD27" s="343"/>
      <c r="BE27" s="343"/>
      <c r="BF27" s="343"/>
      <c r="BG27" s="343"/>
      <c r="BH27" s="343"/>
      <c r="BI27" s="343"/>
      <c r="BJ27" s="343"/>
      <c r="BK27" s="343"/>
      <c r="BL27" s="343"/>
      <c r="BM27" s="343"/>
      <c r="BN27" s="343"/>
      <c r="BO27" s="343"/>
      <c r="BP27" s="343"/>
      <c r="BQ27" s="343"/>
      <c r="BR27" s="343"/>
      <c r="BS27" s="343"/>
      <c r="BT27" s="343"/>
      <c r="BU27" s="343"/>
      <c r="BV27" s="343"/>
      <c r="BW27" s="343"/>
      <c r="BX27" s="343"/>
      <c r="BY27" s="343"/>
      <c r="BZ27" s="343"/>
      <c r="CA27" s="343"/>
      <c r="CB27" s="343"/>
      <c r="CC27" s="343"/>
      <c r="CD27" s="343"/>
      <c r="CE27" s="343"/>
      <c r="CF27" s="343"/>
      <c r="CG27" s="343"/>
      <c r="CH27" s="343"/>
      <c r="CI27" s="343"/>
      <c r="CJ27" s="343"/>
      <c r="CK27" s="343"/>
      <c r="CL27" s="343"/>
      <c r="CM27" s="343"/>
      <c r="CN27" s="343"/>
      <c r="CO27" s="343"/>
      <c r="CP27" s="343"/>
      <c r="CQ27" s="343"/>
      <c r="CR27" s="343"/>
      <c r="CS27" s="343"/>
      <c r="CT27" s="343"/>
      <c r="CU27" s="343"/>
      <c r="CV27" s="343"/>
      <c r="CW27" s="343"/>
      <c r="CX27" s="343"/>
      <c r="CY27" s="343"/>
      <c r="CZ27" s="343"/>
      <c r="DA27" s="343"/>
      <c r="DB27" s="343"/>
      <c r="DC27" s="343"/>
      <c r="DD27" s="343"/>
      <c r="DE27" s="343"/>
      <c r="DF27" s="343"/>
      <c r="DG27" s="343"/>
      <c r="DH27" s="343"/>
      <c r="DI27" s="343"/>
      <c r="DJ27" s="343"/>
      <c r="DK27" s="343"/>
      <c r="DL27" s="343"/>
      <c r="DM27" s="343"/>
      <c r="DN27" s="343"/>
      <c r="DO27" s="343"/>
      <c r="DP27" s="343"/>
      <c r="DQ27" s="343"/>
      <c r="DR27" s="343"/>
      <c r="DS27" s="343"/>
      <c r="DT27" s="343"/>
      <c r="DU27" s="343"/>
      <c r="DV27" s="343"/>
      <c r="DW27" s="343"/>
      <c r="DX27" s="343"/>
      <c r="DY27" s="343"/>
      <c r="DZ27" s="343"/>
      <c r="EA27" s="343"/>
      <c r="EB27" s="343"/>
      <c r="EC27" s="343"/>
      <c r="ED27" s="343"/>
      <c r="EE27" s="343"/>
      <c r="EF27" s="343"/>
      <c r="EG27" s="343"/>
      <c r="EH27" s="343"/>
      <c r="EI27" s="343"/>
      <c r="EJ27" s="343"/>
      <c r="EK27" s="343"/>
      <c r="EL27" s="343"/>
      <c r="EM27" s="343"/>
      <c r="EN27" s="343"/>
      <c r="EO27" s="343"/>
      <c r="EP27" s="343"/>
      <c r="EQ27" s="343"/>
      <c r="ER27" s="343"/>
      <c r="ES27" s="343"/>
      <c r="ET27" s="343"/>
      <c r="EU27" s="343"/>
      <c r="EV27" s="343"/>
      <c r="EW27" s="343"/>
      <c r="EX27" s="343"/>
      <c r="EY27" s="343"/>
      <c r="EZ27" s="343"/>
      <c r="FA27" s="343"/>
      <c r="FB27" s="343"/>
      <c r="FC27" s="343"/>
      <c r="FD27" s="343"/>
      <c r="FE27" s="343"/>
      <c r="FF27" s="343"/>
      <c r="FG27" s="343"/>
      <c r="FH27" s="343"/>
      <c r="FI27" s="343"/>
      <c r="FJ27" s="343"/>
      <c r="FK27" s="343"/>
      <c r="FL27" s="343"/>
      <c r="FM27" s="343"/>
      <c r="FN27" s="343"/>
      <c r="FO27" s="343"/>
      <c r="FP27" s="343"/>
      <c r="FQ27" s="343"/>
      <c r="FR27" s="343"/>
      <c r="FS27" s="343"/>
      <c r="FT27" s="343"/>
      <c r="FU27" s="343"/>
      <c r="FV27" s="343"/>
      <c r="FW27" s="343"/>
      <c r="FX27" s="343"/>
      <c r="FY27" s="343"/>
      <c r="FZ27" s="343"/>
      <c r="GA27" s="343"/>
      <c r="GB27" s="343"/>
      <c r="GC27" s="343"/>
      <c r="GD27" s="343"/>
      <c r="GE27" s="343"/>
      <c r="GF27" s="343"/>
      <c r="GG27" s="343"/>
      <c r="GH27" s="343"/>
      <c r="GI27" s="343"/>
      <c r="GJ27" s="343"/>
      <c r="GK27" s="343"/>
      <c r="GL27" s="343"/>
      <c r="GM27" s="343"/>
      <c r="GN27" s="343"/>
      <c r="GO27" s="343"/>
      <c r="GP27" s="343"/>
      <c r="GQ27" s="343"/>
      <c r="GR27" s="343"/>
      <c r="GS27" s="343"/>
      <c r="GT27" s="343"/>
      <c r="GU27" s="343"/>
      <c r="GV27" s="343"/>
      <c r="GW27" s="343"/>
      <c r="GX27" s="343"/>
      <c r="GY27" s="343"/>
      <c r="GZ27" s="343"/>
      <c r="HA27" s="343"/>
      <c r="HB27" s="343"/>
      <c r="HC27" s="343"/>
      <c r="HD27" s="343"/>
      <c r="HE27" s="343"/>
      <c r="HF27" s="343"/>
      <c r="HG27" s="343"/>
      <c r="HH27" s="343"/>
      <c r="HI27" s="343"/>
      <c r="HJ27" s="343"/>
      <c r="HK27" s="343"/>
      <c r="HL27" s="343"/>
      <c r="HM27" s="343"/>
      <c r="HN27" s="343"/>
      <c r="HO27" s="343"/>
      <c r="HP27" s="343"/>
      <c r="HQ27" s="343"/>
      <c r="HR27" s="343"/>
      <c r="HS27" s="343"/>
      <c r="HT27" s="343"/>
      <c r="HU27" s="343"/>
      <c r="HV27" s="343"/>
      <c r="HW27" s="343"/>
      <c r="HX27" s="343"/>
      <c r="HY27" s="343"/>
      <c r="HZ27" s="343"/>
      <c r="IA27" s="343"/>
      <c r="IB27" s="343"/>
      <c r="IC27" s="343"/>
      <c r="ID27" s="343"/>
      <c r="IE27" s="343"/>
      <c r="IF27" s="343"/>
      <c r="IG27" s="343"/>
      <c r="IH27" s="343"/>
      <c r="II27" s="343"/>
      <c r="IJ27" s="343"/>
      <c r="IK27" s="343"/>
      <c r="IL27" s="343"/>
      <c r="IM27" s="343"/>
      <c r="IN27" s="343"/>
      <c r="IO27" s="343"/>
      <c r="IP27" s="343"/>
      <c r="IQ27" s="343"/>
      <c r="IR27" s="343"/>
      <c r="IS27" s="343"/>
      <c r="IT27" s="343"/>
      <c r="IU27" s="343"/>
      <c r="IV27" s="343"/>
    </row>
    <row r="28" spans="1:256" s="348" customFormat="1" ht="18" customHeight="1" x14ac:dyDescent="0.2">
      <c r="A28" s="354">
        <v>2011</v>
      </c>
      <c r="B28" s="355">
        <v>17557</v>
      </c>
      <c r="C28" s="356">
        <v>-2114</v>
      </c>
      <c r="D28" s="356"/>
      <c r="E28" s="356">
        <v>1609</v>
      </c>
      <c r="F28" s="356">
        <v>-1610</v>
      </c>
      <c r="G28" s="356">
        <v>657</v>
      </c>
      <c r="H28" s="356" t="s">
        <v>788</v>
      </c>
      <c r="I28" s="356">
        <v>7565</v>
      </c>
      <c r="J28" s="355">
        <v>23664</v>
      </c>
      <c r="K28" s="342"/>
      <c r="L28" s="344"/>
      <c r="M28" s="344"/>
      <c r="N28" s="357"/>
      <c r="O28" s="357"/>
      <c r="P28" s="357"/>
      <c r="Q28" s="357"/>
      <c r="R28" s="357"/>
      <c r="S28" s="357"/>
      <c r="T28" s="131"/>
      <c r="U28" s="131"/>
      <c r="V28" s="358"/>
      <c r="W28" s="358"/>
      <c r="X28" s="358"/>
      <c r="Y28" s="343"/>
      <c r="Z28" s="343"/>
      <c r="AA28" s="343"/>
      <c r="AB28" s="343"/>
      <c r="AC28" s="343"/>
      <c r="AD28" s="343"/>
      <c r="AE28" s="343"/>
      <c r="AF28" s="343"/>
      <c r="AG28" s="343"/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3"/>
      <c r="AU28" s="343"/>
      <c r="AV28" s="343"/>
      <c r="AW28" s="343"/>
      <c r="AX28" s="343"/>
      <c r="AY28" s="343"/>
      <c r="AZ28" s="343"/>
      <c r="BA28" s="343"/>
      <c r="BB28" s="343"/>
      <c r="BC28" s="343"/>
      <c r="BD28" s="343"/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343"/>
      <c r="BP28" s="343"/>
      <c r="BQ28" s="343"/>
      <c r="BR28" s="343"/>
      <c r="BS28" s="343"/>
      <c r="BT28" s="343"/>
      <c r="BU28" s="343"/>
      <c r="BV28" s="343"/>
      <c r="BW28" s="343"/>
      <c r="BX28" s="343"/>
      <c r="BY28" s="343"/>
      <c r="BZ28" s="343"/>
      <c r="CA28" s="343"/>
      <c r="CB28" s="343"/>
      <c r="CC28" s="343"/>
      <c r="CD28" s="343"/>
      <c r="CE28" s="343"/>
      <c r="CF28" s="343"/>
      <c r="CG28" s="343"/>
      <c r="CH28" s="343"/>
      <c r="CI28" s="343"/>
      <c r="CJ28" s="343"/>
      <c r="CK28" s="343"/>
      <c r="CL28" s="343"/>
      <c r="CM28" s="343"/>
      <c r="CN28" s="343"/>
      <c r="CO28" s="343"/>
      <c r="CP28" s="343"/>
      <c r="CQ28" s="343"/>
      <c r="CR28" s="343"/>
      <c r="CS28" s="343"/>
      <c r="CT28" s="343"/>
      <c r="CU28" s="343"/>
      <c r="CV28" s="343"/>
      <c r="CW28" s="343"/>
      <c r="CX28" s="343"/>
      <c r="CY28" s="343"/>
      <c r="CZ28" s="343"/>
      <c r="DA28" s="343"/>
      <c r="DB28" s="343"/>
      <c r="DC28" s="343"/>
      <c r="DD28" s="343"/>
      <c r="DE28" s="343"/>
      <c r="DF28" s="343"/>
      <c r="DG28" s="343"/>
      <c r="DH28" s="343"/>
      <c r="DI28" s="343"/>
      <c r="DJ28" s="343"/>
      <c r="DK28" s="343"/>
      <c r="DL28" s="343"/>
      <c r="DM28" s="343"/>
      <c r="DN28" s="343"/>
      <c r="DO28" s="343"/>
      <c r="DP28" s="343"/>
      <c r="DQ28" s="343"/>
      <c r="DR28" s="343"/>
      <c r="DS28" s="343"/>
      <c r="DT28" s="343"/>
      <c r="DU28" s="343"/>
      <c r="DV28" s="343"/>
      <c r="DW28" s="343"/>
      <c r="DX28" s="343"/>
      <c r="DY28" s="343"/>
      <c r="DZ28" s="343"/>
      <c r="EA28" s="343"/>
      <c r="EB28" s="343"/>
      <c r="EC28" s="343"/>
      <c r="ED28" s="343"/>
      <c r="EE28" s="343"/>
      <c r="EF28" s="343"/>
      <c r="EG28" s="343"/>
      <c r="EH28" s="343"/>
      <c r="EI28" s="343"/>
      <c r="EJ28" s="343"/>
      <c r="EK28" s="343"/>
      <c r="EL28" s="343"/>
      <c r="EM28" s="343"/>
      <c r="EN28" s="343"/>
      <c r="EO28" s="343"/>
      <c r="EP28" s="343"/>
      <c r="EQ28" s="343"/>
      <c r="ER28" s="343"/>
      <c r="ES28" s="343"/>
      <c r="ET28" s="343"/>
      <c r="EU28" s="343"/>
      <c r="EV28" s="343"/>
      <c r="EW28" s="343"/>
      <c r="EX28" s="343"/>
      <c r="EY28" s="343"/>
      <c r="EZ28" s="343"/>
      <c r="FA28" s="343"/>
      <c r="FB28" s="343"/>
      <c r="FC28" s="343"/>
      <c r="FD28" s="343"/>
      <c r="FE28" s="343"/>
      <c r="FF28" s="343"/>
      <c r="FG28" s="343"/>
      <c r="FH28" s="343"/>
      <c r="FI28" s="343"/>
      <c r="FJ28" s="343"/>
      <c r="FK28" s="343"/>
      <c r="FL28" s="343"/>
      <c r="FM28" s="343"/>
      <c r="FN28" s="343"/>
      <c r="FO28" s="343"/>
      <c r="FP28" s="343"/>
      <c r="FQ28" s="343"/>
      <c r="FR28" s="343"/>
      <c r="FS28" s="343"/>
      <c r="FT28" s="343"/>
      <c r="FU28" s="343"/>
      <c r="FV28" s="343"/>
      <c r="FW28" s="343"/>
      <c r="FX28" s="343"/>
      <c r="FY28" s="343"/>
      <c r="FZ28" s="343"/>
      <c r="GA28" s="343"/>
      <c r="GB28" s="343"/>
      <c r="GC28" s="343"/>
      <c r="GD28" s="343"/>
      <c r="GE28" s="343"/>
      <c r="GF28" s="343"/>
      <c r="GG28" s="343"/>
      <c r="GH28" s="343"/>
      <c r="GI28" s="343"/>
      <c r="GJ28" s="343"/>
      <c r="GK28" s="343"/>
      <c r="GL28" s="343"/>
      <c r="GM28" s="343"/>
      <c r="GN28" s="343"/>
      <c r="GO28" s="343"/>
      <c r="GP28" s="343"/>
      <c r="GQ28" s="343"/>
      <c r="GR28" s="343"/>
      <c r="GS28" s="343"/>
      <c r="GT28" s="343"/>
      <c r="GU28" s="343"/>
      <c r="GV28" s="343"/>
      <c r="GW28" s="343"/>
      <c r="GX28" s="343"/>
      <c r="GY28" s="343"/>
      <c r="GZ28" s="343"/>
      <c r="HA28" s="343"/>
      <c r="HB28" s="343"/>
      <c r="HC28" s="343"/>
      <c r="HD28" s="343"/>
      <c r="HE28" s="343"/>
      <c r="HF28" s="343"/>
      <c r="HG28" s="343"/>
      <c r="HH28" s="343"/>
      <c r="HI28" s="343"/>
      <c r="HJ28" s="343"/>
      <c r="HK28" s="343"/>
      <c r="HL28" s="343"/>
      <c r="HM28" s="343"/>
      <c r="HN28" s="343"/>
      <c r="HO28" s="343"/>
      <c r="HP28" s="343"/>
      <c r="HQ28" s="343"/>
      <c r="HR28" s="343"/>
      <c r="HS28" s="343"/>
      <c r="HT28" s="343"/>
      <c r="HU28" s="343"/>
      <c r="HV28" s="343"/>
      <c r="HW28" s="343"/>
      <c r="HX28" s="343"/>
      <c r="HY28" s="343"/>
      <c r="HZ28" s="343"/>
      <c r="IA28" s="343"/>
      <c r="IB28" s="343"/>
      <c r="IC28" s="343"/>
      <c r="ID28" s="343"/>
      <c r="IE28" s="343"/>
      <c r="IF28" s="343"/>
      <c r="IG28" s="343"/>
      <c r="IH28" s="343"/>
      <c r="II28" s="343"/>
      <c r="IJ28" s="343"/>
      <c r="IK28" s="343"/>
      <c r="IL28" s="343"/>
      <c r="IM28" s="343"/>
      <c r="IN28" s="343"/>
      <c r="IO28" s="343"/>
      <c r="IP28" s="343"/>
      <c r="IQ28" s="343"/>
      <c r="IR28" s="343"/>
      <c r="IS28" s="343"/>
      <c r="IT28" s="343"/>
      <c r="IU28" s="343"/>
      <c r="IV28" s="343"/>
    </row>
    <row r="29" spans="1:256" s="348" customFormat="1" ht="12.75" customHeight="1" x14ac:dyDescent="0.2">
      <c r="A29" s="359">
        <v>2012</v>
      </c>
      <c r="B29" s="355">
        <v>25218</v>
      </c>
      <c r="C29" s="356">
        <v>-388</v>
      </c>
      <c r="D29" s="356"/>
      <c r="E29" s="356">
        <v>1563</v>
      </c>
      <c r="F29" s="356">
        <v>-1556</v>
      </c>
      <c r="G29" s="356">
        <v>657</v>
      </c>
      <c r="H29" s="356" t="s">
        <v>788</v>
      </c>
      <c r="I29" s="356">
        <v>-1843</v>
      </c>
      <c r="J29" s="355">
        <v>23651</v>
      </c>
      <c r="K29" s="342"/>
      <c r="L29" s="344"/>
      <c r="M29" s="344"/>
      <c r="N29" s="357"/>
      <c r="O29" s="357"/>
      <c r="P29" s="357"/>
      <c r="Q29" s="357"/>
      <c r="R29" s="357"/>
      <c r="S29" s="357"/>
      <c r="T29" s="131"/>
      <c r="U29" s="131"/>
      <c r="V29" s="358"/>
      <c r="W29" s="358"/>
      <c r="X29" s="358"/>
      <c r="Y29" s="343"/>
      <c r="Z29" s="343"/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3"/>
      <c r="AU29" s="343"/>
      <c r="AV29" s="343"/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43"/>
      <c r="BP29" s="343"/>
      <c r="BQ29" s="343"/>
      <c r="BR29" s="343"/>
      <c r="BS29" s="343"/>
      <c r="BT29" s="343"/>
      <c r="BU29" s="343"/>
      <c r="BV29" s="343"/>
      <c r="BW29" s="343"/>
      <c r="BX29" s="343"/>
      <c r="BY29" s="343"/>
      <c r="BZ29" s="343"/>
      <c r="CA29" s="343"/>
      <c r="CB29" s="343"/>
      <c r="CC29" s="343"/>
      <c r="CD29" s="343"/>
      <c r="CE29" s="343"/>
      <c r="CF29" s="343"/>
      <c r="CG29" s="343"/>
      <c r="CH29" s="343"/>
      <c r="CI29" s="343"/>
      <c r="CJ29" s="343"/>
      <c r="CK29" s="343"/>
      <c r="CL29" s="343"/>
      <c r="CM29" s="343"/>
      <c r="CN29" s="343"/>
      <c r="CO29" s="343"/>
      <c r="CP29" s="343"/>
      <c r="CQ29" s="343"/>
      <c r="CR29" s="343"/>
      <c r="CS29" s="343"/>
      <c r="CT29" s="343"/>
      <c r="CU29" s="343"/>
      <c r="CV29" s="343"/>
      <c r="CW29" s="343"/>
      <c r="CX29" s="343"/>
      <c r="CY29" s="343"/>
      <c r="CZ29" s="343"/>
      <c r="DA29" s="343"/>
      <c r="DB29" s="343"/>
      <c r="DC29" s="343"/>
      <c r="DD29" s="343"/>
      <c r="DE29" s="343"/>
      <c r="DF29" s="343"/>
      <c r="DG29" s="343"/>
      <c r="DH29" s="343"/>
      <c r="DI29" s="343"/>
      <c r="DJ29" s="343"/>
      <c r="DK29" s="343"/>
      <c r="DL29" s="343"/>
      <c r="DM29" s="343"/>
      <c r="DN29" s="343"/>
      <c r="DO29" s="343"/>
      <c r="DP29" s="343"/>
      <c r="DQ29" s="343"/>
      <c r="DR29" s="343"/>
      <c r="DS29" s="343"/>
      <c r="DT29" s="343"/>
      <c r="DU29" s="343"/>
      <c r="DV29" s="343"/>
      <c r="DW29" s="343"/>
      <c r="DX29" s="343"/>
      <c r="DY29" s="343"/>
      <c r="DZ29" s="343"/>
      <c r="EA29" s="343"/>
      <c r="EB29" s="343"/>
      <c r="EC29" s="343"/>
      <c r="ED29" s="343"/>
      <c r="EE29" s="343"/>
      <c r="EF29" s="343"/>
      <c r="EG29" s="343"/>
      <c r="EH29" s="343"/>
      <c r="EI29" s="343"/>
      <c r="EJ29" s="343"/>
      <c r="EK29" s="343"/>
      <c r="EL29" s="343"/>
      <c r="EM29" s="343"/>
      <c r="EN29" s="343"/>
      <c r="EO29" s="343"/>
      <c r="EP29" s="343"/>
      <c r="EQ29" s="343"/>
      <c r="ER29" s="343"/>
      <c r="ES29" s="343"/>
      <c r="ET29" s="343"/>
      <c r="EU29" s="343"/>
      <c r="EV29" s="343"/>
      <c r="EW29" s="343"/>
      <c r="EX29" s="343"/>
      <c r="EY29" s="343"/>
      <c r="EZ29" s="343"/>
      <c r="FA29" s="343"/>
      <c r="FB29" s="343"/>
      <c r="FC29" s="343"/>
      <c r="FD29" s="343"/>
      <c r="FE29" s="343"/>
      <c r="FF29" s="343"/>
      <c r="FG29" s="343"/>
      <c r="FH29" s="343"/>
      <c r="FI29" s="343"/>
      <c r="FJ29" s="343"/>
      <c r="FK29" s="343"/>
      <c r="FL29" s="343"/>
      <c r="FM29" s="343"/>
      <c r="FN29" s="343"/>
      <c r="FO29" s="343"/>
      <c r="FP29" s="343"/>
      <c r="FQ29" s="343"/>
      <c r="FR29" s="343"/>
      <c r="FS29" s="343"/>
      <c r="FT29" s="343"/>
      <c r="FU29" s="343"/>
      <c r="FV29" s="343"/>
      <c r="FW29" s="343"/>
      <c r="FX29" s="343"/>
      <c r="FY29" s="343"/>
      <c r="FZ29" s="343"/>
      <c r="GA29" s="343"/>
      <c r="GB29" s="343"/>
      <c r="GC29" s="343"/>
      <c r="GD29" s="343"/>
      <c r="GE29" s="343"/>
      <c r="GF29" s="343"/>
      <c r="GG29" s="343"/>
      <c r="GH29" s="343"/>
      <c r="GI29" s="343"/>
      <c r="GJ29" s="343"/>
      <c r="GK29" s="343"/>
      <c r="GL29" s="343"/>
      <c r="GM29" s="343"/>
      <c r="GN29" s="343"/>
      <c r="GO29" s="343"/>
      <c r="GP29" s="343"/>
      <c r="GQ29" s="343"/>
      <c r="GR29" s="343"/>
      <c r="GS29" s="343"/>
      <c r="GT29" s="343"/>
      <c r="GU29" s="343"/>
      <c r="GV29" s="343"/>
      <c r="GW29" s="343"/>
      <c r="GX29" s="343"/>
      <c r="GY29" s="343"/>
      <c r="GZ29" s="343"/>
      <c r="HA29" s="343"/>
      <c r="HB29" s="343"/>
      <c r="HC29" s="343"/>
      <c r="HD29" s="343"/>
      <c r="HE29" s="343"/>
      <c r="HF29" s="343"/>
      <c r="HG29" s="343"/>
      <c r="HH29" s="343"/>
      <c r="HI29" s="343"/>
      <c r="HJ29" s="343"/>
      <c r="HK29" s="343"/>
      <c r="HL29" s="343"/>
      <c r="HM29" s="343"/>
      <c r="HN29" s="343"/>
      <c r="HO29" s="343"/>
      <c r="HP29" s="343"/>
      <c r="HQ29" s="343"/>
      <c r="HR29" s="343"/>
      <c r="HS29" s="343"/>
      <c r="HT29" s="343"/>
      <c r="HU29" s="343"/>
      <c r="HV29" s="343"/>
      <c r="HW29" s="343"/>
      <c r="HX29" s="343"/>
      <c r="HY29" s="343"/>
      <c r="HZ29" s="343"/>
      <c r="IA29" s="343"/>
      <c r="IB29" s="343"/>
      <c r="IC29" s="343"/>
      <c r="ID29" s="343"/>
      <c r="IE29" s="343"/>
      <c r="IF29" s="343"/>
      <c r="IG29" s="343"/>
      <c r="IH29" s="343"/>
      <c r="II29" s="343"/>
      <c r="IJ29" s="343"/>
      <c r="IK29" s="343"/>
      <c r="IL29" s="343"/>
      <c r="IM29" s="343"/>
      <c r="IN29" s="343"/>
      <c r="IO29" s="343"/>
      <c r="IP29" s="343"/>
      <c r="IQ29" s="343"/>
      <c r="IR29" s="343"/>
      <c r="IS29" s="343"/>
      <c r="IT29" s="343"/>
      <c r="IU29" s="343"/>
      <c r="IV29" s="343"/>
    </row>
    <row r="30" spans="1:256" s="348" customFormat="1" ht="12.75" customHeight="1" x14ac:dyDescent="0.2">
      <c r="A30" s="359">
        <v>2013</v>
      </c>
      <c r="B30" s="355">
        <v>26566</v>
      </c>
      <c r="C30" s="356">
        <v>-516</v>
      </c>
      <c r="D30" s="356"/>
      <c r="E30" s="356">
        <v>1612</v>
      </c>
      <c r="F30" s="356">
        <v>-1614</v>
      </c>
      <c r="G30" s="356">
        <v>657</v>
      </c>
      <c r="H30" s="356" t="s">
        <v>788</v>
      </c>
      <c r="I30" s="356">
        <v>-2255</v>
      </c>
      <c r="J30" s="355">
        <v>24450</v>
      </c>
      <c r="K30" s="342"/>
      <c r="L30" s="344"/>
      <c r="M30" s="344"/>
      <c r="N30" s="357"/>
      <c r="O30" s="357"/>
      <c r="P30" s="357"/>
      <c r="Q30" s="357"/>
      <c r="R30" s="357"/>
      <c r="S30" s="357"/>
      <c r="T30" s="131"/>
      <c r="U30" s="131"/>
      <c r="V30" s="358"/>
      <c r="W30" s="358"/>
      <c r="X30" s="358"/>
      <c r="Y30" s="343"/>
      <c r="Z30" s="343"/>
      <c r="AA30" s="343"/>
      <c r="AB30" s="343"/>
      <c r="AC30" s="343"/>
      <c r="AD30" s="343"/>
      <c r="AE30" s="343"/>
      <c r="AF30" s="343"/>
      <c r="AG30" s="343"/>
      <c r="AH30" s="343"/>
      <c r="AI30" s="343"/>
      <c r="AJ30" s="343"/>
      <c r="AK30" s="343"/>
      <c r="AL30" s="343"/>
      <c r="AM30" s="343"/>
      <c r="AN30" s="343"/>
      <c r="AO30" s="343"/>
      <c r="AP30" s="343"/>
      <c r="AQ30" s="343"/>
      <c r="AR30" s="343"/>
      <c r="AS30" s="343"/>
      <c r="AT30" s="343"/>
      <c r="AU30" s="343"/>
      <c r="AV30" s="343"/>
      <c r="AW30" s="343"/>
      <c r="AX30" s="343"/>
      <c r="AY30" s="343"/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3"/>
      <c r="BR30" s="343"/>
      <c r="BS30" s="343"/>
      <c r="BT30" s="343"/>
      <c r="BU30" s="343"/>
      <c r="BV30" s="343"/>
      <c r="BW30" s="343"/>
      <c r="BX30" s="343"/>
      <c r="BY30" s="343"/>
      <c r="BZ30" s="343"/>
      <c r="CA30" s="343"/>
      <c r="CB30" s="343"/>
      <c r="CC30" s="343"/>
      <c r="CD30" s="343"/>
      <c r="CE30" s="343"/>
      <c r="CF30" s="343"/>
      <c r="CG30" s="343"/>
      <c r="CH30" s="343"/>
      <c r="CI30" s="343"/>
      <c r="CJ30" s="343"/>
      <c r="CK30" s="343"/>
      <c r="CL30" s="343"/>
      <c r="CM30" s="343"/>
      <c r="CN30" s="343"/>
      <c r="CO30" s="343"/>
      <c r="CP30" s="343"/>
      <c r="CQ30" s="343"/>
      <c r="CR30" s="343"/>
      <c r="CS30" s="343"/>
      <c r="CT30" s="343"/>
      <c r="CU30" s="343"/>
      <c r="CV30" s="343"/>
      <c r="CW30" s="343"/>
      <c r="CX30" s="343"/>
      <c r="CY30" s="343"/>
      <c r="CZ30" s="343"/>
      <c r="DA30" s="343"/>
      <c r="DB30" s="343"/>
      <c r="DC30" s="343"/>
      <c r="DD30" s="343"/>
      <c r="DE30" s="343"/>
      <c r="DF30" s="343"/>
      <c r="DG30" s="343"/>
      <c r="DH30" s="343"/>
      <c r="DI30" s="343"/>
      <c r="DJ30" s="343"/>
      <c r="DK30" s="343"/>
      <c r="DL30" s="343"/>
      <c r="DM30" s="343"/>
      <c r="DN30" s="343"/>
      <c r="DO30" s="343"/>
      <c r="DP30" s="343"/>
      <c r="DQ30" s="343"/>
      <c r="DR30" s="343"/>
      <c r="DS30" s="343"/>
      <c r="DT30" s="343"/>
      <c r="DU30" s="343"/>
      <c r="DV30" s="343"/>
      <c r="DW30" s="343"/>
      <c r="DX30" s="343"/>
      <c r="DY30" s="343"/>
      <c r="DZ30" s="343"/>
      <c r="EA30" s="343"/>
      <c r="EB30" s="343"/>
      <c r="EC30" s="343"/>
      <c r="ED30" s="343"/>
      <c r="EE30" s="343"/>
      <c r="EF30" s="343"/>
      <c r="EG30" s="343"/>
      <c r="EH30" s="343"/>
      <c r="EI30" s="343"/>
      <c r="EJ30" s="343"/>
      <c r="EK30" s="343"/>
      <c r="EL30" s="343"/>
      <c r="EM30" s="343"/>
      <c r="EN30" s="343"/>
      <c r="EO30" s="343"/>
      <c r="EP30" s="343"/>
      <c r="EQ30" s="343"/>
      <c r="ER30" s="343"/>
      <c r="ES30" s="343"/>
      <c r="ET30" s="343"/>
      <c r="EU30" s="343"/>
      <c r="EV30" s="343"/>
      <c r="EW30" s="343"/>
      <c r="EX30" s="343"/>
      <c r="EY30" s="343"/>
      <c r="EZ30" s="343"/>
      <c r="FA30" s="343"/>
      <c r="FB30" s="343"/>
      <c r="FC30" s="343"/>
      <c r="FD30" s="343"/>
      <c r="FE30" s="343"/>
      <c r="FF30" s="343"/>
      <c r="FG30" s="343"/>
      <c r="FH30" s="343"/>
      <c r="FI30" s="343"/>
      <c r="FJ30" s="343"/>
      <c r="FK30" s="343"/>
      <c r="FL30" s="343"/>
      <c r="FM30" s="343"/>
      <c r="FN30" s="343"/>
      <c r="FO30" s="343"/>
      <c r="FP30" s="343"/>
      <c r="FQ30" s="343"/>
      <c r="FR30" s="343"/>
      <c r="FS30" s="343"/>
      <c r="FT30" s="343"/>
      <c r="FU30" s="343"/>
      <c r="FV30" s="343"/>
      <c r="FW30" s="343"/>
      <c r="FX30" s="343"/>
      <c r="FY30" s="343"/>
      <c r="FZ30" s="343"/>
      <c r="GA30" s="343"/>
      <c r="GB30" s="343"/>
      <c r="GC30" s="343"/>
      <c r="GD30" s="343"/>
      <c r="GE30" s="343"/>
      <c r="GF30" s="343"/>
      <c r="GG30" s="343"/>
      <c r="GH30" s="343"/>
      <c r="GI30" s="343"/>
      <c r="GJ30" s="343"/>
      <c r="GK30" s="343"/>
      <c r="GL30" s="343"/>
      <c r="GM30" s="343"/>
      <c r="GN30" s="343"/>
      <c r="GO30" s="343"/>
      <c r="GP30" s="343"/>
      <c r="GQ30" s="343"/>
      <c r="GR30" s="343"/>
      <c r="GS30" s="343"/>
      <c r="GT30" s="343"/>
      <c r="GU30" s="343"/>
      <c r="GV30" s="343"/>
      <c r="GW30" s="343"/>
      <c r="GX30" s="343"/>
      <c r="GY30" s="343"/>
      <c r="GZ30" s="343"/>
      <c r="HA30" s="343"/>
      <c r="HB30" s="343"/>
      <c r="HC30" s="343"/>
      <c r="HD30" s="343"/>
      <c r="HE30" s="343"/>
      <c r="HF30" s="343"/>
      <c r="HG30" s="343"/>
      <c r="HH30" s="343"/>
      <c r="HI30" s="343"/>
      <c r="HJ30" s="343"/>
      <c r="HK30" s="343"/>
      <c r="HL30" s="343"/>
      <c r="HM30" s="343"/>
      <c r="HN30" s="343"/>
      <c r="HO30" s="343"/>
      <c r="HP30" s="343"/>
      <c r="HQ30" s="343"/>
      <c r="HR30" s="343"/>
      <c r="HS30" s="343"/>
      <c r="HT30" s="343"/>
      <c r="HU30" s="343"/>
      <c r="HV30" s="343"/>
      <c r="HW30" s="343"/>
      <c r="HX30" s="343"/>
      <c r="HY30" s="343"/>
      <c r="HZ30" s="343"/>
      <c r="IA30" s="343"/>
      <c r="IB30" s="343"/>
      <c r="IC30" s="343"/>
      <c r="ID30" s="343"/>
      <c r="IE30" s="343"/>
      <c r="IF30" s="343"/>
      <c r="IG30" s="343"/>
      <c r="IH30" s="343"/>
      <c r="II30" s="343"/>
      <c r="IJ30" s="343"/>
      <c r="IK30" s="343"/>
      <c r="IL30" s="343"/>
      <c r="IM30" s="343"/>
      <c r="IN30" s="343"/>
      <c r="IO30" s="343"/>
      <c r="IP30" s="343"/>
      <c r="IQ30" s="343"/>
      <c r="IR30" s="343"/>
      <c r="IS30" s="343"/>
      <c r="IT30" s="343"/>
      <c r="IU30" s="343"/>
      <c r="IV30" s="343"/>
    </row>
    <row r="31" spans="1:256" s="348" customFormat="1" ht="12.75" customHeight="1" x14ac:dyDescent="0.2">
      <c r="A31" s="359">
        <v>2014</v>
      </c>
      <c r="B31" s="355">
        <v>27101</v>
      </c>
      <c r="C31" s="356">
        <v>-335</v>
      </c>
      <c r="D31" s="356"/>
      <c r="E31" s="356">
        <v>2018</v>
      </c>
      <c r="F31" s="356">
        <v>-2022</v>
      </c>
      <c r="G31" s="356">
        <v>638</v>
      </c>
      <c r="H31" s="356">
        <v>911</v>
      </c>
      <c r="I31" s="356">
        <v>-2414</v>
      </c>
      <c r="J31" s="355">
        <v>25897</v>
      </c>
      <c r="K31" s="342"/>
      <c r="L31" s="344"/>
      <c r="M31" s="344"/>
      <c r="N31" s="357"/>
      <c r="O31" s="357"/>
      <c r="P31" s="357"/>
      <c r="Q31" s="357"/>
      <c r="R31" s="357"/>
      <c r="S31" s="357"/>
      <c r="T31" s="131"/>
      <c r="U31" s="131"/>
      <c r="V31" s="358"/>
      <c r="W31" s="358"/>
      <c r="X31" s="358"/>
      <c r="Y31" s="343"/>
      <c r="Z31" s="343"/>
      <c r="AA31" s="343"/>
      <c r="AB31" s="343"/>
      <c r="AC31" s="343"/>
      <c r="AD31" s="343"/>
      <c r="AE31" s="343"/>
      <c r="AF31" s="343"/>
      <c r="AG31" s="343"/>
      <c r="AH31" s="343"/>
      <c r="AI31" s="343"/>
      <c r="AJ31" s="343"/>
      <c r="AK31" s="343"/>
      <c r="AL31" s="343"/>
      <c r="AM31" s="343"/>
      <c r="AN31" s="343"/>
      <c r="AO31" s="343"/>
      <c r="AP31" s="343"/>
      <c r="AQ31" s="343"/>
      <c r="AR31" s="343"/>
      <c r="AS31" s="343"/>
      <c r="AT31" s="343"/>
      <c r="AU31" s="343"/>
      <c r="AV31" s="343"/>
      <c r="AW31" s="343"/>
      <c r="AX31" s="343"/>
      <c r="AY31" s="343"/>
      <c r="AZ31" s="343"/>
      <c r="BA31" s="343"/>
      <c r="BB31" s="343"/>
      <c r="BC31" s="343"/>
      <c r="BD31" s="343"/>
      <c r="BE31" s="343"/>
      <c r="BF31" s="343"/>
      <c r="BG31" s="343"/>
      <c r="BH31" s="343"/>
      <c r="BI31" s="343"/>
      <c r="BJ31" s="343"/>
      <c r="BK31" s="343"/>
      <c r="BL31" s="343"/>
      <c r="BM31" s="343"/>
      <c r="BN31" s="343"/>
      <c r="BO31" s="343"/>
      <c r="BP31" s="343"/>
      <c r="BQ31" s="343"/>
      <c r="BR31" s="343"/>
      <c r="BS31" s="343"/>
      <c r="BT31" s="343"/>
      <c r="BU31" s="343"/>
      <c r="BV31" s="343"/>
      <c r="BW31" s="343"/>
      <c r="BX31" s="343"/>
      <c r="BY31" s="343"/>
      <c r="BZ31" s="343"/>
      <c r="CA31" s="343"/>
      <c r="CB31" s="343"/>
      <c r="CC31" s="343"/>
      <c r="CD31" s="343"/>
      <c r="CE31" s="343"/>
      <c r="CF31" s="343"/>
      <c r="CG31" s="343"/>
      <c r="CH31" s="343"/>
      <c r="CI31" s="343"/>
      <c r="CJ31" s="343"/>
      <c r="CK31" s="343"/>
      <c r="CL31" s="343"/>
      <c r="CM31" s="343"/>
      <c r="CN31" s="343"/>
      <c r="CO31" s="343"/>
      <c r="CP31" s="343"/>
      <c r="CQ31" s="343"/>
      <c r="CR31" s="343"/>
      <c r="CS31" s="343"/>
      <c r="CT31" s="343"/>
      <c r="CU31" s="343"/>
      <c r="CV31" s="343"/>
      <c r="CW31" s="343"/>
      <c r="CX31" s="343"/>
      <c r="CY31" s="343"/>
      <c r="CZ31" s="343"/>
      <c r="DA31" s="343"/>
      <c r="DB31" s="343"/>
      <c r="DC31" s="343"/>
      <c r="DD31" s="343"/>
      <c r="DE31" s="343"/>
      <c r="DF31" s="343"/>
      <c r="DG31" s="343"/>
      <c r="DH31" s="343"/>
      <c r="DI31" s="343"/>
      <c r="DJ31" s="343"/>
      <c r="DK31" s="343"/>
      <c r="DL31" s="343"/>
      <c r="DM31" s="343"/>
      <c r="DN31" s="343"/>
      <c r="DO31" s="343"/>
      <c r="DP31" s="343"/>
      <c r="DQ31" s="343"/>
      <c r="DR31" s="343"/>
      <c r="DS31" s="343"/>
      <c r="DT31" s="343"/>
      <c r="DU31" s="343"/>
      <c r="DV31" s="343"/>
      <c r="DW31" s="343"/>
      <c r="DX31" s="343"/>
      <c r="DY31" s="343"/>
      <c r="DZ31" s="343"/>
      <c r="EA31" s="343"/>
      <c r="EB31" s="343"/>
      <c r="EC31" s="343"/>
      <c r="ED31" s="343"/>
      <c r="EE31" s="343"/>
      <c r="EF31" s="343"/>
      <c r="EG31" s="343"/>
      <c r="EH31" s="343"/>
      <c r="EI31" s="343"/>
      <c r="EJ31" s="343"/>
      <c r="EK31" s="343"/>
      <c r="EL31" s="343"/>
      <c r="EM31" s="343"/>
      <c r="EN31" s="343"/>
      <c r="EO31" s="343"/>
      <c r="EP31" s="343"/>
      <c r="EQ31" s="343"/>
      <c r="ER31" s="343"/>
      <c r="ES31" s="343"/>
      <c r="ET31" s="343"/>
      <c r="EU31" s="343"/>
      <c r="EV31" s="343"/>
      <c r="EW31" s="343"/>
      <c r="EX31" s="343"/>
      <c r="EY31" s="343"/>
      <c r="EZ31" s="343"/>
      <c r="FA31" s="343"/>
      <c r="FB31" s="343"/>
      <c r="FC31" s="343"/>
      <c r="FD31" s="343"/>
      <c r="FE31" s="343"/>
      <c r="FF31" s="343"/>
      <c r="FG31" s="343"/>
      <c r="FH31" s="343"/>
      <c r="FI31" s="343"/>
      <c r="FJ31" s="343"/>
      <c r="FK31" s="343"/>
      <c r="FL31" s="343"/>
      <c r="FM31" s="343"/>
      <c r="FN31" s="343"/>
      <c r="FO31" s="343"/>
      <c r="FP31" s="343"/>
      <c r="FQ31" s="343"/>
      <c r="FR31" s="343"/>
      <c r="FS31" s="343"/>
      <c r="FT31" s="343"/>
      <c r="FU31" s="343"/>
      <c r="FV31" s="343"/>
      <c r="FW31" s="343"/>
      <c r="FX31" s="343"/>
      <c r="FY31" s="343"/>
      <c r="FZ31" s="343"/>
      <c r="GA31" s="343"/>
      <c r="GB31" s="343"/>
      <c r="GC31" s="343"/>
      <c r="GD31" s="343"/>
      <c r="GE31" s="343"/>
      <c r="GF31" s="343"/>
      <c r="GG31" s="343"/>
      <c r="GH31" s="343"/>
      <c r="GI31" s="343"/>
      <c r="GJ31" s="343"/>
      <c r="GK31" s="343"/>
      <c r="GL31" s="343"/>
      <c r="GM31" s="343"/>
      <c r="GN31" s="343"/>
      <c r="GO31" s="343"/>
      <c r="GP31" s="343"/>
      <c r="GQ31" s="343"/>
      <c r="GR31" s="343"/>
      <c r="GS31" s="343"/>
      <c r="GT31" s="343"/>
      <c r="GU31" s="343"/>
      <c r="GV31" s="343"/>
      <c r="GW31" s="343"/>
      <c r="GX31" s="343"/>
      <c r="GY31" s="343"/>
      <c r="GZ31" s="343"/>
      <c r="HA31" s="343"/>
      <c r="HB31" s="343"/>
      <c r="HC31" s="343"/>
      <c r="HD31" s="343"/>
      <c r="HE31" s="343"/>
      <c r="HF31" s="343"/>
      <c r="HG31" s="343"/>
      <c r="HH31" s="343"/>
      <c r="HI31" s="343"/>
      <c r="HJ31" s="343"/>
      <c r="HK31" s="343"/>
      <c r="HL31" s="343"/>
      <c r="HM31" s="343"/>
      <c r="HN31" s="343"/>
      <c r="HO31" s="343"/>
      <c r="HP31" s="343"/>
      <c r="HQ31" s="343"/>
      <c r="HR31" s="343"/>
      <c r="HS31" s="343"/>
      <c r="HT31" s="343"/>
      <c r="HU31" s="343"/>
      <c r="HV31" s="343"/>
      <c r="HW31" s="343"/>
      <c r="HX31" s="343"/>
      <c r="HY31" s="343"/>
      <c r="HZ31" s="343"/>
      <c r="IA31" s="343"/>
      <c r="IB31" s="343"/>
      <c r="IC31" s="343"/>
      <c r="ID31" s="343"/>
      <c r="IE31" s="343"/>
      <c r="IF31" s="343"/>
      <c r="IG31" s="343"/>
      <c r="IH31" s="343"/>
      <c r="II31" s="343"/>
      <c r="IJ31" s="343"/>
      <c r="IK31" s="343"/>
      <c r="IL31" s="343"/>
      <c r="IM31" s="343"/>
      <c r="IN31" s="343"/>
      <c r="IO31" s="343"/>
      <c r="IP31" s="343"/>
      <c r="IQ31" s="343"/>
      <c r="IR31" s="343"/>
      <c r="IS31" s="343"/>
      <c r="IT31" s="343"/>
      <c r="IU31" s="343"/>
      <c r="IV31" s="343"/>
    </row>
    <row r="32" spans="1:256" s="348" customFormat="1" ht="12.75" customHeight="1" x14ac:dyDescent="0.2">
      <c r="A32" s="359">
        <v>2015</v>
      </c>
      <c r="B32" s="355">
        <v>28514</v>
      </c>
      <c r="C32" s="356">
        <v>-411</v>
      </c>
      <c r="D32" s="356"/>
      <c r="E32" s="356">
        <v>2015</v>
      </c>
      <c r="F32" s="356">
        <v>-2016</v>
      </c>
      <c r="G32" s="356">
        <v>641</v>
      </c>
      <c r="H32" s="356">
        <v>470</v>
      </c>
      <c r="I32" s="356">
        <v>-4198</v>
      </c>
      <c r="J32" s="355">
        <v>25016</v>
      </c>
      <c r="K32" s="342"/>
      <c r="L32" s="344"/>
      <c r="M32" s="344"/>
      <c r="N32" s="357"/>
      <c r="O32" s="357"/>
      <c r="P32" s="357"/>
      <c r="Q32" s="357"/>
      <c r="R32" s="357"/>
      <c r="S32" s="357"/>
      <c r="T32" s="131"/>
      <c r="U32" s="131"/>
      <c r="V32" s="358"/>
      <c r="W32" s="358"/>
      <c r="X32" s="358"/>
      <c r="Y32" s="343"/>
      <c r="Z32" s="343"/>
      <c r="AA32" s="343"/>
      <c r="AB32" s="343"/>
      <c r="AC32" s="343"/>
      <c r="AD32" s="343"/>
      <c r="AE32" s="343"/>
      <c r="AF32" s="343"/>
      <c r="AG32" s="343"/>
      <c r="AH32" s="343"/>
      <c r="AI32" s="343"/>
      <c r="AJ32" s="343"/>
      <c r="AK32" s="343"/>
      <c r="AL32" s="343"/>
      <c r="AM32" s="343"/>
      <c r="AN32" s="343"/>
      <c r="AO32" s="343"/>
      <c r="AP32" s="343"/>
      <c r="AQ32" s="343"/>
      <c r="AR32" s="343"/>
      <c r="AS32" s="343"/>
      <c r="AT32" s="343"/>
      <c r="AU32" s="343"/>
      <c r="AV32" s="343"/>
      <c r="AW32" s="343"/>
      <c r="AX32" s="343"/>
      <c r="AY32" s="343"/>
      <c r="AZ32" s="343"/>
      <c r="BA32" s="343"/>
      <c r="BB32" s="343"/>
      <c r="BC32" s="343"/>
      <c r="BD32" s="343"/>
      <c r="BE32" s="343"/>
      <c r="BF32" s="343"/>
      <c r="BG32" s="343"/>
      <c r="BH32" s="343"/>
      <c r="BI32" s="343"/>
      <c r="BJ32" s="343"/>
      <c r="BK32" s="343"/>
      <c r="BL32" s="343"/>
      <c r="BM32" s="343"/>
      <c r="BN32" s="343"/>
      <c r="BO32" s="343"/>
      <c r="BP32" s="343"/>
      <c r="BQ32" s="343"/>
      <c r="BR32" s="343"/>
      <c r="BS32" s="343"/>
      <c r="BT32" s="343"/>
      <c r="BU32" s="343"/>
      <c r="BV32" s="343"/>
      <c r="BW32" s="343"/>
      <c r="BX32" s="343"/>
      <c r="BY32" s="343"/>
      <c r="BZ32" s="343"/>
      <c r="CA32" s="343"/>
      <c r="CB32" s="343"/>
      <c r="CC32" s="343"/>
      <c r="CD32" s="343"/>
      <c r="CE32" s="343"/>
      <c r="CF32" s="343"/>
      <c r="CG32" s="343"/>
      <c r="CH32" s="343"/>
      <c r="CI32" s="343"/>
      <c r="CJ32" s="343"/>
      <c r="CK32" s="343"/>
      <c r="CL32" s="343"/>
      <c r="CM32" s="343"/>
      <c r="CN32" s="343"/>
      <c r="CO32" s="343"/>
      <c r="CP32" s="343"/>
      <c r="CQ32" s="343"/>
      <c r="CR32" s="343"/>
      <c r="CS32" s="343"/>
      <c r="CT32" s="343"/>
      <c r="CU32" s="343"/>
      <c r="CV32" s="343"/>
      <c r="CW32" s="343"/>
      <c r="CX32" s="343"/>
      <c r="CY32" s="343"/>
      <c r="CZ32" s="343"/>
      <c r="DA32" s="343"/>
      <c r="DB32" s="343"/>
      <c r="DC32" s="343"/>
      <c r="DD32" s="343"/>
      <c r="DE32" s="343"/>
      <c r="DF32" s="343"/>
      <c r="DG32" s="343"/>
      <c r="DH32" s="343"/>
      <c r="DI32" s="343"/>
      <c r="DJ32" s="343"/>
      <c r="DK32" s="343"/>
      <c r="DL32" s="343"/>
      <c r="DM32" s="343"/>
      <c r="DN32" s="343"/>
      <c r="DO32" s="343"/>
      <c r="DP32" s="343"/>
      <c r="DQ32" s="343"/>
      <c r="DR32" s="343"/>
      <c r="DS32" s="343"/>
      <c r="DT32" s="343"/>
      <c r="DU32" s="343"/>
      <c r="DV32" s="343"/>
      <c r="DW32" s="343"/>
      <c r="DX32" s="343"/>
      <c r="DY32" s="343"/>
      <c r="DZ32" s="343"/>
      <c r="EA32" s="343"/>
      <c r="EB32" s="343"/>
      <c r="EC32" s="343"/>
      <c r="ED32" s="343"/>
      <c r="EE32" s="343"/>
      <c r="EF32" s="343"/>
      <c r="EG32" s="343"/>
      <c r="EH32" s="343"/>
      <c r="EI32" s="343"/>
      <c r="EJ32" s="343"/>
      <c r="EK32" s="343"/>
      <c r="EL32" s="343"/>
      <c r="EM32" s="343"/>
      <c r="EN32" s="343"/>
      <c r="EO32" s="343"/>
      <c r="EP32" s="343"/>
      <c r="EQ32" s="343"/>
      <c r="ER32" s="343"/>
      <c r="ES32" s="343"/>
      <c r="ET32" s="343"/>
      <c r="EU32" s="343"/>
      <c r="EV32" s="343"/>
      <c r="EW32" s="343"/>
      <c r="EX32" s="343"/>
      <c r="EY32" s="343"/>
      <c r="EZ32" s="343"/>
      <c r="FA32" s="343"/>
      <c r="FB32" s="343"/>
      <c r="FC32" s="343"/>
      <c r="FD32" s="343"/>
      <c r="FE32" s="343"/>
      <c r="FF32" s="343"/>
      <c r="FG32" s="343"/>
      <c r="FH32" s="343"/>
      <c r="FI32" s="343"/>
      <c r="FJ32" s="343"/>
      <c r="FK32" s="343"/>
      <c r="FL32" s="343"/>
      <c r="FM32" s="343"/>
      <c r="FN32" s="343"/>
      <c r="FO32" s="343"/>
      <c r="FP32" s="343"/>
      <c r="FQ32" s="343"/>
      <c r="FR32" s="343"/>
      <c r="FS32" s="343"/>
      <c r="FT32" s="343"/>
      <c r="FU32" s="343"/>
      <c r="FV32" s="343"/>
      <c r="FW32" s="343"/>
      <c r="FX32" s="343"/>
      <c r="FY32" s="343"/>
      <c r="FZ32" s="343"/>
      <c r="GA32" s="343"/>
      <c r="GB32" s="343"/>
      <c r="GC32" s="343"/>
      <c r="GD32" s="343"/>
      <c r="GE32" s="343"/>
      <c r="GF32" s="343"/>
      <c r="GG32" s="343"/>
      <c r="GH32" s="343"/>
      <c r="GI32" s="343"/>
      <c r="GJ32" s="343"/>
      <c r="GK32" s="343"/>
      <c r="GL32" s="343"/>
      <c r="GM32" s="343"/>
      <c r="GN32" s="343"/>
      <c r="GO32" s="343"/>
      <c r="GP32" s="343"/>
      <c r="GQ32" s="343"/>
      <c r="GR32" s="343"/>
      <c r="GS32" s="343"/>
      <c r="GT32" s="343"/>
      <c r="GU32" s="343"/>
      <c r="GV32" s="343"/>
      <c r="GW32" s="343"/>
      <c r="GX32" s="343"/>
      <c r="GY32" s="343"/>
      <c r="GZ32" s="343"/>
      <c r="HA32" s="343"/>
      <c r="HB32" s="343"/>
      <c r="HC32" s="343"/>
      <c r="HD32" s="343"/>
      <c r="HE32" s="343"/>
      <c r="HF32" s="343"/>
      <c r="HG32" s="343"/>
      <c r="HH32" s="343"/>
      <c r="HI32" s="343"/>
      <c r="HJ32" s="343"/>
      <c r="HK32" s="343"/>
      <c r="HL32" s="343"/>
      <c r="HM32" s="343"/>
      <c r="HN32" s="343"/>
      <c r="HO32" s="343"/>
      <c r="HP32" s="343"/>
      <c r="HQ32" s="343"/>
      <c r="HR32" s="343"/>
      <c r="HS32" s="343"/>
      <c r="HT32" s="343"/>
      <c r="HU32" s="343"/>
      <c r="HV32" s="343"/>
      <c r="HW32" s="343"/>
      <c r="HX32" s="343"/>
      <c r="HY32" s="343"/>
      <c r="HZ32" s="343"/>
      <c r="IA32" s="343"/>
      <c r="IB32" s="343"/>
      <c r="IC32" s="343"/>
      <c r="ID32" s="343"/>
      <c r="IE32" s="343"/>
      <c r="IF32" s="343"/>
      <c r="IG32" s="343"/>
      <c r="IH32" s="343"/>
      <c r="II32" s="343"/>
      <c r="IJ32" s="343"/>
      <c r="IK32" s="343"/>
      <c r="IL32" s="343"/>
      <c r="IM32" s="343"/>
      <c r="IN32" s="343"/>
      <c r="IO32" s="343"/>
      <c r="IP32" s="343"/>
      <c r="IQ32" s="343"/>
      <c r="IR32" s="343"/>
      <c r="IS32" s="343"/>
      <c r="IT32" s="343"/>
      <c r="IU32" s="343"/>
      <c r="IV32" s="343"/>
    </row>
    <row r="33" spans="1:256" s="348" customFormat="1" ht="18" customHeight="1" x14ac:dyDescent="0.2">
      <c r="A33" s="354" t="s">
        <v>793</v>
      </c>
      <c r="B33" s="355">
        <v>30383</v>
      </c>
      <c r="C33" s="356">
        <v>-893</v>
      </c>
      <c r="D33" s="356"/>
      <c r="E33" s="356">
        <v>2039</v>
      </c>
      <c r="F33" s="356">
        <v>-2040</v>
      </c>
      <c r="G33" s="356">
        <v>530</v>
      </c>
      <c r="H33" s="356">
        <v>237</v>
      </c>
      <c r="I33" s="356">
        <v>-4697</v>
      </c>
      <c r="J33" s="355">
        <v>25559</v>
      </c>
      <c r="K33" s="342"/>
      <c r="L33" s="344"/>
      <c r="M33" s="344"/>
      <c r="N33" s="357"/>
      <c r="O33" s="357"/>
      <c r="P33" s="357"/>
      <c r="Q33" s="357"/>
      <c r="R33" s="357"/>
      <c r="S33" s="357"/>
      <c r="T33" s="131"/>
      <c r="U33" s="131"/>
      <c r="V33" s="358"/>
      <c r="W33" s="358"/>
      <c r="X33" s="358"/>
      <c r="Y33" s="343"/>
      <c r="Z33" s="343"/>
      <c r="AA33" s="343"/>
      <c r="AB33" s="343"/>
      <c r="AC33" s="343"/>
      <c r="AD33" s="343"/>
      <c r="AE33" s="343"/>
      <c r="AF33" s="343"/>
      <c r="AG33" s="343"/>
      <c r="AH33" s="343"/>
      <c r="AI33" s="343"/>
      <c r="AJ33" s="343"/>
      <c r="AK33" s="343"/>
      <c r="AL33" s="343"/>
      <c r="AM33" s="343"/>
      <c r="AN33" s="343"/>
      <c r="AO33" s="343"/>
      <c r="AP33" s="343"/>
      <c r="AQ33" s="343"/>
      <c r="AR33" s="343"/>
      <c r="AS33" s="343"/>
      <c r="AT33" s="343"/>
      <c r="AU33" s="343"/>
      <c r="AV33" s="343"/>
      <c r="AW33" s="343"/>
      <c r="AX33" s="343"/>
      <c r="AY33" s="343"/>
      <c r="AZ33" s="343"/>
      <c r="BA33" s="343"/>
      <c r="BB33" s="343"/>
      <c r="BC33" s="343"/>
      <c r="BD33" s="343"/>
      <c r="BE33" s="343"/>
      <c r="BF33" s="343"/>
      <c r="BG33" s="343"/>
      <c r="BH33" s="343"/>
      <c r="BI33" s="343"/>
      <c r="BJ33" s="343"/>
      <c r="BK33" s="343"/>
      <c r="BL33" s="343"/>
      <c r="BM33" s="343"/>
      <c r="BN33" s="343"/>
      <c r="BO33" s="343"/>
      <c r="BP33" s="343"/>
      <c r="BQ33" s="343"/>
      <c r="BR33" s="343"/>
      <c r="BS33" s="343"/>
      <c r="BT33" s="343"/>
      <c r="BU33" s="343"/>
      <c r="BV33" s="343"/>
      <c r="BW33" s="343"/>
      <c r="BX33" s="343"/>
      <c r="BY33" s="343"/>
      <c r="BZ33" s="343"/>
      <c r="CA33" s="343"/>
      <c r="CB33" s="343"/>
      <c r="CC33" s="343"/>
      <c r="CD33" s="343"/>
      <c r="CE33" s="343"/>
      <c r="CF33" s="343"/>
      <c r="CG33" s="343"/>
      <c r="CH33" s="343"/>
      <c r="CI33" s="343"/>
      <c r="CJ33" s="343"/>
      <c r="CK33" s="343"/>
      <c r="CL33" s="343"/>
      <c r="CM33" s="343"/>
      <c r="CN33" s="343"/>
      <c r="CO33" s="343"/>
      <c r="CP33" s="343"/>
      <c r="CQ33" s="343"/>
      <c r="CR33" s="343"/>
      <c r="CS33" s="343"/>
      <c r="CT33" s="343"/>
      <c r="CU33" s="343"/>
      <c r="CV33" s="343"/>
      <c r="CW33" s="343"/>
      <c r="CX33" s="343"/>
      <c r="CY33" s="343"/>
      <c r="CZ33" s="343"/>
      <c r="DA33" s="343"/>
      <c r="DB33" s="343"/>
      <c r="DC33" s="343"/>
      <c r="DD33" s="343"/>
      <c r="DE33" s="343"/>
      <c r="DF33" s="343"/>
      <c r="DG33" s="343"/>
      <c r="DH33" s="343"/>
      <c r="DI33" s="343"/>
      <c r="DJ33" s="343"/>
      <c r="DK33" s="343"/>
      <c r="DL33" s="343"/>
      <c r="DM33" s="343"/>
      <c r="DN33" s="343"/>
      <c r="DO33" s="343"/>
      <c r="DP33" s="343"/>
      <c r="DQ33" s="343"/>
      <c r="DR33" s="343"/>
      <c r="DS33" s="343"/>
      <c r="DT33" s="343"/>
      <c r="DU33" s="343"/>
      <c r="DV33" s="343"/>
      <c r="DW33" s="343"/>
      <c r="DX33" s="343"/>
      <c r="DY33" s="343"/>
      <c r="DZ33" s="343"/>
      <c r="EA33" s="343"/>
      <c r="EB33" s="343"/>
      <c r="EC33" s="343"/>
      <c r="ED33" s="343"/>
      <c r="EE33" s="343"/>
      <c r="EF33" s="343"/>
      <c r="EG33" s="343"/>
      <c r="EH33" s="343"/>
      <c r="EI33" s="343"/>
      <c r="EJ33" s="343"/>
      <c r="EK33" s="343"/>
      <c r="EL33" s="343"/>
      <c r="EM33" s="343"/>
      <c r="EN33" s="343"/>
      <c r="EO33" s="343"/>
      <c r="EP33" s="343"/>
      <c r="EQ33" s="343"/>
      <c r="ER33" s="343"/>
      <c r="ES33" s="343"/>
      <c r="ET33" s="343"/>
      <c r="EU33" s="343"/>
      <c r="EV33" s="343"/>
      <c r="EW33" s="343"/>
      <c r="EX33" s="343"/>
      <c r="EY33" s="343"/>
      <c r="EZ33" s="343"/>
      <c r="FA33" s="343"/>
      <c r="FB33" s="343"/>
      <c r="FC33" s="343"/>
      <c r="FD33" s="343"/>
      <c r="FE33" s="343"/>
      <c r="FF33" s="343"/>
      <c r="FG33" s="343"/>
      <c r="FH33" s="343"/>
      <c r="FI33" s="343"/>
      <c r="FJ33" s="343"/>
      <c r="FK33" s="343"/>
      <c r="FL33" s="343"/>
      <c r="FM33" s="343"/>
      <c r="FN33" s="343"/>
      <c r="FO33" s="343"/>
      <c r="FP33" s="343"/>
      <c r="FQ33" s="343"/>
      <c r="FR33" s="343"/>
      <c r="FS33" s="343"/>
      <c r="FT33" s="343"/>
      <c r="FU33" s="343"/>
      <c r="FV33" s="343"/>
      <c r="FW33" s="343"/>
      <c r="FX33" s="343"/>
      <c r="FY33" s="343"/>
      <c r="FZ33" s="343"/>
      <c r="GA33" s="343"/>
      <c r="GB33" s="343"/>
      <c r="GC33" s="343"/>
      <c r="GD33" s="343"/>
      <c r="GE33" s="343"/>
      <c r="GF33" s="343"/>
      <c r="GG33" s="343"/>
      <c r="GH33" s="343"/>
      <c r="GI33" s="343"/>
      <c r="GJ33" s="343"/>
      <c r="GK33" s="343"/>
      <c r="GL33" s="343"/>
      <c r="GM33" s="343"/>
      <c r="GN33" s="343"/>
      <c r="GO33" s="343"/>
      <c r="GP33" s="343"/>
      <c r="GQ33" s="343"/>
      <c r="GR33" s="343"/>
      <c r="GS33" s="343"/>
      <c r="GT33" s="343"/>
      <c r="GU33" s="343"/>
      <c r="GV33" s="343"/>
      <c r="GW33" s="343"/>
      <c r="GX33" s="343"/>
      <c r="GY33" s="343"/>
      <c r="GZ33" s="343"/>
      <c r="HA33" s="343"/>
      <c r="HB33" s="343"/>
      <c r="HC33" s="343"/>
      <c r="HD33" s="343"/>
      <c r="HE33" s="343"/>
      <c r="HF33" s="343"/>
      <c r="HG33" s="343"/>
      <c r="HH33" s="343"/>
      <c r="HI33" s="343"/>
      <c r="HJ33" s="343"/>
      <c r="HK33" s="343"/>
      <c r="HL33" s="343"/>
      <c r="HM33" s="343"/>
      <c r="HN33" s="343"/>
      <c r="HO33" s="343"/>
      <c r="HP33" s="343"/>
      <c r="HQ33" s="343"/>
      <c r="HR33" s="343"/>
      <c r="HS33" s="343"/>
      <c r="HT33" s="343"/>
      <c r="HU33" s="343"/>
      <c r="HV33" s="343"/>
      <c r="HW33" s="343"/>
      <c r="HX33" s="343"/>
      <c r="HY33" s="343"/>
      <c r="HZ33" s="343"/>
      <c r="IA33" s="343"/>
      <c r="IB33" s="343"/>
      <c r="IC33" s="343"/>
      <c r="ID33" s="343"/>
      <c r="IE33" s="343"/>
      <c r="IF33" s="343"/>
      <c r="IG33" s="343"/>
      <c r="IH33" s="343"/>
      <c r="II33" s="343"/>
      <c r="IJ33" s="343"/>
      <c r="IK33" s="343"/>
      <c r="IL33" s="343"/>
      <c r="IM33" s="343"/>
      <c r="IN33" s="343"/>
      <c r="IO33" s="343"/>
      <c r="IP33" s="343"/>
      <c r="IQ33" s="343"/>
      <c r="IR33" s="343"/>
      <c r="IS33" s="343"/>
      <c r="IT33" s="343"/>
      <c r="IU33" s="343"/>
      <c r="IV33" s="343"/>
    </row>
    <row r="34" spans="1:256" s="348" customFormat="1" ht="12.75" customHeight="1" x14ac:dyDescent="0.2">
      <c r="A34" s="359" t="s">
        <v>794</v>
      </c>
      <c r="B34" s="356">
        <v>32087</v>
      </c>
      <c r="C34" s="356">
        <v>-1143</v>
      </c>
      <c r="D34" s="356"/>
      <c r="E34" s="356">
        <v>2143</v>
      </c>
      <c r="F34" s="356">
        <v>-2148</v>
      </c>
      <c r="G34" s="356">
        <v>534</v>
      </c>
      <c r="H34" s="356">
        <v>143</v>
      </c>
      <c r="I34" s="356">
        <v>-3965</v>
      </c>
      <c r="J34" s="356">
        <v>27650</v>
      </c>
      <c r="K34" s="342"/>
      <c r="L34" s="344"/>
      <c r="M34" s="344"/>
      <c r="N34" s="357"/>
      <c r="O34" s="357"/>
      <c r="P34" s="357"/>
      <c r="Q34" s="357"/>
      <c r="R34" s="357"/>
      <c r="S34" s="357"/>
      <c r="T34" s="131"/>
      <c r="U34" s="131"/>
      <c r="V34" s="358"/>
      <c r="W34" s="358"/>
      <c r="X34" s="358"/>
      <c r="Y34" s="343"/>
      <c r="Z34" s="343"/>
      <c r="AA34" s="343"/>
      <c r="AB34" s="343"/>
      <c r="AC34" s="343"/>
      <c r="AD34" s="343"/>
      <c r="AE34" s="343"/>
      <c r="AF34" s="343"/>
      <c r="AG34" s="343"/>
      <c r="AH34" s="343"/>
      <c r="AI34" s="343"/>
      <c r="AJ34" s="343"/>
      <c r="AK34" s="343"/>
      <c r="AL34" s="343"/>
      <c r="AM34" s="343"/>
      <c r="AN34" s="343"/>
      <c r="AO34" s="343"/>
      <c r="AP34" s="343"/>
      <c r="AQ34" s="343"/>
      <c r="AR34" s="343"/>
      <c r="AS34" s="343"/>
      <c r="AT34" s="343"/>
      <c r="AU34" s="343"/>
      <c r="AV34" s="343"/>
      <c r="AW34" s="343"/>
      <c r="AX34" s="343"/>
      <c r="AY34" s="343"/>
      <c r="AZ34" s="343"/>
      <c r="BA34" s="343"/>
      <c r="BB34" s="343"/>
      <c r="BC34" s="343"/>
      <c r="BD34" s="343"/>
      <c r="BE34" s="343"/>
      <c r="BF34" s="343"/>
      <c r="BG34" s="343"/>
      <c r="BH34" s="343"/>
      <c r="BI34" s="343"/>
      <c r="BJ34" s="343"/>
      <c r="BK34" s="343"/>
      <c r="BL34" s="343"/>
      <c r="BM34" s="343"/>
      <c r="BN34" s="343"/>
      <c r="BO34" s="343"/>
      <c r="BP34" s="343"/>
      <c r="BQ34" s="343"/>
      <c r="BR34" s="343"/>
      <c r="BS34" s="343"/>
      <c r="BT34" s="343"/>
      <c r="BU34" s="343"/>
      <c r="BV34" s="343"/>
      <c r="BW34" s="343"/>
      <c r="BX34" s="343"/>
      <c r="BY34" s="343"/>
      <c r="BZ34" s="343"/>
      <c r="CA34" s="343"/>
      <c r="CB34" s="343"/>
      <c r="CC34" s="343"/>
      <c r="CD34" s="343"/>
      <c r="CE34" s="343"/>
      <c r="CF34" s="343"/>
      <c r="CG34" s="343"/>
      <c r="CH34" s="343"/>
      <c r="CI34" s="343"/>
      <c r="CJ34" s="343"/>
      <c r="CK34" s="343"/>
      <c r="CL34" s="343"/>
      <c r="CM34" s="343"/>
      <c r="CN34" s="343"/>
      <c r="CO34" s="343"/>
      <c r="CP34" s="343"/>
      <c r="CQ34" s="343"/>
      <c r="CR34" s="343"/>
      <c r="CS34" s="343"/>
      <c r="CT34" s="343"/>
      <c r="CU34" s="343"/>
      <c r="CV34" s="343"/>
      <c r="CW34" s="343"/>
      <c r="CX34" s="343"/>
      <c r="CY34" s="343"/>
      <c r="CZ34" s="343"/>
      <c r="DA34" s="343"/>
      <c r="DB34" s="343"/>
      <c r="DC34" s="343"/>
      <c r="DD34" s="343"/>
      <c r="DE34" s="343"/>
      <c r="DF34" s="343"/>
      <c r="DG34" s="343"/>
      <c r="DH34" s="343"/>
      <c r="DI34" s="343"/>
      <c r="DJ34" s="343"/>
      <c r="DK34" s="343"/>
      <c r="DL34" s="343"/>
      <c r="DM34" s="343"/>
      <c r="DN34" s="343"/>
      <c r="DO34" s="343"/>
      <c r="DP34" s="343"/>
      <c r="DQ34" s="343"/>
      <c r="DR34" s="343"/>
      <c r="DS34" s="343"/>
      <c r="DT34" s="343"/>
      <c r="DU34" s="343"/>
      <c r="DV34" s="343"/>
      <c r="DW34" s="343"/>
      <c r="DX34" s="343"/>
      <c r="DY34" s="343"/>
      <c r="DZ34" s="343"/>
      <c r="EA34" s="343"/>
      <c r="EB34" s="343"/>
      <c r="EC34" s="343"/>
      <c r="ED34" s="343"/>
      <c r="EE34" s="343"/>
      <c r="EF34" s="343"/>
      <c r="EG34" s="343"/>
      <c r="EH34" s="343"/>
      <c r="EI34" s="343"/>
      <c r="EJ34" s="343"/>
      <c r="EK34" s="343"/>
      <c r="EL34" s="343"/>
      <c r="EM34" s="343"/>
      <c r="EN34" s="343"/>
      <c r="EO34" s="343"/>
      <c r="EP34" s="343"/>
      <c r="EQ34" s="343"/>
      <c r="ER34" s="343"/>
      <c r="ES34" s="343"/>
      <c r="ET34" s="343"/>
      <c r="EU34" s="343"/>
      <c r="EV34" s="343"/>
      <c r="EW34" s="343"/>
      <c r="EX34" s="343"/>
      <c r="EY34" s="343"/>
      <c r="EZ34" s="343"/>
      <c r="FA34" s="343"/>
      <c r="FB34" s="343"/>
      <c r="FC34" s="343"/>
      <c r="FD34" s="343"/>
      <c r="FE34" s="343"/>
      <c r="FF34" s="343"/>
      <c r="FG34" s="343"/>
      <c r="FH34" s="343"/>
      <c r="FI34" s="343"/>
      <c r="FJ34" s="343"/>
      <c r="FK34" s="343"/>
      <c r="FL34" s="343"/>
      <c r="FM34" s="343"/>
      <c r="FN34" s="343"/>
      <c r="FO34" s="343"/>
      <c r="FP34" s="343"/>
      <c r="FQ34" s="343"/>
      <c r="FR34" s="343"/>
      <c r="FS34" s="343"/>
      <c r="FT34" s="343"/>
      <c r="FU34" s="343"/>
      <c r="FV34" s="343"/>
      <c r="FW34" s="343"/>
      <c r="FX34" s="343"/>
      <c r="FY34" s="343"/>
      <c r="FZ34" s="343"/>
      <c r="GA34" s="343"/>
      <c r="GB34" s="343"/>
      <c r="GC34" s="343"/>
      <c r="GD34" s="343"/>
      <c r="GE34" s="343"/>
      <c r="GF34" s="343"/>
      <c r="GG34" s="343"/>
      <c r="GH34" s="343"/>
      <c r="GI34" s="343"/>
      <c r="GJ34" s="343"/>
      <c r="GK34" s="343"/>
      <c r="GL34" s="343"/>
      <c r="GM34" s="343"/>
      <c r="GN34" s="343"/>
      <c r="GO34" s="343"/>
      <c r="GP34" s="343"/>
      <c r="GQ34" s="343"/>
      <c r="GR34" s="343"/>
      <c r="GS34" s="343"/>
      <c r="GT34" s="343"/>
      <c r="GU34" s="343"/>
      <c r="GV34" s="343"/>
      <c r="GW34" s="343"/>
      <c r="GX34" s="343"/>
      <c r="GY34" s="343"/>
      <c r="GZ34" s="343"/>
      <c r="HA34" s="343"/>
      <c r="HB34" s="343"/>
      <c r="HC34" s="343"/>
      <c r="HD34" s="343"/>
      <c r="HE34" s="343"/>
      <c r="HF34" s="343"/>
      <c r="HG34" s="343"/>
      <c r="HH34" s="343"/>
      <c r="HI34" s="343"/>
      <c r="HJ34" s="343"/>
      <c r="HK34" s="343"/>
      <c r="HL34" s="343"/>
      <c r="HM34" s="343"/>
      <c r="HN34" s="343"/>
      <c r="HO34" s="343"/>
      <c r="HP34" s="343"/>
      <c r="HQ34" s="343"/>
      <c r="HR34" s="343"/>
      <c r="HS34" s="343"/>
      <c r="HT34" s="343"/>
      <c r="HU34" s="343"/>
      <c r="HV34" s="343"/>
      <c r="HW34" s="343"/>
      <c r="HX34" s="343"/>
      <c r="HY34" s="343"/>
      <c r="HZ34" s="343"/>
      <c r="IA34" s="343"/>
      <c r="IB34" s="343"/>
      <c r="IC34" s="343"/>
      <c r="ID34" s="343"/>
      <c r="IE34" s="343"/>
      <c r="IF34" s="343"/>
      <c r="IG34" s="343"/>
      <c r="IH34" s="343"/>
      <c r="II34" s="343"/>
      <c r="IJ34" s="343"/>
      <c r="IK34" s="343"/>
      <c r="IL34" s="343"/>
      <c r="IM34" s="343"/>
      <c r="IN34" s="343"/>
      <c r="IO34" s="343"/>
      <c r="IP34" s="343"/>
      <c r="IQ34" s="343"/>
      <c r="IR34" s="343"/>
      <c r="IS34" s="343"/>
      <c r="IT34" s="343"/>
      <c r="IU34" s="343"/>
      <c r="IV34" s="343"/>
    </row>
    <row r="35" spans="1:256" s="348" customFormat="1" ht="12.75" customHeight="1" x14ac:dyDescent="0.2">
      <c r="A35" s="359" t="s">
        <v>795</v>
      </c>
      <c r="B35" s="355">
        <v>33076</v>
      </c>
      <c r="C35" s="356">
        <v>-1152</v>
      </c>
      <c r="D35" s="356"/>
      <c r="E35" s="356">
        <v>2266</v>
      </c>
      <c r="F35" s="356">
        <v>-2276</v>
      </c>
      <c r="G35" s="356">
        <v>539</v>
      </c>
      <c r="H35" s="356">
        <v>76</v>
      </c>
      <c r="I35" s="356">
        <v>-3060</v>
      </c>
      <c r="J35" s="355">
        <v>29470</v>
      </c>
      <c r="K35" s="342"/>
      <c r="L35" s="344"/>
      <c r="M35" s="344"/>
      <c r="N35" s="357"/>
      <c r="O35" s="357"/>
      <c r="P35" s="357"/>
      <c r="Q35" s="357"/>
      <c r="R35" s="357"/>
      <c r="S35" s="357"/>
      <c r="T35" s="131"/>
      <c r="U35" s="131"/>
      <c r="V35" s="358"/>
      <c r="W35" s="358"/>
      <c r="X35" s="358"/>
      <c r="Y35" s="343"/>
      <c r="Z35" s="343"/>
      <c r="AA35" s="343"/>
      <c r="AB35" s="343"/>
      <c r="AC35" s="343"/>
      <c r="AD35" s="343"/>
      <c r="AE35" s="343"/>
      <c r="AF35" s="343"/>
      <c r="AG35" s="343"/>
      <c r="AH35" s="343"/>
      <c r="AI35" s="343"/>
      <c r="AJ35" s="343"/>
      <c r="AK35" s="343"/>
      <c r="AL35" s="343"/>
      <c r="AM35" s="343"/>
      <c r="AN35" s="343"/>
      <c r="AO35" s="343"/>
      <c r="AP35" s="343"/>
      <c r="AQ35" s="343"/>
      <c r="AR35" s="343"/>
      <c r="AS35" s="343"/>
      <c r="AT35" s="343"/>
      <c r="AU35" s="343"/>
      <c r="AV35" s="343"/>
      <c r="AW35" s="343"/>
      <c r="AX35" s="343"/>
      <c r="AY35" s="343"/>
      <c r="AZ35" s="343"/>
      <c r="BA35" s="343"/>
      <c r="BB35" s="343"/>
      <c r="BC35" s="343"/>
      <c r="BD35" s="343"/>
      <c r="BE35" s="343"/>
      <c r="BF35" s="343"/>
      <c r="BG35" s="343"/>
      <c r="BH35" s="343"/>
      <c r="BI35" s="343"/>
      <c r="BJ35" s="343"/>
      <c r="BK35" s="343"/>
      <c r="BL35" s="343"/>
      <c r="BM35" s="343"/>
      <c r="BN35" s="343"/>
      <c r="BO35" s="343"/>
      <c r="BP35" s="343"/>
      <c r="BQ35" s="343"/>
      <c r="BR35" s="343"/>
      <c r="BS35" s="343"/>
      <c r="BT35" s="343"/>
      <c r="BU35" s="343"/>
      <c r="BV35" s="343"/>
      <c r="BW35" s="343"/>
      <c r="BX35" s="343"/>
      <c r="BY35" s="343"/>
      <c r="BZ35" s="343"/>
      <c r="CA35" s="343"/>
      <c r="CB35" s="343"/>
      <c r="CC35" s="343"/>
      <c r="CD35" s="343"/>
      <c r="CE35" s="343"/>
      <c r="CF35" s="343"/>
      <c r="CG35" s="343"/>
      <c r="CH35" s="343"/>
      <c r="CI35" s="343"/>
      <c r="CJ35" s="343"/>
      <c r="CK35" s="343"/>
      <c r="CL35" s="343"/>
      <c r="CM35" s="343"/>
      <c r="CN35" s="343"/>
      <c r="CO35" s="343"/>
      <c r="CP35" s="343"/>
      <c r="CQ35" s="343"/>
      <c r="CR35" s="343"/>
      <c r="CS35" s="343"/>
      <c r="CT35" s="343"/>
      <c r="CU35" s="343"/>
      <c r="CV35" s="343"/>
      <c r="CW35" s="343"/>
      <c r="CX35" s="343"/>
      <c r="CY35" s="343"/>
      <c r="CZ35" s="343"/>
      <c r="DA35" s="343"/>
      <c r="DB35" s="343"/>
      <c r="DC35" s="343"/>
      <c r="DD35" s="343"/>
      <c r="DE35" s="343"/>
      <c r="DF35" s="343"/>
      <c r="DG35" s="343"/>
      <c r="DH35" s="343"/>
      <c r="DI35" s="343"/>
      <c r="DJ35" s="343"/>
      <c r="DK35" s="343"/>
      <c r="DL35" s="343"/>
      <c r="DM35" s="343"/>
      <c r="DN35" s="343"/>
      <c r="DO35" s="343"/>
      <c r="DP35" s="343"/>
      <c r="DQ35" s="343"/>
      <c r="DR35" s="343"/>
      <c r="DS35" s="343"/>
      <c r="DT35" s="343"/>
      <c r="DU35" s="343"/>
      <c r="DV35" s="343"/>
      <c r="DW35" s="343"/>
      <c r="DX35" s="343"/>
      <c r="DY35" s="343"/>
      <c r="DZ35" s="343"/>
      <c r="EA35" s="343"/>
      <c r="EB35" s="343"/>
      <c r="EC35" s="343"/>
      <c r="ED35" s="343"/>
      <c r="EE35" s="343"/>
      <c r="EF35" s="343"/>
      <c r="EG35" s="343"/>
      <c r="EH35" s="343"/>
      <c r="EI35" s="343"/>
      <c r="EJ35" s="343"/>
      <c r="EK35" s="343"/>
      <c r="EL35" s="343"/>
      <c r="EM35" s="343"/>
      <c r="EN35" s="343"/>
      <c r="EO35" s="343"/>
      <c r="EP35" s="343"/>
      <c r="EQ35" s="343"/>
      <c r="ER35" s="343"/>
      <c r="ES35" s="343"/>
      <c r="ET35" s="343"/>
      <c r="EU35" s="343"/>
      <c r="EV35" s="343"/>
      <c r="EW35" s="343"/>
      <c r="EX35" s="343"/>
      <c r="EY35" s="343"/>
      <c r="EZ35" s="343"/>
      <c r="FA35" s="343"/>
      <c r="FB35" s="343"/>
      <c r="FC35" s="343"/>
      <c r="FD35" s="343"/>
      <c r="FE35" s="343"/>
      <c r="FF35" s="343"/>
      <c r="FG35" s="343"/>
      <c r="FH35" s="343"/>
      <c r="FI35" s="343"/>
      <c r="FJ35" s="343"/>
      <c r="FK35" s="343"/>
      <c r="FL35" s="343"/>
      <c r="FM35" s="343"/>
      <c r="FN35" s="343"/>
      <c r="FO35" s="343"/>
      <c r="FP35" s="343"/>
      <c r="FQ35" s="343"/>
      <c r="FR35" s="343"/>
      <c r="FS35" s="343"/>
      <c r="FT35" s="343"/>
      <c r="FU35" s="343"/>
      <c r="FV35" s="343"/>
      <c r="FW35" s="343"/>
      <c r="FX35" s="343"/>
      <c r="FY35" s="343"/>
      <c r="FZ35" s="343"/>
      <c r="GA35" s="343"/>
      <c r="GB35" s="343"/>
      <c r="GC35" s="343"/>
      <c r="GD35" s="343"/>
      <c r="GE35" s="343"/>
      <c r="GF35" s="343"/>
      <c r="GG35" s="343"/>
      <c r="GH35" s="343"/>
      <c r="GI35" s="343"/>
      <c r="GJ35" s="343"/>
      <c r="GK35" s="343"/>
      <c r="GL35" s="343"/>
      <c r="GM35" s="343"/>
      <c r="GN35" s="343"/>
      <c r="GO35" s="343"/>
      <c r="GP35" s="343"/>
      <c r="GQ35" s="343"/>
      <c r="GR35" s="343"/>
      <c r="GS35" s="343"/>
      <c r="GT35" s="343"/>
      <c r="GU35" s="343"/>
      <c r="GV35" s="343"/>
      <c r="GW35" s="343"/>
      <c r="GX35" s="343"/>
      <c r="GY35" s="343"/>
      <c r="GZ35" s="343"/>
      <c r="HA35" s="343"/>
      <c r="HB35" s="343"/>
      <c r="HC35" s="343"/>
      <c r="HD35" s="343"/>
      <c r="HE35" s="343"/>
      <c r="HF35" s="343"/>
      <c r="HG35" s="343"/>
      <c r="HH35" s="343"/>
      <c r="HI35" s="343"/>
      <c r="HJ35" s="343"/>
      <c r="HK35" s="343"/>
      <c r="HL35" s="343"/>
      <c r="HM35" s="343"/>
      <c r="HN35" s="343"/>
      <c r="HO35" s="343"/>
      <c r="HP35" s="343"/>
      <c r="HQ35" s="343"/>
      <c r="HR35" s="343"/>
      <c r="HS35" s="343"/>
      <c r="HT35" s="343"/>
      <c r="HU35" s="343"/>
      <c r="HV35" s="343"/>
      <c r="HW35" s="343"/>
      <c r="HX35" s="343"/>
      <c r="HY35" s="343"/>
      <c r="HZ35" s="343"/>
      <c r="IA35" s="343"/>
      <c r="IB35" s="343"/>
      <c r="IC35" s="343"/>
      <c r="ID35" s="343"/>
      <c r="IE35" s="343"/>
      <c r="IF35" s="343"/>
      <c r="IG35" s="343"/>
      <c r="IH35" s="343"/>
      <c r="II35" s="343"/>
      <c r="IJ35" s="343"/>
      <c r="IK35" s="343"/>
      <c r="IL35" s="343"/>
      <c r="IM35" s="343"/>
      <c r="IN35" s="343"/>
      <c r="IO35" s="343"/>
      <c r="IP35" s="343"/>
      <c r="IQ35" s="343"/>
      <c r="IR35" s="343"/>
      <c r="IS35" s="343"/>
      <c r="IT35" s="343"/>
      <c r="IU35" s="343"/>
      <c r="IV35" s="343"/>
    </row>
    <row r="36" spans="1:256" s="348" customFormat="1" ht="12.75" customHeight="1" x14ac:dyDescent="0.2">
      <c r="A36" s="359" t="s">
        <v>344</v>
      </c>
      <c r="B36" s="355">
        <v>34559</v>
      </c>
      <c r="C36" s="356">
        <v>-1174</v>
      </c>
      <c r="D36" s="356"/>
      <c r="E36" s="356">
        <v>2329</v>
      </c>
      <c r="F36" s="356">
        <v>-2334</v>
      </c>
      <c r="G36" s="356">
        <v>541</v>
      </c>
      <c r="H36" s="356">
        <v>7</v>
      </c>
      <c r="I36" s="356">
        <v>-1976</v>
      </c>
      <c r="J36" s="355">
        <v>31950</v>
      </c>
      <c r="K36" s="342"/>
      <c r="L36" s="344"/>
      <c r="M36" s="344"/>
      <c r="N36" s="357"/>
      <c r="O36" s="357"/>
      <c r="P36" s="357"/>
      <c r="Q36" s="357"/>
      <c r="R36" s="357"/>
      <c r="S36" s="357"/>
      <c r="T36" s="131"/>
      <c r="U36" s="131"/>
      <c r="V36" s="358"/>
      <c r="W36" s="358"/>
      <c r="X36" s="358"/>
      <c r="Y36" s="343"/>
      <c r="Z36" s="343"/>
      <c r="AA36" s="343"/>
      <c r="AB36" s="343"/>
      <c r="AC36" s="343"/>
      <c r="AD36" s="343"/>
      <c r="AE36" s="343"/>
      <c r="AF36" s="343"/>
      <c r="AG36" s="343"/>
      <c r="AH36" s="343"/>
      <c r="AI36" s="343"/>
      <c r="AJ36" s="343"/>
      <c r="AK36" s="343"/>
      <c r="AL36" s="343"/>
      <c r="AM36" s="343"/>
      <c r="AN36" s="343"/>
      <c r="AO36" s="343"/>
      <c r="AP36" s="343"/>
      <c r="AQ36" s="343"/>
      <c r="AR36" s="343"/>
      <c r="AS36" s="343"/>
      <c r="AT36" s="343"/>
      <c r="AU36" s="343"/>
      <c r="AV36" s="343"/>
      <c r="AW36" s="343"/>
      <c r="AX36" s="343"/>
      <c r="AY36" s="343"/>
      <c r="AZ36" s="343"/>
      <c r="BA36" s="343"/>
      <c r="BB36" s="343"/>
      <c r="BC36" s="343"/>
      <c r="BD36" s="343"/>
      <c r="BE36" s="343"/>
      <c r="BF36" s="343"/>
      <c r="BG36" s="343"/>
      <c r="BH36" s="343"/>
      <c r="BI36" s="343"/>
      <c r="BJ36" s="343"/>
      <c r="BK36" s="343"/>
      <c r="BL36" s="343"/>
      <c r="BM36" s="343"/>
      <c r="BN36" s="343"/>
      <c r="BO36" s="343"/>
      <c r="BP36" s="343"/>
      <c r="BQ36" s="343"/>
      <c r="BR36" s="343"/>
      <c r="BS36" s="343"/>
      <c r="BT36" s="343"/>
      <c r="BU36" s="343"/>
      <c r="BV36" s="343"/>
      <c r="BW36" s="343"/>
      <c r="BX36" s="343"/>
      <c r="BY36" s="343"/>
      <c r="BZ36" s="343"/>
      <c r="CA36" s="343"/>
      <c r="CB36" s="343"/>
      <c r="CC36" s="343"/>
      <c r="CD36" s="343"/>
      <c r="CE36" s="343"/>
      <c r="CF36" s="343"/>
      <c r="CG36" s="343"/>
      <c r="CH36" s="343"/>
      <c r="CI36" s="343"/>
      <c r="CJ36" s="343"/>
      <c r="CK36" s="343"/>
      <c r="CL36" s="343"/>
      <c r="CM36" s="343"/>
      <c r="CN36" s="343"/>
      <c r="CO36" s="343"/>
      <c r="CP36" s="343"/>
      <c r="CQ36" s="343"/>
      <c r="CR36" s="343"/>
      <c r="CS36" s="343"/>
      <c r="CT36" s="343"/>
      <c r="CU36" s="343"/>
      <c r="CV36" s="343"/>
      <c r="CW36" s="343"/>
      <c r="CX36" s="343"/>
      <c r="CY36" s="343"/>
      <c r="CZ36" s="343"/>
      <c r="DA36" s="343"/>
      <c r="DB36" s="343"/>
      <c r="DC36" s="343"/>
      <c r="DD36" s="343"/>
      <c r="DE36" s="343"/>
      <c r="DF36" s="343"/>
      <c r="DG36" s="343"/>
      <c r="DH36" s="343"/>
      <c r="DI36" s="343"/>
      <c r="DJ36" s="343"/>
      <c r="DK36" s="343"/>
      <c r="DL36" s="343"/>
      <c r="DM36" s="343"/>
      <c r="DN36" s="343"/>
      <c r="DO36" s="343"/>
      <c r="DP36" s="343"/>
      <c r="DQ36" s="343"/>
      <c r="DR36" s="343"/>
      <c r="DS36" s="343"/>
      <c r="DT36" s="343"/>
      <c r="DU36" s="343"/>
      <c r="DV36" s="343"/>
      <c r="DW36" s="343"/>
      <c r="DX36" s="343"/>
      <c r="DY36" s="343"/>
      <c r="DZ36" s="343"/>
      <c r="EA36" s="343"/>
      <c r="EB36" s="343"/>
      <c r="EC36" s="343"/>
      <c r="ED36" s="343"/>
      <c r="EE36" s="343"/>
      <c r="EF36" s="343"/>
      <c r="EG36" s="343"/>
      <c r="EH36" s="343"/>
      <c r="EI36" s="343"/>
      <c r="EJ36" s="343"/>
      <c r="EK36" s="343"/>
      <c r="EL36" s="343"/>
      <c r="EM36" s="343"/>
      <c r="EN36" s="343"/>
      <c r="EO36" s="343"/>
      <c r="EP36" s="343"/>
      <c r="EQ36" s="343"/>
      <c r="ER36" s="343"/>
      <c r="ES36" s="343"/>
      <c r="ET36" s="343"/>
      <c r="EU36" s="343"/>
      <c r="EV36" s="343"/>
      <c r="EW36" s="343"/>
      <c r="EX36" s="343"/>
      <c r="EY36" s="343"/>
      <c r="EZ36" s="343"/>
      <c r="FA36" s="343"/>
      <c r="FB36" s="343"/>
      <c r="FC36" s="343"/>
      <c r="FD36" s="343"/>
      <c r="FE36" s="343"/>
      <c r="FF36" s="343"/>
      <c r="FG36" s="343"/>
      <c r="FH36" s="343"/>
      <c r="FI36" s="343"/>
      <c r="FJ36" s="343"/>
      <c r="FK36" s="343"/>
      <c r="FL36" s="343"/>
      <c r="FM36" s="343"/>
      <c r="FN36" s="343"/>
      <c r="FO36" s="343"/>
      <c r="FP36" s="343"/>
      <c r="FQ36" s="343"/>
      <c r="FR36" s="343"/>
      <c r="FS36" s="343"/>
      <c r="FT36" s="343"/>
      <c r="FU36" s="343"/>
      <c r="FV36" s="343"/>
      <c r="FW36" s="343"/>
      <c r="FX36" s="343"/>
      <c r="FY36" s="343"/>
      <c r="FZ36" s="343"/>
      <c r="GA36" s="343"/>
      <c r="GB36" s="343"/>
      <c r="GC36" s="343"/>
      <c r="GD36" s="343"/>
      <c r="GE36" s="343"/>
      <c r="GF36" s="343"/>
      <c r="GG36" s="343"/>
      <c r="GH36" s="343"/>
      <c r="GI36" s="343"/>
      <c r="GJ36" s="343"/>
      <c r="GK36" s="343"/>
      <c r="GL36" s="343"/>
      <c r="GM36" s="343"/>
      <c r="GN36" s="343"/>
      <c r="GO36" s="343"/>
      <c r="GP36" s="343"/>
      <c r="GQ36" s="343"/>
      <c r="GR36" s="343"/>
      <c r="GS36" s="343"/>
      <c r="GT36" s="343"/>
      <c r="GU36" s="343"/>
      <c r="GV36" s="343"/>
      <c r="GW36" s="343"/>
      <c r="GX36" s="343"/>
      <c r="GY36" s="343"/>
      <c r="GZ36" s="343"/>
      <c r="HA36" s="343"/>
      <c r="HB36" s="343"/>
      <c r="HC36" s="343"/>
      <c r="HD36" s="343"/>
      <c r="HE36" s="343"/>
      <c r="HF36" s="343"/>
      <c r="HG36" s="343"/>
      <c r="HH36" s="343"/>
      <c r="HI36" s="343"/>
      <c r="HJ36" s="343"/>
      <c r="HK36" s="343"/>
      <c r="HL36" s="343"/>
      <c r="HM36" s="343"/>
      <c r="HN36" s="343"/>
      <c r="HO36" s="343"/>
      <c r="HP36" s="343"/>
      <c r="HQ36" s="343"/>
      <c r="HR36" s="343"/>
      <c r="HS36" s="343"/>
      <c r="HT36" s="343"/>
      <c r="HU36" s="343"/>
      <c r="HV36" s="343"/>
      <c r="HW36" s="343"/>
      <c r="HX36" s="343"/>
      <c r="HY36" s="343"/>
      <c r="HZ36" s="343"/>
      <c r="IA36" s="343"/>
      <c r="IB36" s="343"/>
      <c r="IC36" s="343"/>
      <c r="ID36" s="343"/>
      <c r="IE36" s="343"/>
      <c r="IF36" s="343"/>
      <c r="IG36" s="343"/>
      <c r="IH36" s="343"/>
      <c r="II36" s="343"/>
      <c r="IJ36" s="343"/>
      <c r="IK36" s="343"/>
      <c r="IL36" s="343"/>
      <c r="IM36" s="343"/>
      <c r="IN36" s="343"/>
      <c r="IO36" s="343"/>
      <c r="IP36" s="343"/>
      <c r="IQ36" s="343"/>
      <c r="IR36" s="343"/>
      <c r="IS36" s="343"/>
      <c r="IT36" s="343"/>
      <c r="IU36" s="343"/>
      <c r="IV36" s="343"/>
    </row>
    <row r="37" spans="1:256" s="362" customFormat="1" ht="7.5" customHeight="1" x14ac:dyDescent="0.2">
      <c r="A37" s="3"/>
      <c r="B37" s="360"/>
      <c r="C37" s="360"/>
      <c r="D37" s="360"/>
      <c r="E37" s="360"/>
      <c r="F37" s="360"/>
      <c r="G37" s="360"/>
      <c r="H37" s="360"/>
      <c r="I37" s="360"/>
      <c r="J37" s="361"/>
      <c r="K37" s="342"/>
      <c r="L37" s="344"/>
      <c r="M37" s="344"/>
      <c r="N37" s="357"/>
      <c r="O37" s="357"/>
      <c r="P37" s="357"/>
      <c r="Q37" s="357"/>
      <c r="R37" s="357"/>
      <c r="S37" s="357"/>
      <c r="T37" s="131"/>
      <c r="U37" s="131"/>
      <c r="V37" s="358"/>
      <c r="W37" s="358"/>
      <c r="X37" s="358"/>
      <c r="Y37" s="343"/>
      <c r="Z37" s="343"/>
      <c r="AA37" s="343"/>
      <c r="AB37" s="343"/>
      <c r="AC37" s="343"/>
      <c r="AD37" s="343"/>
      <c r="AE37" s="343"/>
      <c r="AF37" s="343"/>
      <c r="AG37" s="343"/>
      <c r="AH37" s="343"/>
      <c r="AI37" s="343"/>
      <c r="AJ37" s="343"/>
      <c r="AK37" s="343"/>
      <c r="AL37" s="343"/>
      <c r="AM37" s="343"/>
      <c r="AN37" s="343"/>
      <c r="AO37" s="343"/>
      <c r="AP37" s="343"/>
      <c r="AQ37" s="343"/>
      <c r="AR37" s="343"/>
      <c r="AS37" s="343"/>
      <c r="AT37" s="343"/>
      <c r="AU37" s="343"/>
      <c r="AV37" s="343"/>
      <c r="AW37" s="343"/>
      <c r="AX37" s="343"/>
      <c r="AY37" s="343"/>
      <c r="AZ37" s="343"/>
      <c r="BA37" s="343"/>
      <c r="BB37" s="343"/>
      <c r="BC37" s="343"/>
      <c r="BD37" s="343"/>
      <c r="BE37" s="343"/>
      <c r="BF37" s="343"/>
      <c r="BG37" s="343"/>
      <c r="BH37" s="343"/>
      <c r="BI37" s="343"/>
      <c r="BJ37" s="343"/>
      <c r="BK37" s="343"/>
      <c r="BL37" s="343"/>
      <c r="BM37" s="343"/>
      <c r="BN37" s="343"/>
      <c r="BO37" s="343"/>
      <c r="BP37" s="343"/>
      <c r="BQ37" s="343"/>
      <c r="BR37" s="343"/>
      <c r="BS37" s="343"/>
      <c r="BT37" s="343"/>
      <c r="BU37" s="343"/>
      <c r="BV37" s="343"/>
      <c r="BW37" s="343"/>
      <c r="BX37" s="343"/>
      <c r="BY37" s="343"/>
      <c r="BZ37" s="343"/>
      <c r="CA37" s="343"/>
      <c r="CB37" s="343"/>
      <c r="CC37" s="343"/>
      <c r="CD37" s="343"/>
      <c r="CE37" s="343"/>
      <c r="CF37" s="343"/>
      <c r="CG37" s="343"/>
      <c r="CH37" s="343"/>
      <c r="CI37" s="343"/>
      <c r="CJ37" s="343"/>
      <c r="CK37" s="343"/>
      <c r="CL37" s="343"/>
      <c r="CM37" s="343"/>
      <c r="CN37" s="343"/>
      <c r="CO37" s="343"/>
      <c r="CP37" s="343"/>
      <c r="CQ37" s="343"/>
      <c r="CR37" s="343"/>
      <c r="CS37" s="343"/>
      <c r="CT37" s="343"/>
      <c r="CU37" s="343"/>
      <c r="CV37" s="343"/>
      <c r="CW37" s="343"/>
      <c r="CX37" s="343"/>
      <c r="CY37" s="343"/>
      <c r="CZ37" s="343"/>
      <c r="DA37" s="343"/>
      <c r="DB37" s="343"/>
      <c r="DC37" s="343"/>
      <c r="DD37" s="343"/>
      <c r="DE37" s="343"/>
      <c r="DF37" s="343"/>
      <c r="DG37" s="343"/>
      <c r="DH37" s="343"/>
      <c r="DI37" s="343"/>
      <c r="DJ37" s="343"/>
      <c r="DK37" s="343"/>
      <c r="DL37" s="343"/>
      <c r="DM37" s="343"/>
      <c r="DN37" s="343"/>
      <c r="DO37" s="343"/>
      <c r="DP37" s="343"/>
      <c r="DQ37" s="343"/>
      <c r="DR37" s="343"/>
      <c r="DS37" s="343"/>
      <c r="DT37" s="343"/>
      <c r="DU37" s="343"/>
      <c r="DV37" s="343"/>
      <c r="DW37" s="343"/>
      <c r="DX37" s="343"/>
      <c r="DY37" s="343"/>
      <c r="DZ37" s="343"/>
      <c r="EA37" s="343"/>
      <c r="EB37" s="343"/>
      <c r="EC37" s="343"/>
      <c r="ED37" s="343"/>
      <c r="EE37" s="343"/>
      <c r="EF37" s="343"/>
      <c r="EG37" s="343"/>
      <c r="EH37" s="343"/>
      <c r="EI37" s="343"/>
      <c r="EJ37" s="343"/>
      <c r="EK37" s="343"/>
      <c r="EL37" s="343"/>
      <c r="EM37" s="343"/>
      <c r="EN37" s="343"/>
      <c r="EO37" s="343"/>
      <c r="EP37" s="343"/>
      <c r="EQ37" s="343"/>
      <c r="ER37" s="343"/>
      <c r="ES37" s="343"/>
      <c r="ET37" s="343"/>
      <c r="EU37" s="343"/>
      <c r="EV37" s="343"/>
      <c r="EW37" s="343"/>
      <c r="EX37" s="343"/>
      <c r="EY37" s="343"/>
      <c r="EZ37" s="343"/>
      <c r="FA37" s="343"/>
      <c r="FB37" s="343"/>
      <c r="FC37" s="343"/>
      <c r="FD37" s="343"/>
      <c r="FE37" s="343"/>
      <c r="FF37" s="343"/>
      <c r="FG37" s="343"/>
      <c r="FH37" s="343"/>
      <c r="FI37" s="343"/>
      <c r="FJ37" s="343"/>
      <c r="FK37" s="343"/>
      <c r="FL37" s="343"/>
      <c r="FM37" s="343"/>
      <c r="FN37" s="343"/>
      <c r="FO37" s="343"/>
      <c r="FP37" s="343"/>
      <c r="FQ37" s="343"/>
      <c r="FR37" s="343"/>
      <c r="FS37" s="343"/>
      <c r="FT37" s="343"/>
      <c r="FU37" s="343"/>
      <c r="FV37" s="343"/>
      <c r="FW37" s="343"/>
      <c r="FX37" s="343"/>
      <c r="FY37" s="343"/>
      <c r="FZ37" s="343"/>
      <c r="GA37" s="343"/>
      <c r="GB37" s="343"/>
      <c r="GC37" s="343"/>
      <c r="GD37" s="343"/>
      <c r="GE37" s="343"/>
      <c r="GF37" s="343"/>
      <c r="GG37" s="343"/>
      <c r="GH37" s="343"/>
      <c r="GI37" s="343"/>
      <c r="GJ37" s="343"/>
      <c r="GK37" s="343"/>
      <c r="GL37" s="343"/>
      <c r="GM37" s="343"/>
      <c r="GN37" s="343"/>
      <c r="GO37" s="343"/>
      <c r="GP37" s="343"/>
      <c r="GQ37" s="343"/>
      <c r="GR37" s="343"/>
      <c r="GS37" s="343"/>
      <c r="GT37" s="343"/>
      <c r="GU37" s="343"/>
      <c r="GV37" s="343"/>
      <c r="GW37" s="343"/>
      <c r="GX37" s="343"/>
      <c r="GY37" s="343"/>
      <c r="GZ37" s="343"/>
      <c r="HA37" s="343"/>
      <c r="HB37" s="343"/>
      <c r="HC37" s="343"/>
      <c r="HD37" s="343"/>
      <c r="HE37" s="343"/>
      <c r="HF37" s="343"/>
      <c r="HG37" s="343"/>
      <c r="HH37" s="343"/>
      <c r="HI37" s="343"/>
      <c r="HJ37" s="343"/>
      <c r="HK37" s="343"/>
      <c r="HL37" s="343"/>
      <c r="HM37" s="343"/>
      <c r="HN37" s="343"/>
      <c r="HO37" s="343"/>
      <c r="HP37" s="343"/>
      <c r="HQ37" s="343"/>
      <c r="HR37" s="343"/>
      <c r="HS37" s="343"/>
      <c r="HT37" s="343"/>
      <c r="HU37" s="343"/>
      <c r="HV37" s="343"/>
      <c r="HW37" s="343"/>
      <c r="HX37" s="343"/>
      <c r="HY37" s="343"/>
      <c r="HZ37" s="343"/>
      <c r="IA37" s="343"/>
      <c r="IB37" s="343"/>
      <c r="IC37" s="343"/>
      <c r="ID37" s="343"/>
      <c r="IE37" s="343"/>
      <c r="IF37" s="343"/>
      <c r="IG37" s="343"/>
      <c r="IH37" s="343"/>
      <c r="II37" s="343"/>
      <c r="IJ37" s="343"/>
      <c r="IK37" s="343"/>
      <c r="IL37" s="343"/>
      <c r="IM37" s="343"/>
      <c r="IN37" s="343"/>
      <c r="IO37" s="343"/>
      <c r="IP37" s="343"/>
      <c r="IQ37" s="343"/>
      <c r="IR37" s="343"/>
      <c r="IS37" s="343"/>
      <c r="IT37" s="343"/>
      <c r="IU37" s="343"/>
      <c r="IV37" s="343"/>
    </row>
    <row r="38" spans="1:256" s="362" customFormat="1" ht="13.5" customHeight="1" x14ac:dyDescent="0.2">
      <c r="A38" s="363" t="s">
        <v>797</v>
      </c>
      <c r="B38"/>
      <c r="C38"/>
      <c r="D38"/>
      <c r="E38"/>
      <c r="F38"/>
      <c r="G38"/>
      <c r="H38"/>
      <c r="I38"/>
      <c r="J38" s="23"/>
      <c r="K38" s="364"/>
      <c r="L38" s="344"/>
      <c r="M38" s="344"/>
      <c r="N38" s="357"/>
      <c r="O38" s="357"/>
      <c r="P38" s="357"/>
      <c r="Q38" s="357"/>
      <c r="R38" s="357"/>
      <c r="S38" s="357"/>
      <c r="T38" s="131"/>
      <c r="U38" s="131"/>
      <c r="V38" s="365"/>
      <c r="W38" s="365"/>
      <c r="X38" s="365"/>
      <c r="Y38" s="365"/>
      <c r="Z38" s="365"/>
      <c r="AA38" s="365"/>
      <c r="AB38" s="365"/>
      <c r="AC38" s="365"/>
      <c r="AD38" s="365"/>
      <c r="AE38" s="365"/>
      <c r="AF38" s="365"/>
      <c r="AG38" s="365"/>
      <c r="AH38" s="365"/>
      <c r="AI38" s="365"/>
      <c r="AJ38" s="365"/>
      <c r="AK38" s="365"/>
      <c r="AL38" s="365"/>
      <c r="AM38" s="365"/>
      <c r="AN38" s="365"/>
      <c r="AO38" s="365"/>
      <c r="AP38" s="365"/>
      <c r="AQ38" s="365"/>
      <c r="AR38" s="365"/>
      <c r="AS38" s="365"/>
      <c r="AT38" s="365"/>
      <c r="AU38" s="365"/>
      <c r="AV38" s="365"/>
      <c r="AW38" s="365"/>
      <c r="AX38" s="365"/>
      <c r="AY38" s="365"/>
      <c r="AZ38" s="365"/>
      <c r="BA38" s="365"/>
      <c r="BB38" s="365"/>
      <c r="BC38" s="365"/>
      <c r="BD38" s="365"/>
      <c r="BE38" s="365"/>
      <c r="BF38" s="365"/>
      <c r="BG38" s="365"/>
      <c r="BH38" s="365"/>
      <c r="BI38" s="365"/>
      <c r="BJ38" s="365"/>
      <c r="BK38" s="365"/>
      <c r="BL38" s="365"/>
      <c r="BM38" s="365"/>
      <c r="BN38" s="365"/>
      <c r="BO38" s="365"/>
      <c r="BP38" s="365"/>
      <c r="BQ38" s="365"/>
      <c r="BR38" s="365"/>
      <c r="BS38" s="365"/>
      <c r="BT38" s="365"/>
      <c r="BU38" s="365"/>
      <c r="BV38" s="365"/>
      <c r="BW38" s="365"/>
      <c r="BX38" s="365"/>
      <c r="BY38" s="365"/>
      <c r="BZ38" s="365"/>
      <c r="CA38" s="365"/>
      <c r="CB38" s="365"/>
      <c r="CC38" s="365"/>
      <c r="CD38" s="365"/>
      <c r="CE38" s="365"/>
      <c r="CF38" s="365"/>
      <c r="CG38" s="365"/>
      <c r="CH38" s="365"/>
      <c r="CI38" s="365"/>
      <c r="CJ38" s="365"/>
      <c r="CK38" s="365"/>
      <c r="CL38" s="365"/>
      <c r="CM38" s="365"/>
      <c r="CN38" s="365"/>
      <c r="CO38" s="365"/>
      <c r="CP38" s="365"/>
      <c r="CQ38" s="365"/>
      <c r="CR38" s="365"/>
      <c r="CS38" s="365"/>
      <c r="CT38" s="365"/>
      <c r="CU38" s="365"/>
      <c r="CV38" s="365"/>
      <c r="CW38" s="365"/>
      <c r="CX38" s="365"/>
      <c r="CY38" s="365"/>
      <c r="CZ38" s="365"/>
      <c r="DA38" s="365"/>
      <c r="DB38" s="365"/>
      <c r="DC38" s="365"/>
      <c r="DD38" s="365"/>
      <c r="DE38" s="365"/>
      <c r="DF38" s="365"/>
      <c r="DG38" s="365"/>
      <c r="DH38" s="365"/>
      <c r="DI38" s="365"/>
      <c r="DJ38" s="365"/>
      <c r="DK38" s="365"/>
      <c r="DL38" s="365"/>
      <c r="DM38" s="365"/>
      <c r="DN38" s="365"/>
      <c r="DO38" s="365"/>
      <c r="DP38" s="365"/>
      <c r="DQ38" s="365"/>
      <c r="DR38" s="365"/>
      <c r="DS38" s="365"/>
      <c r="DT38" s="365"/>
      <c r="DU38" s="365"/>
      <c r="DV38" s="365"/>
      <c r="DW38" s="365"/>
      <c r="DX38" s="365"/>
      <c r="DY38" s="365"/>
      <c r="DZ38" s="365"/>
      <c r="EA38" s="365"/>
      <c r="EB38" s="365"/>
      <c r="EC38" s="365"/>
      <c r="ED38" s="365"/>
      <c r="EE38" s="365"/>
      <c r="EF38" s="365"/>
      <c r="EG38" s="365"/>
      <c r="EH38" s="365"/>
      <c r="EI38" s="365"/>
      <c r="EJ38" s="365"/>
      <c r="EK38" s="365"/>
      <c r="EL38" s="365"/>
      <c r="EM38" s="365"/>
      <c r="EN38" s="365"/>
      <c r="EO38" s="365"/>
      <c r="EP38" s="365"/>
      <c r="EQ38" s="365"/>
      <c r="ER38" s="365"/>
      <c r="ES38" s="365"/>
      <c r="ET38" s="365"/>
      <c r="EU38" s="365"/>
      <c r="EV38" s="365"/>
      <c r="EW38" s="365"/>
      <c r="EX38" s="365"/>
      <c r="EY38" s="365"/>
      <c r="EZ38" s="365"/>
      <c r="FA38" s="365"/>
      <c r="FB38" s="365"/>
      <c r="FC38" s="365"/>
      <c r="FD38" s="365"/>
      <c r="FE38" s="365"/>
      <c r="FF38" s="365"/>
      <c r="FG38" s="365"/>
      <c r="FH38" s="365"/>
      <c r="FI38" s="365"/>
      <c r="FJ38" s="365"/>
      <c r="FK38" s="365"/>
      <c r="FL38" s="365"/>
      <c r="FM38" s="365"/>
      <c r="FN38" s="365"/>
      <c r="FO38" s="365"/>
      <c r="FP38" s="365"/>
      <c r="FQ38" s="365"/>
      <c r="FR38" s="365"/>
      <c r="FS38" s="365"/>
      <c r="FT38" s="365"/>
      <c r="FU38" s="365"/>
      <c r="FV38" s="365"/>
      <c r="FW38" s="365"/>
      <c r="FX38" s="365"/>
      <c r="FY38" s="365"/>
      <c r="FZ38" s="365"/>
      <c r="GA38" s="365"/>
      <c r="GB38" s="365"/>
      <c r="GC38" s="365"/>
      <c r="GD38" s="365"/>
      <c r="GE38" s="365"/>
      <c r="GF38" s="365"/>
      <c r="GG38" s="365"/>
      <c r="GH38" s="365"/>
      <c r="GI38" s="365"/>
      <c r="GJ38" s="365"/>
      <c r="GK38" s="365"/>
      <c r="GL38" s="365"/>
      <c r="GM38" s="365"/>
      <c r="GN38" s="365"/>
      <c r="GO38" s="365"/>
      <c r="GP38" s="365"/>
      <c r="GQ38" s="365"/>
      <c r="GR38" s="365"/>
      <c r="GS38" s="365"/>
      <c r="GT38" s="365"/>
      <c r="GU38" s="365"/>
      <c r="GV38" s="365"/>
      <c r="GW38" s="365"/>
      <c r="GX38" s="365"/>
      <c r="GY38" s="365"/>
      <c r="GZ38" s="365"/>
      <c r="HA38" s="365"/>
      <c r="HB38" s="365"/>
      <c r="HC38" s="365"/>
      <c r="HD38" s="365"/>
      <c r="HE38" s="365"/>
      <c r="HF38" s="365"/>
      <c r="HG38" s="365"/>
      <c r="HH38" s="365"/>
      <c r="HI38" s="365"/>
      <c r="HJ38" s="365"/>
      <c r="HK38" s="365"/>
      <c r="HL38" s="365"/>
      <c r="HM38" s="365"/>
      <c r="HN38" s="365"/>
      <c r="HO38" s="365"/>
      <c r="HP38" s="365"/>
      <c r="HQ38" s="365"/>
      <c r="HR38" s="365"/>
      <c r="HS38" s="365"/>
      <c r="HT38" s="365"/>
      <c r="HU38" s="365"/>
      <c r="HV38" s="365"/>
      <c r="HW38" s="365"/>
      <c r="HX38" s="365"/>
      <c r="HY38" s="365"/>
      <c r="HZ38" s="365"/>
      <c r="IA38" s="365"/>
      <c r="IB38" s="365"/>
      <c r="IC38" s="365"/>
      <c r="ID38" s="365"/>
      <c r="IE38" s="365"/>
      <c r="IF38" s="365"/>
      <c r="IG38" s="365"/>
      <c r="IH38" s="365"/>
      <c r="II38" s="365"/>
      <c r="IJ38" s="365"/>
      <c r="IK38" s="365"/>
      <c r="IL38" s="365"/>
      <c r="IM38" s="365"/>
      <c r="IN38" s="365"/>
      <c r="IO38" s="365"/>
      <c r="IP38" s="365"/>
      <c r="IQ38" s="365"/>
      <c r="IR38" s="365"/>
      <c r="IS38" s="365"/>
      <c r="IT38" s="365"/>
      <c r="IU38" s="365"/>
      <c r="IV38" s="365"/>
    </row>
    <row r="39" spans="1:256" s="370" customFormat="1" ht="13.5" customHeight="1" x14ac:dyDescent="0.2">
      <c r="A39" s="363" t="s">
        <v>798</v>
      </c>
      <c r="B39"/>
      <c r="C39"/>
      <c r="D39"/>
      <c r="E39"/>
      <c r="F39"/>
      <c r="G39"/>
      <c r="H39"/>
      <c r="I39"/>
      <c r="J39" s="23"/>
      <c r="K39" s="364"/>
      <c r="L39" s="366"/>
      <c r="M39" s="367"/>
      <c r="N39" s="368"/>
      <c r="O39" s="368"/>
      <c r="P39" s="368"/>
      <c r="Q39" s="368"/>
      <c r="R39" s="368"/>
      <c r="S39" s="368"/>
      <c r="T39" s="369"/>
      <c r="U39" s="369"/>
      <c r="V39" s="365"/>
      <c r="W39" s="365"/>
      <c r="X39" s="365"/>
      <c r="Y39" s="365"/>
      <c r="Z39" s="365"/>
      <c r="AA39" s="365"/>
      <c r="AB39" s="365"/>
      <c r="AC39" s="365"/>
      <c r="AD39" s="365"/>
      <c r="AE39" s="365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65"/>
      <c r="AS39" s="365"/>
      <c r="AT39" s="365"/>
      <c r="AU39" s="365"/>
      <c r="AV39" s="365"/>
      <c r="AW39" s="365"/>
      <c r="AX39" s="365"/>
      <c r="AY39" s="365"/>
      <c r="AZ39" s="365"/>
      <c r="BA39" s="365"/>
      <c r="BB39" s="365"/>
      <c r="BC39" s="365"/>
      <c r="BD39" s="365"/>
      <c r="BE39" s="365"/>
      <c r="BF39" s="365"/>
      <c r="BG39" s="365"/>
      <c r="BH39" s="365"/>
      <c r="BI39" s="365"/>
      <c r="BJ39" s="365"/>
      <c r="BK39" s="365"/>
      <c r="BL39" s="365"/>
      <c r="BM39" s="365"/>
      <c r="BN39" s="365"/>
      <c r="BO39" s="365"/>
      <c r="BP39" s="365"/>
      <c r="BQ39" s="365"/>
      <c r="BR39" s="365"/>
      <c r="BS39" s="365"/>
      <c r="BT39" s="365"/>
      <c r="BU39" s="365"/>
      <c r="BV39" s="365"/>
      <c r="BW39" s="365"/>
      <c r="BX39" s="365"/>
      <c r="BY39" s="365"/>
      <c r="BZ39" s="365"/>
      <c r="CA39" s="365"/>
      <c r="CB39" s="365"/>
      <c r="CC39" s="365"/>
      <c r="CD39" s="365"/>
      <c r="CE39" s="365"/>
      <c r="CF39" s="365"/>
      <c r="CG39" s="365"/>
      <c r="CH39" s="365"/>
      <c r="CI39" s="365"/>
      <c r="CJ39" s="365"/>
      <c r="CK39" s="365"/>
      <c r="CL39" s="365"/>
      <c r="CM39" s="365"/>
      <c r="CN39" s="365"/>
      <c r="CO39" s="365"/>
      <c r="CP39" s="365"/>
      <c r="CQ39" s="365"/>
      <c r="CR39" s="365"/>
      <c r="CS39" s="365"/>
      <c r="CT39" s="365"/>
      <c r="CU39" s="365"/>
      <c r="CV39" s="365"/>
      <c r="CW39" s="365"/>
      <c r="CX39" s="365"/>
      <c r="CY39" s="365"/>
      <c r="CZ39" s="365"/>
      <c r="DA39" s="365"/>
      <c r="DB39" s="365"/>
      <c r="DC39" s="365"/>
      <c r="DD39" s="365"/>
      <c r="DE39" s="365"/>
      <c r="DF39" s="365"/>
      <c r="DG39" s="365"/>
      <c r="DH39" s="365"/>
      <c r="DI39" s="365"/>
      <c r="DJ39" s="365"/>
      <c r="DK39" s="365"/>
      <c r="DL39" s="365"/>
      <c r="DM39" s="365"/>
      <c r="DN39" s="365"/>
      <c r="DO39" s="365"/>
      <c r="DP39" s="365"/>
      <c r="DQ39" s="365"/>
      <c r="DR39" s="365"/>
      <c r="DS39" s="365"/>
      <c r="DT39" s="365"/>
      <c r="DU39" s="365"/>
      <c r="DV39" s="365"/>
      <c r="DW39" s="365"/>
      <c r="DX39" s="365"/>
      <c r="DY39" s="365"/>
      <c r="DZ39" s="365"/>
      <c r="EA39" s="365"/>
      <c r="EB39" s="365"/>
      <c r="EC39" s="365"/>
      <c r="ED39" s="365"/>
      <c r="EE39" s="365"/>
      <c r="EF39" s="365"/>
      <c r="EG39" s="365"/>
      <c r="EH39" s="365"/>
      <c r="EI39" s="365"/>
      <c r="EJ39" s="365"/>
      <c r="EK39" s="365"/>
      <c r="EL39" s="365"/>
      <c r="EM39" s="365"/>
      <c r="EN39" s="365"/>
      <c r="EO39" s="365"/>
      <c r="EP39" s="365"/>
      <c r="EQ39" s="365"/>
      <c r="ER39" s="365"/>
      <c r="ES39" s="365"/>
      <c r="ET39" s="365"/>
      <c r="EU39" s="365"/>
      <c r="EV39" s="365"/>
      <c r="EW39" s="365"/>
      <c r="EX39" s="365"/>
      <c r="EY39" s="365"/>
      <c r="EZ39" s="365"/>
      <c r="FA39" s="365"/>
      <c r="FB39" s="365"/>
      <c r="FC39" s="365"/>
      <c r="FD39" s="365"/>
      <c r="FE39" s="365"/>
      <c r="FF39" s="365"/>
      <c r="FG39" s="365"/>
      <c r="FH39" s="365"/>
      <c r="FI39" s="365"/>
      <c r="FJ39" s="365"/>
      <c r="FK39" s="365"/>
      <c r="FL39" s="365"/>
      <c r="FM39" s="365"/>
      <c r="FN39" s="365"/>
      <c r="FO39" s="365"/>
      <c r="FP39" s="365"/>
      <c r="FQ39" s="365"/>
      <c r="FR39" s="365"/>
      <c r="FS39" s="365"/>
      <c r="FT39" s="365"/>
      <c r="FU39" s="365"/>
      <c r="FV39" s="365"/>
      <c r="FW39" s="365"/>
      <c r="FX39" s="365"/>
      <c r="FY39" s="365"/>
      <c r="FZ39" s="365"/>
      <c r="GA39" s="365"/>
      <c r="GB39" s="365"/>
      <c r="GC39" s="365"/>
      <c r="GD39" s="365"/>
      <c r="GE39" s="365"/>
      <c r="GF39" s="365"/>
      <c r="GG39" s="365"/>
      <c r="GH39" s="365"/>
      <c r="GI39" s="365"/>
      <c r="GJ39" s="365"/>
      <c r="GK39" s="365"/>
      <c r="GL39" s="365"/>
      <c r="GM39" s="365"/>
      <c r="GN39" s="365"/>
      <c r="GO39" s="365"/>
      <c r="GP39" s="365"/>
      <c r="GQ39" s="365"/>
      <c r="GR39" s="365"/>
      <c r="GS39" s="365"/>
      <c r="GT39" s="365"/>
      <c r="GU39" s="365"/>
      <c r="GV39" s="365"/>
      <c r="GW39" s="365"/>
      <c r="GX39" s="365"/>
      <c r="GY39" s="365"/>
      <c r="GZ39" s="365"/>
      <c r="HA39" s="365"/>
      <c r="HB39" s="365"/>
      <c r="HC39" s="365"/>
      <c r="HD39" s="365"/>
      <c r="HE39" s="365"/>
      <c r="HF39" s="365"/>
      <c r="HG39" s="365"/>
      <c r="HH39" s="365"/>
      <c r="HI39" s="365"/>
      <c r="HJ39" s="365"/>
      <c r="HK39" s="365"/>
      <c r="HL39" s="365"/>
      <c r="HM39" s="365"/>
      <c r="HN39" s="365"/>
      <c r="HO39" s="365"/>
      <c r="HP39" s="365"/>
      <c r="HQ39" s="365"/>
      <c r="HR39" s="365"/>
      <c r="HS39" s="365"/>
      <c r="HT39" s="365"/>
      <c r="HU39" s="365"/>
      <c r="HV39" s="365"/>
      <c r="HW39" s="365"/>
      <c r="HX39" s="365"/>
      <c r="HY39" s="365"/>
      <c r="HZ39" s="365"/>
      <c r="IA39" s="365"/>
      <c r="IB39" s="365"/>
      <c r="IC39" s="365"/>
      <c r="ID39" s="365"/>
      <c r="IE39" s="365"/>
      <c r="IF39" s="365"/>
      <c r="IG39" s="365"/>
      <c r="IH39" s="365"/>
      <c r="II39" s="365"/>
      <c r="IJ39" s="365"/>
      <c r="IK39" s="365"/>
      <c r="IL39" s="365"/>
      <c r="IM39" s="365"/>
      <c r="IN39" s="365"/>
      <c r="IO39" s="365"/>
      <c r="IP39" s="365"/>
      <c r="IQ39" s="365"/>
      <c r="IR39" s="365"/>
      <c r="IS39" s="365"/>
      <c r="IT39" s="365"/>
      <c r="IU39" s="365"/>
      <c r="IV39" s="365"/>
    </row>
    <row r="40" spans="1:256" s="370" customFormat="1" ht="13.5" customHeight="1" x14ac:dyDescent="0.2">
      <c r="A40" s="363" t="s">
        <v>799</v>
      </c>
      <c r="B40"/>
      <c r="C40"/>
      <c r="D40"/>
      <c r="E40"/>
      <c r="F40"/>
      <c r="G40"/>
      <c r="H40"/>
      <c r="I40"/>
      <c r="J40" s="23"/>
      <c r="K40" s="371"/>
      <c r="L40" s="364"/>
      <c r="M40" s="364"/>
      <c r="N40" s="364"/>
      <c r="O40" s="364"/>
      <c r="P40" s="364"/>
      <c r="Q40" s="364"/>
      <c r="R40" s="364"/>
      <c r="S40" s="364"/>
      <c r="T40" s="365"/>
      <c r="U40" s="365"/>
      <c r="V40" s="365"/>
      <c r="W40" s="365"/>
      <c r="X40" s="365"/>
      <c r="Y40" s="372"/>
      <c r="Z40" s="372"/>
      <c r="AA40" s="372"/>
      <c r="AB40" s="372"/>
      <c r="AC40" s="372"/>
      <c r="AD40" s="372"/>
      <c r="AE40" s="372"/>
      <c r="AF40" s="372"/>
      <c r="AG40" s="372"/>
      <c r="AH40" s="372"/>
      <c r="AI40" s="372"/>
      <c r="AJ40" s="372"/>
      <c r="AK40" s="372"/>
      <c r="AL40" s="372"/>
      <c r="AM40" s="372"/>
      <c r="AN40" s="372"/>
      <c r="AO40" s="372"/>
      <c r="AP40" s="372"/>
      <c r="AQ40" s="372"/>
      <c r="AR40" s="372"/>
      <c r="AS40" s="372"/>
      <c r="AT40" s="372"/>
      <c r="AU40" s="372"/>
      <c r="AV40" s="372"/>
      <c r="AW40" s="372"/>
      <c r="AX40" s="372"/>
      <c r="AY40" s="372"/>
      <c r="AZ40" s="372"/>
      <c r="BA40" s="372"/>
      <c r="BB40" s="372"/>
      <c r="BC40" s="372"/>
      <c r="BD40" s="372"/>
      <c r="BE40" s="372"/>
      <c r="BF40" s="372"/>
      <c r="BG40" s="372"/>
      <c r="BH40" s="372"/>
      <c r="BI40" s="372"/>
      <c r="BJ40" s="372"/>
      <c r="BK40" s="372"/>
      <c r="BL40" s="372"/>
      <c r="BM40" s="372"/>
      <c r="BN40" s="372"/>
      <c r="BO40" s="372"/>
      <c r="BP40" s="372"/>
      <c r="BQ40" s="372"/>
      <c r="BR40" s="372"/>
      <c r="BS40" s="372"/>
      <c r="BT40" s="372"/>
      <c r="BU40" s="372"/>
      <c r="BV40" s="372"/>
      <c r="BW40" s="372"/>
      <c r="BX40" s="372"/>
      <c r="BY40" s="372"/>
      <c r="BZ40" s="372"/>
      <c r="CA40" s="372"/>
      <c r="CB40" s="372"/>
      <c r="CC40" s="372"/>
      <c r="CD40" s="372"/>
      <c r="CE40" s="372"/>
      <c r="CF40" s="372"/>
      <c r="CG40" s="372"/>
      <c r="CH40" s="372"/>
      <c r="CI40" s="372"/>
      <c r="CJ40" s="372"/>
      <c r="CK40" s="372"/>
      <c r="CL40" s="372"/>
      <c r="CM40" s="372"/>
      <c r="CN40" s="372"/>
      <c r="CO40" s="372"/>
      <c r="CP40" s="372"/>
      <c r="CQ40" s="372"/>
      <c r="CR40" s="372"/>
      <c r="CS40" s="372"/>
      <c r="CT40" s="372"/>
      <c r="CU40" s="372"/>
      <c r="CV40" s="372"/>
      <c r="CW40" s="372"/>
      <c r="CX40" s="372"/>
      <c r="CY40" s="372"/>
      <c r="CZ40" s="372"/>
      <c r="DA40" s="372"/>
      <c r="DB40" s="372"/>
      <c r="DC40" s="372"/>
      <c r="DD40" s="372"/>
      <c r="DE40" s="372"/>
      <c r="DF40" s="372"/>
      <c r="DG40" s="372"/>
      <c r="DH40" s="372"/>
      <c r="DI40" s="372"/>
      <c r="DJ40" s="372"/>
      <c r="DK40" s="372"/>
      <c r="DL40" s="372"/>
      <c r="DM40" s="372"/>
      <c r="DN40" s="372"/>
      <c r="DO40" s="372"/>
      <c r="DP40" s="372"/>
      <c r="DQ40" s="372"/>
      <c r="DR40" s="372"/>
      <c r="DS40" s="372"/>
      <c r="DT40" s="372"/>
      <c r="DU40" s="372"/>
      <c r="DV40" s="372"/>
      <c r="DW40" s="372"/>
      <c r="DX40" s="372"/>
      <c r="DY40" s="372"/>
      <c r="DZ40" s="372"/>
      <c r="EA40" s="372"/>
      <c r="EB40" s="372"/>
      <c r="EC40" s="372"/>
      <c r="ED40" s="372"/>
      <c r="EE40" s="372"/>
      <c r="EF40" s="372"/>
      <c r="EG40" s="372"/>
      <c r="EH40" s="372"/>
      <c r="EI40" s="372"/>
      <c r="EJ40" s="372"/>
      <c r="EK40" s="372"/>
      <c r="EL40" s="372"/>
      <c r="EM40" s="372"/>
      <c r="EN40" s="372"/>
      <c r="EO40" s="372"/>
      <c r="EP40" s="372"/>
      <c r="EQ40" s="372"/>
      <c r="ER40" s="372"/>
      <c r="ES40" s="372"/>
      <c r="ET40" s="372"/>
      <c r="EU40" s="372"/>
      <c r="EV40" s="372"/>
      <c r="EW40" s="372"/>
      <c r="EX40" s="372"/>
      <c r="EY40" s="372"/>
      <c r="EZ40" s="372"/>
      <c r="FA40" s="372"/>
      <c r="FB40" s="372"/>
      <c r="FC40" s="372"/>
      <c r="FD40" s="372"/>
      <c r="FE40" s="372"/>
      <c r="FF40" s="372"/>
      <c r="FG40" s="372"/>
      <c r="FH40" s="372"/>
      <c r="FI40" s="372"/>
      <c r="FJ40" s="372"/>
      <c r="FK40" s="372"/>
      <c r="FL40" s="372"/>
      <c r="FM40" s="372"/>
      <c r="FN40" s="372"/>
      <c r="FO40" s="372"/>
      <c r="FP40" s="372"/>
      <c r="FQ40" s="372"/>
      <c r="FR40" s="372"/>
      <c r="FS40" s="372"/>
      <c r="FT40" s="372"/>
      <c r="FU40" s="372"/>
      <c r="FV40" s="372"/>
      <c r="FW40" s="372"/>
      <c r="FX40" s="372"/>
      <c r="FY40" s="372"/>
      <c r="FZ40" s="372"/>
      <c r="GA40" s="372"/>
      <c r="GB40" s="372"/>
      <c r="GC40" s="372"/>
      <c r="GD40" s="372"/>
      <c r="GE40" s="372"/>
      <c r="GF40" s="372"/>
      <c r="GG40" s="372"/>
      <c r="GH40" s="372"/>
      <c r="GI40" s="372"/>
      <c r="GJ40" s="372"/>
      <c r="GK40" s="372"/>
      <c r="GL40" s="372"/>
      <c r="GM40" s="372"/>
      <c r="GN40" s="372"/>
      <c r="GO40" s="372"/>
      <c r="GP40" s="372"/>
      <c r="GQ40" s="372"/>
      <c r="GR40" s="372"/>
      <c r="GS40" s="372"/>
      <c r="GT40" s="372"/>
      <c r="GU40" s="372"/>
      <c r="GV40" s="372"/>
      <c r="GW40" s="372"/>
      <c r="GX40" s="372"/>
      <c r="GY40" s="372"/>
      <c r="GZ40" s="372"/>
      <c r="HA40" s="372"/>
      <c r="HB40" s="372"/>
      <c r="HC40" s="372"/>
      <c r="HD40" s="372"/>
      <c r="HE40" s="372"/>
      <c r="HF40" s="372"/>
      <c r="HG40" s="372"/>
      <c r="HH40" s="372"/>
      <c r="HI40" s="372"/>
      <c r="HJ40" s="372"/>
      <c r="HK40" s="372"/>
      <c r="HL40" s="372"/>
      <c r="HM40" s="372"/>
      <c r="HN40" s="372"/>
      <c r="HO40" s="372"/>
      <c r="HP40" s="372"/>
      <c r="HQ40" s="372"/>
      <c r="HR40" s="372"/>
      <c r="HS40" s="372"/>
      <c r="HT40" s="372"/>
      <c r="HU40" s="372"/>
      <c r="HV40" s="372"/>
      <c r="HW40" s="372"/>
      <c r="HX40" s="372"/>
      <c r="HY40" s="372"/>
      <c r="HZ40" s="372"/>
      <c r="IA40" s="372"/>
      <c r="IB40" s="372"/>
      <c r="IC40" s="372"/>
      <c r="ID40" s="372"/>
      <c r="IE40" s="372"/>
      <c r="IF40" s="372"/>
      <c r="IG40" s="372"/>
      <c r="IH40" s="372"/>
      <c r="II40" s="372"/>
      <c r="IJ40" s="372"/>
      <c r="IK40" s="372"/>
      <c r="IL40" s="372"/>
      <c r="IM40" s="372"/>
      <c r="IN40" s="372"/>
      <c r="IO40" s="372"/>
      <c r="IP40" s="372"/>
      <c r="IQ40" s="372"/>
      <c r="IR40" s="372"/>
      <c r="IS40" s="372"/>
      <c r="IT40" s="372"/>
      <c r="IU40" s="372"/>
      <c r="IV40" s="372"/>
    </row>
    <row r="41" spans="1:256" s="370" customFormat="1" ht="13.5" customHeight="1" x14ac:dyDescent="0.2">
      <c r="A41" s="363" t="s">
        <v>800</v>
      </c>
      <c r="B41"/>
      <c r="C41"/>
      <c r="D41"/>
      <c r="E41"/>
      <c r="F41"/>
      <c r="G41"/>
      <c r="H41"/>
      <c r="I41"/>
      <c r="J41" s="23"/>
      <c r="K41" s="371"/>
      <c r="L41" s="364"/>
      <c r="M41" s="364"/>
      <c r="N41" s="364"/>
      <c r="O41" s="364"/>
      <c r="P41" s="364"/>
      <c r="Q41" s="364"/>
      <c r="R41" s="364"/>
      <c r="S41" s="364"/>
      <c r="T41" s="365"/>
      <c r="U41" s="365"/>
      <c r="V41" s="365"/>
      <c r="W41" s="365"/>
      <c r="X41" s="365"/>
      <c r="Y41" s="372"/>
      <c r="Z41" s="372"/>
      <c r="AA41" s="372"/>
      <c r="AB41" s="372"/>
      <c r="AC41" s="372"/>
      <c r="AD41" s="372"/>
      <c r="AE41" s="372"/>
      <c r="AF41" s="372"/>
      <c r="AG41" s="372"/>
      <c r="AH41" s="372"/>
      <c r="AI41" s="372"/>
      <c r="AJ41" s="372"/>
      <c r="AK41" s="372"/>
      <c r="AL41" s="372"/>
      <c r="AM41" s="372"/>
      <c r="AN41" s="372"/>
      <c r="AO41" s="372"/>
      <c r="AP41" s="372"/>
      <c r="AQ41" s="372"/>
      <c r="AR41" s="372"/>
      <c r="AS41" s="372"/>
      <c r="AT41" s="372"/>
      <c r="AU41" s="372"/>
      <c r="AV41" s="372"/>
      <c r="AW41" s="372"/>
      <c r="AX41" s="372"/>
      <c r="AY41" s="372"/>
      <c r="AZ41" s="372"/>
      <c r="BA41" s="372"/>
      <c r="BB41" s="372"/>
      <c r="BC41" s="372"/>
      <c r="BD41" s="372"/>
      <c r="BE41" s="372"/>
      <c r="BF41" s="372"/>
      <c r="BG41" s="372"/>
      <c r="BH41" s="372"/>
      <c r="BI41" s="372"/>
      <c r="BJ41" s="372"/>
      <c r="BK41" s="372"/>
      <c r="BL41" s="372"/>
      <c r="BM41" s="372"/>
      <c r="BN41" s="372"/>
      <c r="BO41" s="372"/>
      <c r="BP41" s="372"/>
      <c r="BQ41" s="372"/>
      <c r="BR41" s="372"/>
      <c r="BS41" s="372"/>
      <c r="BT41" s="372"/>
      <c r="BU41" s="372"/>
      <c r="BV41" s="372"/>
      <c r="BW41" s="372"/>
      <c r="BX41" s="372"/>
      <c r="BY41" s="372"/>
      <c r="BZ41" s="372"/>
      <c r="CA41" s="372"/>
      <c r="CB41" s="372"/>
      <c r="CC41" s="372"/>
      <c r="CD41" s="372"/>
      <c r="CE41" s="372"/>
      <c r="CF41" s="372"/>
      <c r="CG41" s="372"/>
      <c r="CH41" s="372"/>
      <c r="CI41" s="372"/>
      <c r="CJ41" s="372"/>
      <c r="CK41" s="372"/>
      <c r="CL41" s="372"/>
      <c r="CM41" s="372"/>
      <c r="CN41" s="372"/>
      <c r="CO41" s="372"/>
      <c r="CP41" s="372"/>
      <c r="CQ41" s="372"/>
      <c r="CR41" s="372"/>
      <c r="CS41" s="372"/>
      <c r="CT41" s="372"/>
      <c r="CU41" s="372"/>
      <c r="CV41" s="372"/>
      <c r="CW41" s="372"/>
      <c r="CX41" s="372"/>
      <c r="CY41" s="372"/>
      <c r="CZ41" s="372"/>
      <c r="DA41" s="372"/>
      <c r="DB41" s="372"/>
      <c r="DC41" s="372"/>
      <c r="DD41" s="372"/>
      <c r="DE41" s="372"/>
      <c r="DF41" s="372"/>
      <c r="DG41" s="372"/>
      <c r="DH41" s="372"/>
      <c r="DI41" s="372"/>
      <c r="DJ41" s="372"/>
      <c r="DK41" s="372"/>
      <c r="DL41" s="372"/>
      <c r="DM41" s="372"/>
      <c r="DN41" s="372"/>
      <c r="DO41" s="372"/>
      <c r="DP41" s="372"/>
      <c r="DQ41" s="372"/>
      <c r="DR41" s="372"/>
      <c r="DS41" s="372"/>
      <c r="DT41" s="372"/>
      <c r="DU41" s="372"/>
      <c r="DV41" s="372"/>
      <c r="DW41" s="372"/>
      <c r="DX41" s="372"/>
      <c r="DY41" s="372"/>
      <c r="DZ41" s="372"/>
      <c r="EA41" s="372"/>
      <c r="EB41" s="372"/>
      <c r="EC41" s="372"/>
      <c r="ED41" s="372"/>
      <c r="EE41" s="372"/>
      <c r="EF41" s="372"/>
      <c r="EG41" s="372"/>
      <c r="EH41" s="372"/>
      <c r="EI41" s="372"/>
      <c r="EJ41" s="372"/>
      <c r="EK41" s="372"/>
      <c r="EL41" s="372"/>
      <c r="EM41" s="372"/>
      <c r="EN41" s="372"/>
      <c r="EO41" s="372"/>
      <c r="EP41" s="372"/>
      <c r="EQ41" s="372"/>
      <c r="ER41" s="372"/>
      <c r="ES41" s="372"/>
      <c r="ET41" s="372"/>
      <c r="EU41" s="372"/>
      <c r="EV41" s="372"/>
      <c r="EW41" s="372"/>
      <c r="EX41" s="372"/>
      <c r="EY41" s="372"/>
      <c r="EZ41" s="372"/>
      <c r="FA41" s="372"/>
      <c r="FB41" s="372"/>
      <c r="FC41" s="372"/>
      <c r="FD41" s="372"/>
      <c r="FE41" s="372"/>
      <c r="FF41" s="372"/>
      <c r="FG41" s="372"/>
      <c r="FH41" s="372"/>
      <c r="FI41" s="372"/>
      <c r="FJ41" s="372"/>
      <c r="FK41" s="372"/>
      <c r="FL41" s="372"/>
      <c r="FM41" s="372"/>
      <c r="FN41" s="372"/>
      <c r="FO41" s="372"/>
      <c r="FP41" s="372"/>
      <c r="FQ41" s="372"/>
      <c r="FR41" s="372"/>
      <c r="FS41" s="372"/>
      <c r="FT41" s="372"/>
      <c r="FU41" s="372"/>
      <c r="FV41" s="372"/>
      <c r="FW41" s="372"/>
      <c r="FX41" s="372"/>
      <c r="FY41" s="372"/>
      <c r="FZ41" s="372"/>
      <c r="GA41" s="372"/>
      <c r="GB41" s="372"/>
      <c r="GC41" s="372"/>
      <c r="GD41" s="372"/>
      <c r="GE41" s="372"/>
      <c r="GF41" s="372"/>
      <c r="GG41" s="372"/>
      <c r="GH41" s="372"/>
      <c r="GI41" s="372"/>
      <c r="GJ41" s="372"/>
      <c r="GK41" s="372"/>
      <c r="GL41" s="372"/>
      <c r="GM41" s="372"/>
      <c r="GN41" s="372"/>
      <c r="GO41" s="372"/>
      <c r="GP41" s="372"/>
      <c r="GQ41" s="372"/>
      <c r="GR41" s="372"/>
      <c r="GS41" s="372"/>
      <c r="GT41" s="372"/>
      <c r="GU41" s="372"/>
      <c r="GV41" s="372"/>
      <c r="GW41" s="372"/>
      <c r="GX41" s="372"/>
      <c r="GY41" s="372"/>
      <c r="GZ41" s="372"/>
      <c r="HA41" s="372"/>
      <c r="HB41" s="372"/>
      <c r="HC41" s="372"/>
      <c r="HD41" s="372"/>
      <c r="HE41" s="372"/>
      <c r="HF41" s="372"/>
      <c r="HG41" s="372"/>
      <c r="HH41" s="372"/>
      <c r="HI41" s="372"/>
      <c r="HJ41" s="372"/>
      <c r="HK41" s="372"/>
      <c r="HL41" s="372"/>
      <c r="HM41" s="372"/>
      <c r="HN41" s="372"/>
      <c r="HO41" s="372"/>
      <c r="HP41" s="372"/>
      <c r="HQ41" s="372"/>
      <c r="HR41" s="372"/>
      <c r="HS41" s="372"/>
      <c r="HT41" s="372"/>
      <c r="HU41" s="372"/>
      <c r="HV41" s="372"/>
      <c r="HW41" s="372"/>
      <c r="HX41" s="372"/>
      <c r="HY41" s="372"/>
      <c r="HZ41" s="372"/>
      <c r="IA41" s="372"/>
      <c r="IB41" s="372"/>
      <c r="IC41" s="372"/>
      <c r="ID41" s="372"/>
      <c r="IE41" s="372"/>
      <c r="IF41" s="372"/>
      <c r="IG41" s="372"/>
      <c r="IH41" s="372"/>
      <c r="II41" s="372"/>
      <c r="IJ41" s="372"/>
      <c r="IK41" s="372"/>
      <c r="IL41" s="372"/>
      <c r="IM41" s="372"/>
      <c r="IN41" s="372"/>
      <c r="IO41" s="372"/>
      <c r="IP41" s="372"/>
      <c r="IQ41" s="372"/>
      <c r="IR41" s="372"/>
      <c r="IS41" s="372"/>
      <c r="IT41" s="372"/>
      <c r="IU41" s="372"/>
      <c r="IV41" s="372"/>
    </row>
    <row r="42" spans="1:256" s="370" customFormat="1" ht="13.5" customHeight="1" x14ac:dyDescent="0.2">
      <c r="A42" s="363" t="s">
        <v>801</v>
      </c>
      <c r="B42"/>
      <c r="C42"/>
      <c r="D42"/>
      <c r="E42"/>
      <c r="F42"/>
      <c r="G42"/>
      <c r="H42"/>
      <c r="I42"/>
      <c r="J42" s="23"/>
      <c r="K42" s="371"/>
      <c r="L42" s="364"/>
      <c r="M42" s="364"/>
      <c r="N42" s="364"/>
      <c r="O42" s="364"/>
      <c r="P42" s="364"/>
      <c r="Q42" s="364"/>
      <c r="R42" s="364"/>
      <c r="S42" s="364"/>
      <c r="T42" s="365"/>
      <c r="U42" s="365"/>
      <c r="V42" s="365"/>
      <c r="W42" s="365"/>
      <c r="X42" s="365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372"/>
      <c r="AJ42" s="372"/>
      <c r="AK42" s="372"/>
      <c r="AL42" s="372"/>
      <c r="AM42" s="372"/>
      <c r="AN42" s="372"/>
      <c r="AO42" s="372"/>
      <c r="AP42" s="372"/>
      <c r="AQ42" s="372"/>
      <c r="AR42" s="372"/>
      <c r="AS42" s="372"/>
      <c r="AT42" s="372"/>
      <c r="AU42" s="372"/>
      <c r="AV42" s="372"/>
      <c r="AW42" s="372"/>
      <c r="AX42" s="372"/>
      <c r="AY42" s="372"/>
      <c r="AZ42" s="372"/>
      <c r="BA42" s="372"/>
      <c r="BB42" s="372"/>
      <c r="BC42" s="372"/>
      <c r="BD42" s="372"/>
      <c r="BE42" s="372"/>
      <c r="BF42" s="372"/>
      <c r="BG42" s="372"/>
      <c r="BH42" s="372"/>
      <c r="BI42" s="372"/>
      <c r="BJ42" s="372"/>
      <c r="BK42" s="372"/>
      <c r="BL42" s="372"/>
      <c r="BM42" s="372"/>
      <c r="BN42" s="372"/>
      <c r="BO42" s="372"/>
      <c r="BP42" s="372"/>
      <c r="BQ42" s="372"/>
      <c r="BR42" s="372"/>
      <c r="BS42" s="372"/>
      <c r="BT42" s="372"/>
      <c r="BU42" s="372"/>
      <c r="BV42" s="372"/>
      <c r="BW42" s="372"/>
      <c r="BX42" s="372"/>
      <c r="BY42" s="372"/>
      <c r="BZ42" s="372"/>
      <c r="CA42" s="372"/>
      <c r="CB42" s="372"/>
      <c r="CC42" s="372"/>
      <c r="CD42" s="372"/>
      <c r="CE42" s="372"/>
      <c r="CF42" s="372"/>
      <c r="CG42" s="372"/>
      <c r="CH42" s="372"/>
      <c r="CI42" s="372"/>
      <c r="CJ42" s="372"/>
      <c r="CK42" s="372"/>
      <c r="CL42" s="372"/>
      <c r="CM42" s="372"/>
      <c r="CN42" s="372"/>
      <c r="CO42" s="372"/>
      <c r="CP42" s="372"/>
      <c r="CQ42" s="372"/>
      <c r="CR42" s="372"/>
      <c r="CS42" s="372"/>
      <c r="CT42" s="372"/>
      <c r="CU42" s="372"/>
      <c r="CV42" s="372"/>
      <c r="CW42" s="372"/>
      <c r="CX42" s="372"/>
      <c r="CY42" s="372"/>
      <c r="CZ42" s="372"/>
      <c r="DA42" s="372"/>
      <c r="DB42" s="372"/>
      <c r="DC42" s="372"/>
      <c r="DD42" s="372"/>
      <c r="DE42" s="372"/>
      <c r="DF42" s="372"/>
      <c r="DG42" s="372"/>
      <c r="DH42" s="372"/>
      <c r="DI42" s="372"/>
      <c r="DJ42" s="372"/>
      <c r="DK42" s="372"/>
      <c r="DL42" s="372"/>
      <c r="DM42" s="372"/>
      <c r="DN42" s="372"/>
      <c r="DO42" s="372"/>
      <c r="DP42" s="372"/>
      <c r="DQ42" s="372"/>
      <c r="DR42" s="372"/>
      <c r="DS42" s="372"/>
      <c r="DT42" s="372"/>
      <c r="DU42" s="372"/>
      <c r="DV42" s="372"/>
      <c r="DW42" s="372"/>
      <c r="DX42" s="372"/>
      <c r="DY42" s="372"/>
      <c r="DZ42" s="372"/>
      <c r="EA42" s="372"/>
      <c r="EB42" s="372"/>
      <c r="EC42" s="372"/>
      <c r="ED42" s="372"/>
      <c r="EE42" s="372"/>
      <c r="EF42" s="372"/>
      <c r="EG42" s="372"/>
      <c r="EH42" s="372"/>
      <c r="EI42" s="372"/>
      <c r="EJ42" s="372"/>
      <c r="EK42" s="372"/>
      <c r="EL42" s="372"/>
      <c r="EM42" s="372"/>
      <c r="EN42" s="372"/>
      <c r="EO42" s="372"/>
      <c r="EP42" s="372"/>
      <c r="EQ42" s="372"/>
      <c r="ER42" s="372"/>
      <c r="ES42" s="372"/>
      <c r="ET42" s="372"/>
      <c r="EU42" s="372"/>
      <c r="EV42" s="372"/>
      <c r="EW42" s="372"/>
      <c r="EX42" s="372"/>
      <c r="EY42" s="372"/>
      <c r="EZ42" s="372"/>
      <c r="FA42" s="372"/>
      <c r="FB42" s="372"/>
      <c r="FC42" s="372"/>
      <c r="FD42" s="372"/>
      <c r="FE42" s="372"/>
      <c r="FF42" s="372"/>
      <c r="FG42" s="372"/>
      <c r="FH42" s="372"/>
      <c r="FI42" s="372"/>
      <c r="FJ42" s="372"/>
      <c r="FK42" s="372"/>
      <c r="FL42" s="372"/>
      <c r="FM42" s="372"/>
      <c r="FN42" s="372"/>
      <c r="FO42" s="372"/>
      <c r="FP42" s="372"/>
      <c r="FQ42" s="372"/>
      <c r="FR42" s="372"/>
      <c r="FS42" s="372"/>
      <c r="FT42" s="372"/>
      <c r="FU42" s="372"/>
      <c r="FV42" s="372"/>
      <c r="FW42" s="372"/>
      <c r="FX42" s="372"/>
      <c r="FY42" s="372"/>
      <c r="FZ42" s="372"/>
      <c r="GA42" s="372"/>
      <c r="GB42" s="372"/>
      <c r="GC42" s="372"/>
      <c r="GD42" s="372"/>
      <c r="GE42" s="372"/>
      <c r="GF42" s="372"/>
      <c r="GG42" s="372"/>
      <c r="GH42" s="372"/>
      <c r="GI42" s="372"/>
      <c r="GJ42" s="372"/>
      <c r="GK42" s="372"/>
      <c r="GL42" s="372"/>
      <c r="GM42" s="372"/>
      <c r="GN42" s="372"/>
      <c r="GO42" s="372"/>
      <c r="GP42" s="372"/>
      <c r="GQ42" s="372"/>
      <c r="GR42" s="372"/>
      <c r="GS42" s="372"/>
      <c r="GT42" s="372"/>
      <c r="GU42" s="372"/>
      <c r="GV42" s="372"/>
      <c r="GW42" s="372"/>
      <c r="GX42" s="372"/>
      <c r="GY42" s="372"/>
      <c r="GZ42" s="372"/>
      <c r="HA42" s="372"/>
      <c r="HB42" s="372"/>
      <c r="HC42" s="372"/>
      <c r="HD42" s="372"/>
      <c r="HE42" s="372"/>
      <c r="HF42" s="372"/>
      <c r="HG42" s="372"/>
      <c r="HH42" s="372"/>
      <c r="HI42" s="372"/>
      <c r="HJ42" s="372"/>
      <c r="HK42" s="372"/>
      <c r="HL42" s="372"/>
      <c r="HM42" s="372"/>
      <c r="HN42" s="372"/>
      <c r="HO42" s="372"/>
      <c r="HP42" s="372"/>
      <c r="HQ42" s="372"/>
      <c r="HR42" s="372"/>
      <c r="HS42" s="372"/>
      <c r="HT42" s="372"/>
      <c r="HU42" s="372"/>
      <c r="HV42" s="372"/>
      <c r="HW42" s="372"/>
      <c r="HX42" s="372"/>
      <c r="HY42" s="372"/>
      <c r="HZ42" s="372"/>
      <c r="IA42" s="372"/>
      <c r="IB42" s="372"/>
      <c r="IC42" s="372"/>
      <c r="ID42" s="372"/>
      <c r="IE42" s="372"/>
      <c r="IF42" s="372"/>
      <c r="IG42" s="372"/>
      <c r="IH42" s="372"/>
      <c r="II42" s="372"/>
      <c r="IJ42" s="372"/>
      <c r="IK42" s="372"/>
      <c r="IL42" s="372"/>
      <c r="IM42" s="372"/>
      <c r="IN42" s="372"/>
      <c r="IO42" s="372"/>
      <c r="IP42" s="372"/>
      <c r="IQ42" s="372"/>
      <c r="IR42" s="372"/>
      <c r="IS42" s="372"/>
      <c r="IT42" s="372"/>
      <c r="IU42" s="372"/>
      <c r="IV42" s="372"/>
    </row>
    <row r="43" spans="1:256" s="370" customFormat="1" ht="12.75" customHeight="1" x14ac:dyDescent="0.2">
      <c r="A43" s="372"/>
      <c r="B43"/>
      <c r="C43"/>
      <c r="D43"/>
      <c r="E43"/>
      <c r="F43"/>
      <c r="G43"/>
      <c r="H43"/>
      <c r="I43"/>
      <c r="J43" s="23"/>
      <c r="K43" s="371"/>
      <c r="L43" s="364"/>
      <c r="M43" s="364"/>
      <c r="N43" s="364"/>
      <c r="O43" s="364"/>
      <c r="P43" s="364"/>
      <c r="Q43" s="364"/>
      <c r="R43" s="364"/>
      <c r="S43" s="364"/>
      <c r="T43" s="365"/>
      <c r="U43" s="365"/>
      <c r="V43" s="365"/>
      <c r="W43" s="365"/>
      <c r="X43" s="365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  <c r="AJ43" s="372"/>
      <c r="AK43" s="372"/>
      <c r="AL43" s="372"/>
      <c r="AM43" s="372"/>
      <c r="AN43" s="372"/>
      <c r="AO43" s="372"/>
      <c r="AP43" s="372"/>
      <c r="AQ43" s="372"/>
      <c r="AR43" s="372"/>
      <c r="AS43" s="372"/>
      <c r="AT43" s="372"/>
      <c r="AU43" s="372"/>
      <c r="AV43" s="372"/>
      <c r="AW43" s="372"/>
      <c r="AX43" s="372"/>
      <c r="AY43" s="372"/>
      <c r="AZ43" s="372"/>
      <c r="BA43" s="372"/>
      <c r="BB43" s="372"/>
      <c r="BC43" s="372"/>
      <c r="BD43" s="372"/>
      <c r="BE43" s="372"/>
      <c r="BF43" s="372"/>
      <c r="BG43" s="372"/>
      <c r="BH43" s="372"/>
      <c r="BI43" s="372"/>
      <c r="BJ43" s="372"/>
      <c r="BK43" s="372"/>
      <c r="BL43" s="372"/>
      <c r="BM43" s="372"/>
      <c r="BN43" s="372"/>
      <c r="BO43" s="372"/>
      <c r="BP43" s="372"/>
      <c r="BQ43" s="372"/>
      <c r="BR43" s="372"/>
      <c r="BS43" s="372"/>
      <c r="BT43" s="372"/>
      <c r="BU43" s="372"/>
      <c r="BV43" s="372"/>
      <c r="BW43" s="372"/>
      <c r="BX43" s="372"/>
      <c r="BY43" s="372"/>
      <c r="BZ43" s="372"/>
      <c r="CA43" s="372"/>
      <c r="CB43" s="372"/>
      <c r="CC43" s="372"/>
      <c r="CD43" s="372"/>
      <c r="CE43" s="372"/>
      <c r="CF43" s="372"/>
      <c r="CG43" s="372"/>
      <c r="CH43" s="372"/>
      <c r="CI43" s="372"/>
      <c r="CJ43" s="372"/>
      <c r="CK43" s="372"/>
      <c r="CL43" s="372"/>
      <c r="CM43" s="372"/>
      <c r="CN43" s="372"/>
      <c r="CO43" s="372"/>
      <c r="CP43" s="372"/>
      <c r="CQ43" s="372"/>
      <c r="CR43" s="372"/>
      <c r="CS43" s="372"/>
      <c r="CT43" s="372"/>
      <c r="CU43" s="372"/>
      <c r="CV43" s="372"/>
      <c r="CW43" s="372"/>
      <c r="CX43" s="372"/>
      <c r="CY43" s="372"/>
      <c r="CZ43" s="372"/>
      <c r="DA43" s="372"/>
      <c r="DB43" s="372"/>
      <c r="DC43" s="372"/>
      <c r="DD43" s="372"/>
      <c r="DE43" s="372"/>
      <c r="DF43" s="372"/>
      <c r="DG43" s="372"/>
      <c r="DH43" s="372"/>
      <c r="DI43" s="372"/>
      <c r="DJ43" s="372"/>
      <c r="DK43" s="372"/>
      <c r="DL43" s="372"/>
      <c r="DM43" s="372"/>
      <c r="DN43" s="372"/>
      <c r="DO43" s="372"/>
      <c r="DP43" s="372"/>
      <c r="DQ43" s="372"/>
      <c r="DR43" s="372"/>
      <c r="DS43" s="372"/>
      <c r="DT43" s="372"/>
      <c r="DU43" s="372"/>
      <c r="DV43" s="372"/>
      <c r="DW43" s="372"/>
      <c r="DX43" s="372"/>
      <c r="DY43" s="372"/>
      <c r="DZ43" s="372"/>
      <c r="EA43" s="372"/>
      <c r="EB43" s="372"/>
      <c r="EC43" s="372"/>
      <c r="ED43" s="372"/>
      <c r="EE43" s="372"/>
      <c r="EF43" s="372"/>
      <c r="EG43" s="372"/>
      <c r="EH43" s="372"/>
      <c r="EI43" s="372"/>
      <c r="EJ43" s="372"/>
      <c r="EK43" s="372"/>
      <c r="EL43" s="372"/>
      <c r="EM43" s="372"/>
      <c r="EN43" s="372"/>
      <c r="EO43" s="372"/>
      <c r="EP43" s="372"/>
      <c r="EQ43" s="372"/>
      <c r="ER43" s="372"/>
      <c r="ES43" s="372"/>
      <c r="ET43" s="372"/>
      <c r="EU43" s="372"/>
      <c r="EV43" s="372"/>
      <c r="EW43" s="372"/>
      <c r="EX43" s="372"/>
      <c r="EY43" s="372"/>
      <c r="EZ43" s="372"/>
      <c r="FA43" s="372"/>
      <c r="FB43" s="372"/>
      <c r="FC43" s="372"/>
      <c r="FD43" s="372"/>
      <c r="FE43" s="372"/>
      <c r="FF43" s="372"/>
      <c r="FG43" s="372"/>
      <c r="FH43" s="372"/>
      <c r="FI43" s="372"/>
      <c r="FJ43" s="372"/>
      <c r="FK43" s="372"/>
      <c r="FL43" s="372"/>
      <c r="FM43" s="372"/>
      <c r="FN43" s="372"/>
      <c r="FO43" s="372"/>
      <c r="FP43" s="372"/>
      <c r="FQ43" s="372"/>
      <c r="FR43" s="372"/>
      <c r="FS43" s="372"/>
      <c r="FT43" s="372"/>
      <c r="FU43" s="372"/>
      <c r="FV43" s="372"/>
      <c r="FW43" s="372"/>
      <c r="FX43" s="372"/>
      <c r="FY43" s="372"/>
      <c r="FZ43" s="372"/>
      <c r="GA43" s="372"/>
      <c r="GB43" s="372"/>
      <c r="GC43" s="372"/>
      <c r="GD43" s="372"/>
      <c r="GE43" s="372"/>
      <c r="GF43" s="372"/>
      <c r="GG43" s="372"/>
      <c r="GH43" s="372"/>
      <c r="GI43" s="372"/>
      <c r="GJ43" s="372"/>
      <c r="GK43" s="372"/>
      <c r="GL43" s="372"/>
      <c r="GM43" s="372"/>
      <c r="GN43" s="372"/>
      <c r="GO43" s="372"/>
      <c r="GP43" s="372"/>
      <c r="GQ43" s="372"/>
      <c r="GR43" s="372"/>
      <c r="GS43" s="372"/>
      <c r="GT43" s="372"/>
      <c r="GU43" s="372"/>
      <c r="GV43" s="372"/>
      <c r="GW43" s="372"/>
      <c r="GX43" s="372"/>
      <c r="GY43" s="372"/>
      <c r="GZ43" s="372"/>
      <c r="HA43" s="372"/>
      <c r="HB43" s="372"/>
      <c r="HC43" s="372"/>
      <c r="HD43" s="372"/>
      <c r="HE43" s="372"/>
      <c r="HF43" s="372"/>
      <c r="HG43" s="372"/>
      <c r="HH43" s="372"/>
      <c r="HI43" s="372"/>
      <c r="HJ43" s="372"/>
      <c r="HK43" s="372"/>
      <c r="HL43" s="372"/>
      <c r="HM43" s="372"/>
      <c r="HN43" s="372"/>
      <c r="HO43" s="372"/>
      <c r="HP43" s="372"/>
      <c r="HQ43" s="372"/>
      <c r="HR43" s="372"/>
      <c r="HS43" s="372"/>
      <c r="HT43" s="372"/>
      <c r="HU43" s="372"/>
      <c r="HV43" s="372"/>
      <c r="HW43" s="372"/>
      <c r="HX43" s="372"/>
      <c r="HY43" s="372"/>
      <c r="HZ43" s="372"/>
      <c r="IA43" s="372"/>
      <c r="IB43" s="372"/>
      <c r="IC43" s="372"/>
      <c r="ID43" s="372"/>
      <c r="IE43" s="372"/>
      <c r="IF43" s="372"/>
      <c r="IG43" s="372"/>
      <c r="IH43" s="372"/>
      <c r="II43" s="372"/>
      <c r="IJ43" s="372"/>
      <c r="IK43" s="372"/>
      <c r="IL43" s="372"/>
      <c r="IM43" s="372"/>
      <c r="IN43" s="372"/>
      <c r="IO43" s="372"/>
      <c r="IP43" s="372"/>
      <c r="IQ43" s="372"/>
      <c r="IR43" s="372"/>
      <c r="IS43" s="372"/>
      <c r="IT43" s="372"/>
      <c r="IU43" s="372"/>
      <c r="IV43" s="372"/>
    </row>
    <row r="44" spans="1:256" ht="12.75" hidden="1" customHeight="1" x14ac:dyDescent="0.2">
      <c r="A44" s="373"/>
      <c r="B44" s="374"/>
      <c r="C44" s="374"/>
      <c r="D44" s="374"/>
      <c r="E44" s="374"/>
      <c r="F44" s="374"/>
      <c r="G44" s="374"/>
      <c r="H44" s="374"/>
      <c r="I44" s="374"/>
      <c r="J44" s="375"/>
      <c r="K44" s="371"/>
      <c r="L44" s="371"/>
      <c r="M44" s="371"/>
      <c r="N44" s="371"/>
      <c r="O44" s="371"/>
      <c r="P44" s="371"/>
      <c r="Q44" s="371"/>
      <c r="R44" s="371"/>
      <c r="S44" s="371"/>
      <c r="T44" s="372"/>
      <c r="U44" s="372"/>
      <c r="V44" s="372"/>
      <c r="W44" s="372"/>
      <c r="X44" s="372"/>
      <c r="Y44" s="372"/>
      <c r="Z44" s="372"/>
      <c r="AA44" s="372"/>
      <c r="AB44" s="372"/>
      <c r="AC44" s="372"/>
      <c r="AD44" s="372"/>
      <c r="AE44" s="372"/>
      <c r="AF44" s="372"/>
      <c r="AG44" s="372"/>
      <c r="AH44" s="372"/>
      <c r="AI44" s="372"/>
      <c r="AJ44" s="372"/>
      <c r="AK44" s="372"/>
      <c r="AL44" s="372"/>
      <c r="AM44" s="372"/>
      <c r="AN44" s="372"/>
      <c r="AO44" s="372"/>
      <c r="AP44" s="372"/>
      <c r="AQ44" s="372"/>
      <c r="AR44" s="372"/>
      <c r="AS44" s="372"/>
      <c r="AT44" s="372"/>
      <c r="AU44" s="372"/>
      <c r="AV44" s="372"/>
      <c r="AW44" s="372"/>
      <c r="AX44" s="372"/>
      <c r="AY44" s="372"/>
      <c r="AZ44" s="372"/>
      <c r="BA44" s="372"/>
      <c r="BB44" s="372"/>
      <c r="BC44" s="372"/>
      <c r="BD44" s="372"/>
      <c r="BE44" s="372"/>
      <c r="BF44" s="372"/>
      <c r="BG44" s="372"/>
      <c r="BH44" s="372"/>
      <c r="BI44" s="372"/>
      <c r="BJ44" s="372"/>
      <c r="BK44" s="372"/>
      <c r="BL44" s="372"/>
      <c r="BM44" s="372"/>
      <c r="BN44" s="372"/>
      <c r="BO44" s="372"/>
      <c r="BP44" s="372"/>
      <c r="BQ44" s="372"/>
      <c r="BR44" s="372"/>
      <c r="BS44" s="372"/>
      <c r="BT44" s="372"/>
      <c r="BU44" s="372"/>
      <c r="BV44" s="372"/>
      <c r="BW44" s="372"/>
      <c r="BX44" s="372"/>
      <c r="BY44" s="372"/>
      <c r="BZ44" s="372"/>
      <c r="CA44" s="372"/>
      <c r="CB44" s="372"/>
      <c r="CC44" s="372"/>
      <c r="CD44" s="372"/>
      <c r="CE44" s="372"/>
      <c r="CF44" s="372"/>
      <c r="CG44" s="372"/>
      <c r="CH44" s="372"/>
      <c r="CI44" s="372"/>
      <c r="CJ44" s="372"/>
      <c r="CK44" s="372"/>
      <c r="CL44" s="372"/>
      <c r="CM44" s="372"/>
      <c r="CN44" s="372"/>
      <c r="CO44" s="372"/>
      <c r="CP44" s="372"/>
      <c r="CQ44" s="372"/>
      <c r="CR44" s="372"/>
      <c r="CS44" s="372"/>
      <c r="CT44" s="372"/>
      <c r="CU44" s="372"/>
      <c r="CV44" s="372"/>
      <c r="CW44" s="372"/>
      <c r="CX44" s="372"/>
      <c r="CY44" s="372"/>
      <c r="CZ44" s="372"/>
      <c r="DA44" s="372"/>
      <c r="DB44" s="372"/>
      <c r="DC44" s="372"/>
      <c r="DD44" s="372"/>
      <c r="DE44" s="372"/>
      <c r="DF44" s="372"/>
      <c r="DG44" s="372"/>
      <c r="DH44" s="372"/>
      <c r="DI44" s="372"/>
      <c r="DJ44" s="372"/>
      <c r="DK44" s="372"/>
      <c r="DL44" s="372"/>
      <c r="DM44" s="372"/>
      <c r="DN44" s="372"/>
      <c r="DO44" s="372"/>
      <c r="DP44" s="372"/>
      <c r="DQ44" s="372"/>
      <c r="DR44" s="372"/>
      <c r="DS44" s="372"/>
      <c r="DT44" s="372"/>
      <c r="DU44" s="372"/>
      <c r="DV44" s="372"/>
      <c r="DW44" s="372"/>
      <c r="DX44" s="372"/>
      <c r="DY44" s="372"/>
      <c r="DZ44" s="372"/>
      <c r="EA44" s="372"/>
      <c r="EB44" s="372"/>
      <c r="EC44" s="372"/>
      <c r="ED44" s="372"/>
      <c r="EE44" s="372"/>
      <c r="EF44" s="372"/>
      <c r="EG44" s="372"/>
      <c r="EH44" s="372"/>
      <c r="EI44" s="372"/>
      <c r="EJ44" s="372"/>
      <c r="EK44" s="372"/>
      <c r="EL44" s="372"/>
      <c r="EM44" s="372"/>
      <c r="EN44" s="372"/>
      <c r="EO44" s="372"/>
      <c r="EP44" s="372"/>
      <c r="EQ44" s="372"/>
      <c r="ER44" s="372"/>
      <c r="ES44" s="372"/>
      <c r="ET44" s="372"/>
      <c r="EU44" s="372"/>
      <c r="EV44" s="372"/>
      <c r="EW44" s="372"/>
      <c r="EX44" s="372"/>
      <c r="EY44" s="372"/>
      <c r="EZ44" s="372"/>
      <c r="FA44" s="372"/>
      <c r="FB44" s="372"/>
      <c r="FC44" s="372"/>
      <c r="FD44" s="372"/>
      <c r="FE44" s="372"/>
      <c r="FF44" s="372"/>
      <c r="FG44" s="372"/>
      <c r="FH44" s="372"/>
      <c r="FI44" s="372"/>
      <c r="FJ44" s="372"/>
      <c r="FK44" s="372"/>
      <c r="FL44" s="372"/>
      <c r="FM44" s="372"/>
      <c r="FN44" s="372"/>
      <c r="FO44" s="372"/>
      <c r="FP44" s="372"/>
      <c r="FQ44" s="372"/>
      <c r="FR44" s="372"/>
      <c r="FS44" s="372"/>
      <c r="FT44" s="372"/>
      <c r="FU44" s="372"/>
      <c r="FV44" s="372"/>
      <c r="FW44" s="372"/>
      <c r="FX44" s="372"/>
      <c r="FY44" s="372"/>
      <c r="FZ44" s="372"/>
      <c r="GA44" s="372"/>
      <c r="GB44" s="372"/>
      <c r="GC44" s="372"/>
      <c r="GD44" s="372"/>
      <c r="GE44" s="372"/>
      <c r="GF44" s="372"/>
      <c r="GG44" s="372"/>
      <c r="GH44" s="372"/>
      <c r="GI44" s="372"/>
      <c r="GJ44" s="372"/>
      <c r="GK44" s="372"/>
      <c r="GL44" s="372"/>
      <c r="GM44" s="372"/>
      <c r="GN44" s="372"/>
      <c r="GO44" s="372"/>
      <c r="GP44" s="372"/>
      <c r="GQ44" s="372"/>
      <c r="GR44" s="372"/>
      <c r="GS44" s="372"/>
      <c r="GT44" s="372"/>
      <c r="GU44" s="372"/>
      <c r="GV44" s="372"/>
      <c r="GW44" s="372"/>
      <c r="GX44" s="372"/>
      <c r="GY44" s="372"/>
      <c r="GZ44" s="372"/>
      <c r="HA44" s="372"/>
      <c r="HB44" s="372"/>
      <c r="HC44" s="372"/>
      <c r="HD44" s="372"/>
      <c r="HE44" s="372"/>
      <c r="HF44" s="372"/>
      <c r="HG44" s="372"/>
      <c r="HH44" s="372"/>
      <c r="HI44" s="372"/>
      <c r="HJ44" s="372"/>
      <c r="HK44" s="372"/>
      <c r="HL44" s="372"/>
      <c r="HM44" s="372"/>
      <c r="HN44" s="372"/>
      <c r="HO44" s="372"/>
      <c r="HP44" s="372"/>
      <c r="HQ44" s="372"/>
      <c r="HR44" s="372"/>
      <c r="HS44" s="372"/>
      <c r="HT44" s="372"/>
      <c r="HU44" s="372"/>
      <c r="HV44" s="372"/>
      <c r="HW44" s="372"/>
      <c r="HX44" s="372"/>
      <c r="HY44" s="372"/>
      <c r="HZ44" s="372"/>
      <c r="IA44" s="372"/>
      <c r="IB44" s="372"/>
      <c r="IC44" s="372"/>
      <c r="ID44" s="372"/>
      <c r="IE44" s="372"/>
      <c r="IF44" s="372"/>
      <c r="IG44" s="372"/>
      <c r="IH44" s="372"/>
      <c r="II44" s="372"/>
      <c r="IJ44" s="372"/>
      <c r="IK44" s="372"/>
      <c r="IL44" s="372"/>
      <c r="IM44" s="372"/>
      <c r="IN44" s="372"/>
      <c r="IO44" s="372"/>
      <c r="IP44" s="372"/>
      <c r="IQ44" s="372"/>
      <c r="IR44" s="372"/>
      <c r="IS44" s="372"/>
      <c r="IT44" s="372"/>
      <c r="IU44" s="372"/>
      <c r="IV44" s="372"/>
    </row>
    <row r="45" spans="1:256" s="320" customFormat="1" ht="12.75" hidden="1" customHeight="1" x14ac:dyDescent="0.2">
      <c r="A45" s="373"/>
      <c r="B45"/>
      <c r="C45"/>
      <c r="D45"/>
      <c r="E45"/>
      <c r="F45"/>
      <c r="G45"/>
      <c r="H45"/>
      <c r="I45"/>
      <c r="J45" s="23"/>
      <c r="K45" s="85"/>
      <c r="L45" s="85"/>
      <c r="M45" s="85"/>
      <c r="N45" s="85"/>
      <c r="O45" s="85"/>
      <c r="P45" s="85"/>
      <c r="Q45" s="8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s="320" customFormat="1" ht="12.75" hidden="1" customHeight="1" x14ac:dyDescent="0.2">
      <c r="A46" s="335"/>
      <c r="B46"/>
      <c r="C46"/>
      <c r="D46"/>
      <c r="E46"/>
      <c r="F46"/>
      <c r="G46"/>
      <c r="H46"/>
      <c r="I46"/>
      <c r="J46" s="23"/>
      <c r="K46" s="374"/>
      <c r="L46" s="374"/>
      <c r="M46" s="374"/>
      <c r="N46" s="374"/>
      <c r="O46" s="374"/>
      <c r="P46" s="374"/>
      <c r="Q46" s="374"/>
      <c r="R46" s="374"/>
      <c r="S46" s="374"/>
      <c r="T46" s="376"/>
      <c r="U46" s="376"/>
      <c r="V46" s="376"/>
      <c r="W46" s="376"/>
      <c r="X46" s="376"/>
      <c r="Y46" s="376"/>
      <c r="Z46" s="376"/>
      <c r="AA46" s="376"/>
      <c r="AB46" s="376"/>
      <c r="AC46" s="376"/>
      <c r="AD46" s="376"/>
      <c r="AE46" s="376"/>
      <c r="AF46" s="376"/>
      <c r="AG46" s="376"/>
      <c r="AH46" s="376"/>
      <c r="AI46" s="376"/>
      <c r="AJ46" s="376"/>
      <c r="AK46" s="376"/>
      <c r="AL46" s="376"/>
      <c r="AM46" s="376"/>
      <c r="AN46" s="376"/>
      <c r="AO46" s="376"/>
      <c r="AP46" s="376"/>
      <c r="AQ46" s="376"/>
      <c r="AR46" s="376"/>
      <c r="AS46" s="376"/>
      <c r="AT46" s="376"/>
      <c r="AU46" s="376"/>
      <c r="AV46" s="376"/>
      <c r="AW46" s="376"/>
      <c r="AX46" s="376"/>
      <c r="AY46" s="376"/>
      <c r="AZ46" s="376"/>
      <c r="BA46" s="376"/>
      <c r="BB46" s="376"/>
      <c r="BC46" s="376"/>
      <c r="BD46" s="376"/>
      <c r="BE46" s="376"/>
      <c r="BF46" s="376"/>
      <c r="BG46" s="376"/>
      <c r="BH46" s="376"/>
      <c r="BI46" s="376"/>
      <c r="BJ46" s="376"/>
      <c r="BK46" s="376"/>
      <c r="BL46" s="376"/>
      <c r="BM46" s="376"/>
      <c r="BN46" s="376"/>
      <c r="BO46" s="376"/>
      <c r="BP46" s="376"/>
      <c r="BQ46" s="376"/>
      <c r="BR46" s="376"/>
      <c r="BS46" s="376"/>
      <c r="BT46" s="376"/>
      <c r="BU46" s="376"/>
      <c r="BV46" s="376"/>
      <c r="BW46" s="376"/>
      <c r="BX46" s="376"/>
      <c r="BY46" s="376"/>
      <c r="BZ46" s="376"/>
      <c r="CA46" s="376"/>
      <c r="CB46" s="376"/>
      <c r="CC46" s="376"/>
      <c r="CD46" s="376"/>
      <c r="CE46" s="376"/>
      <c r="CF46" s="376"/>
      <c r="CG46" s="376"/>
      <c r="CH46" s="376"/>
      <c r="CI46" s="376"/>
      <c r="CJ46" s="376"/>
      <c r="CK46" s="376"/>
      <c r="CL46" s="376"/>
      <c r="CM46" s="376"/>
      <c r="CN46" s="376"/>
      <c r="CO46" s="376"/>
      <c r="CP46" s="376"/>
      <c r="CQ46" s="376"/>
      <c r="CR46" s="376"/>
      <c r="CS46" s="376"/>
      <c r="CT46" s="376"/>
      <c r="CU46" s="376"/>
      <c r="CV46" s="376"/>
      <c r="CW46" s="376"/>
      <c r="CX46" s="376"/>
      <c r="CY46" s="376"/>
      <c r="CZ46" s="376"/>
      <c r="DA46" s="376"/>
      <c r="DB46" s="376"/>
      <c r="DC46" s="376"/>
      <c r="DD46" s="376"/>
      <c r="DE46" s="376"/>
      <c r="DF46" s="376"/>
      <c r="DG46" s="376"/>
      <c r="DH46" s="376"/>
      <c r="DI46" s="376"/>
      <c r="DJ46" s="376"/>
      <c r="DK46" s="376"/>
      <c r="DL46" s="376"/>
      <c r="DM46" s="376"/>
      <c r="DN46" s="376"/>
      <c r="DO46" s="376"/>
      <c r="DP46" s="376"/>
      <c r="DQ46" s="376"/>
      <c r="DR46" s="376"/>
      <c r="DS46" s="376"/>
      <c r="DT46" s="376"/>
      <c r="DU46" s="376"/>
      <c r="DV46" s="376"/>
      <c r="DW46" s="376"/>
      <c r="DX46" s="376"/>
      <c r="DY46" s="376"/>
      <c r="DZ46" s="376"/>
      <c r="EA46" s="376"/>
      <c r="EB46" s="376"/>
      <c r="EC46" s="376"/>
      <c r="ED46" s="376"/>
      <c r="EE46" s="376"/>
      <c r="EF46" s="376"/>
      <c r="EG46" s="376"/>
      <c r="EH46" s="376"/>
      <c r="EI46" s="376"/>
      <c r="EJ46" s="376"/>
      <c r="EK46" s="376"/>
      <c r="EL46" s="376"/>
      <c r="EM46" s="376"/>
      <c r="EN46" s="376"/>
      <c r="EO46" s="376"/>
      <c r="EP46" s="376"/>
      <c r="EQ46" s="376"/>
      <c r="ER46" s="376"/>
      <c r="ES46" s="376"/>
      <c r="ET46" s="376"/>
      <c r="EU46" s="376"/>
      <c r="EV46" s="376"/>
      <c r="EW46" s="376"/>
      <c r="EX46" s="376"/>
      <c r="EY46" s="376"/>
      <c r="EZ46" s="376"/>
      <c r="FA46" s="376"/>
      <c r="FB46" s="376"/>
      <c r="FC46" s="376"/>
      <c r="FD46" s="376"/>
      <c r="FE46" s="376"/>
      <c r="FF46" s="376"/>
      <c r="FG46" s="376"/>
      <c r="FH46" s="376"/>
      <c r="FI46" s="376"/>
      <c r="FJ46" s="376"/>
      <c r="FK46" s="376"/>
      <c r="FL46" s="376"/>
      <c r="FM46" s="376"/>
      <c r="FN46" s="376"/>
      <c r="FO46" s="376"/>
      <c r="FP46" s="376"/>
      <c r="FQ46" s="376"/>
      <c r="FR46" s="376"/>
      <c r="FS46" s="376"/>
      <c r="FT46" s="376"/>
      <c r="FU46" s="376"/>
      <c r="FV46" s="376"/>
      <c r="FW46" s="376"/>
      <c r="FX46" s="376"/>
      <c r="FY46" s="376"/>
      <c r="FZ46" s="376"/>
      <c r="GA46" s="376"/>
      <c r="GB46" s="376"/>
      <c r="GC46" s="376"/>
      <c r="GD46" s="376"/>
      <c r="GE46" s="376"/>
      <c r="GF46" s="376"/>
      <c r="GG46" s="376"/>
      <c r="GH46" s="376"/>
      <c r="GI46" s="376"/>
      <c r="GJ46" s="376"/>
      <c r="GK46" s="376"/>
      <c r="GL46" s="376"/>
      <c r="GM46" s="376"/>
      <c r="GN46" s="376"/>
      <c r="GO46" s="376"/>
      <c r="GP46" s="376"/>
      <c r="GQ46" s="376"/>
      <c r="GR46" s="376"/>
      <c r="GS46" s="376"/>
      <c r="GT46" s="376"/>
      <c r="GU46" s="376"/>
      <c r="GV46" s="376"/>
      <c r="GW46" s="376"/>
      <c r="GX46" s="376"/>
      <c r="GY46" s="376"/>
      <c r="GZ46" s="376"/>
      <c r="HA46" s="376"/>
      <c r="HB46" s="376"/>
      <c r="HC46" s="376"/>
      <c r="HD46" s="376"/>
      <c r="HE46" s="376"/>
      <c r="HF46" s="376"/>
      <c r="HG46" s="376"/>
      <c r="HH46" s="376"/>
      <c r="HI46" s="376"/>
      <c r="HJ46" s="376"/>
      <c r="HK46" s="376"/>
      <c r="HL46" s="376"/>
      <c r="HM46" s="376"/>
      <c r="HN46" s="376"/>
      <c r="HO46" s="376"/>
      <c r="HP46" s="376"/>
      <c r="HQ46" s="376"/>
      <c r="HR46" s="376"/>
      <c r="HS46" s="376"/>
      <c r="HT46" s="376"/>
      <c r="HU46" s="376"/>
      <c r="HV46" s="376"/>
      <c r="HW46" s="376"/>
      <c r="HX46" s="376"/>
      <c r="HY46" s="376"/>
      <c r="HZ46" s="376"/>
      <c r="IA46" s="376"/>
      <c r="IB46" s="376"/>
      <c r="IC46" s="376"/>
      <c r="ID46" s="376"/>
      <c r="IE46" s="376"/>
      <c r="IF46" s="376"/>
      <c r="IG46" s="376"/>
      <c r="IH46" s="376"/>
      <c r="II46" s="376"/>
      <c r="IJ46" s="376"/>
      <c r="IK46" s="376"/>
      <c r="IL46" s="376"/>
      <c r="IM46" s="376"/>
      <c r="IN46" s="376"/>
      <c r="IO46" s="376"/>
      <c r="IP46" s="376"/>
      <c r="IQ46" s="376"/>
      <c r="IR46" s="376"/>
      <c r="IS46" s="376"/>
      <c r="IT46" s="376"/>
      <c r="IU46" s="376"/>
      <c r="IV46" s="376"/>
    </row>
    <row r="47" spans="1:256" s="320" customFormat="1" ht="12.75" hidden="1" customHeight="1" x14ac:dyDescent="0.2">
      <c r="A47" s="335"/>
      <c r="B47" s="374"/>
      <c r="C47" s="374"/>
      <c r="D47" s="374"/>
      <c r="E47" s="374"/>
      <c r="F47" s="374"/>
      <c r="G47" s="374"/>
      <c r="H47" s="374"/>
      <c r="I47" s="374"/>
      <c r="J47" s="375"/>
      <c r="K47" s="374"/>
      <c r="L47" s="374"/>
      <c r="M47" s="374"/>
      <c r="N47" s="374"/>
      <c r="O47" s="374"/>
      <c r="P47" s="374"/>
      <c r="Q47" s="374"/>
      <c r="R47" s="374"/>
      <c r="S47" s="374"/>
      <c r="T47" s="376"/>
      <c r="U47" s="376"/>
      <c r="V47" s="376"/>
      <c r="W47" s="376"/>
      <c r="X47" s="376"/>
      <c r="Y47" s="376"/>
      <c r="Z47" s="376"/>
      <c r="AA47" s="376"/>
      <c r="AB47" s="376"/>
      <c r="AC47" s="376"/>
      <c r="AD47" s="376"/>
      <c r="AE47" s="376"/>
      <c r="AF47" s="376"/>
      <c r="AG47" s="376"/>
      <c r="AH47" s="376"/>
      <c r="AI47" s="376"/>
      <c r="AJ47" s="376"/>
      <c r="AK47" s="376"/>
      <c r="AL47" s="376"/>
      <c r="AM47" s="376"/>
      <c r="AN47" s="376"/>
      <c r="AO47" s="376"/>
      <c r="AP47" s="376"/>
      <c r="AQ47" s="376"/>
      <c r="AR47" s="376"/>
      <c r="AS47" s="376"/>
      <c r="AT47" s="376"/>
      <c r="AU47" s="376"/>
      <c r="AV47" s="376"/>
      <c r="AW47" s="376"/>
      <c r="AX47" s="376"/>
      <c r="AY47" s="376"/>
      <c r="AZ47" s="376"/>
      <c r="BA47" s="376"/>
      <c r="BB47" s="376"/>
      <c r="BC47" s="376"/>
      <c r="BD47" s="376"/>
      <c r="BE47" s="376"/>
      <c r="BF47" s="376"/>
      <c r="BG47" s="376"/>
      <c r="BH47" s="376"/>
      <c r="BI47" s="376"/>
      <c r="BJ47" s="376"/>
      <c r="BK47" s="376"/>
      <c r="BL47" s="376"/>
      <c r="BM47" s="376"/>
      <c r="BN47" s="376"/>
      <c r="BO47" s="376"/>
      <c r="BP47" s="376"/>
      <c r="BQ47" s="376"/>
      <c r="BR47" s="376"/>
      <c r="BS47" s="376"/>
      <c r="BT47" s="376"/>
      <c r="BU47" s="376"/>
      <c r="BV47" s="376"/>
      <c r="BW47" s="376"/>
      <c r="BX47" s="376"/>
      <c r="BY47" s="376"/>
      <c r="BZ47" s="376"/>
      <c r="CA47" s="376"/>
      <c r="CB47" s="376"/>
      <c r="CC47" s="376"/>
      <c r="CD47" s="376"/>
      <c r="CE47" s="376"/>
      <c r="CF47" s="376"/>
      <c r="CG47" s="376"/>
      <c r="CH47" s="376"/>
      <c r="CI47" s="376"/>
      <c r="CJ47" s="376"/>
      <c r="CK47" s="376"/>
      <c r="CL47" s="376"/>
      <c r="CM47" s="376"/>
      <c r="CN47" s="376"/>
      <c r="CO47" s="376"/>
      <c r="CP47" s="376"/>
      <c r="CQ47" s="376"/>
      <c r="CR47" s="376"/>
      <c r="CS47" s="376"/>
      <c r="CT47" s="376"/>
      <c r="CU47" s="376"/>
      <c r="CV47" s="376"/>
      <c r="CW47" s="376"/>
      <c r="CX47" s="376"/>
      <c r="CY47" s="376"/>
      <c r="CZ47" s="376"/>
      <c r="DA47" s="376"/>
      <c r="DB47" s="376"/>
      <c r="DC47" s="376"/>
      <c r="DD47" s="376"/>
      <c r="DE47" s="376"/>
      <c r="DF47" s="376"/>
      <c r="DG47" s="376"/>
      <c r="DH47" s="376"/>
      <c r="DI47" s="376"/>
      <c r="DJ47" s="376"/>
      <c r="DK47" s="376"/>
      <c r="DL47" s="376"/>
      <c r="DM47" s="376"/>
      <c r="DN47" s="376"/>
      <c r="DO47" s="376"/>
      <c r="DP47" s="376"/>
      <c r="DQ47" s="376"/>
      <c r="DR47" s="376"/>
      <c r="DS47" s="376"/>
      <c r="DT47" s="376"/>
      <c r="DU47" s="376"/>
      <c r="DV47" s="376"/>
      <c r="DW47" s="376"/>
      <c r="DX47" s="376"/>
      <c r="DY47" s="376"/>
      <c r="DZ47" s="376"/>
      <c r="EA47" s="376"/>
      <c r="EB47" s="376"/>
      <c r="EC47" s="376"/>
      <c r="ED47" s="376"/>
      <c r="EE47" s="376"/>
      <c r="EF47" s="376"/>
      <c r="EG47" s="376"/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376"/>
      <c r="EU47" s="376"/>
      <c r="EV47" s="376"/>
      <c r="EW47" s="376"/>
      <c r="EX47" s="376"/>
      <c r="EY47" s="376"/>
      <c r="EZ47" s="376"/>
      <c r="FA47" s="376"/>
      <c r="FB47" s="376"/>
      <c r="FC47" s="376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</row>
    <row r="48" spans="1:256" s="320" customFormat="1" ht="12.75" hidden="1" customHeight="1" x14ac:dyDescent="0.2">
      <c r="A48" s="335"/>
      <c r="B48" s="374"/>
      <c r="C48" s="374"/>
      <c r="D48" s="374"/>
      <c r="E48" s="374"/>
      <c r="F48" s="374"/>
      <c r="G48" s="374"/>
      <c r="H48" s="374"/>
      <c r="I48" s="374"/>
      <c r="J48" s="375"/>
      <c r="K48" s="374"/>
      <c r="L48" s="374"/>
      <c r="M48" s="374"/>
      <c r="N48" s="374"/>
      <c r="O48" s="374"/>
      <c r="P48" s="374"/>
      <c r="Q48" s="374"/>
      <c r="R48" s="374"/>
      <c r="S48" s="374"/>
      <c r="T48" s="376"/>
      <c r="U48" s="376"/>
      <c r="V48" s="376"/>
      <c r="W48" s="376"/>
      <c r="X48" s="376"/>
      <c r="Y48" s="376"/>
      <c r="Z48" s="376"/>
      <c r="AA48" s="376"/>
      <c r="AB48" s="376"/>
      <c r="AC48" s="376"/>
      <c r="AD48" s="376"/>
      <c r="AE48" s="376"/>
      <c r="AF48" s="376"/>
      <c r="AG48" s="376"/>
      <c r="AH48" s="376"/>
      <c r="AI48" s="376"/>
      <c r="AJ48" s="376"/>
      <c r="AK48" s="376"/>
      <c r="AL48" s="376"/>
      <c r="AM48" s="376"/>
      <c r="AN48" s="376"/>
      <c r="AO48" s="376"/>
      <c r="AP48" s="376"/>
      <c r="AQ48" s="376"/>
      <c r="AR48" s="376"/>
      <c r="AS48" s="376"/>
      <c r="AT48" s="376"/>
      <c r="AU48" s="376"/>
      <c r="AV48" s="376"/>
      <c r="AW48" s="376"/>
      <c r="AX48" s="376"/>
      <c r="AY48" s="376"/>
      <c r="AZ48" s="376"/>
      <c r="BA48" s="376"/>
      <c r="BB48" s="376"/>
      <c r="BC48" s="376"/>
      <c r="BD48" s="376"/>
      <c r="BE48" s="376"/>
      <c r="BF48" s="376"/>
      <c r="BG48" s="376"/>
      <c r="BH48" s="376"/>
      <c r="BI48" s="376"/>
      <c r="BJ48" s="376"/>
      <c r="BK48" s="376"/>
      <c r="BL48" s="376"/>
      <c r="BM48" s="376"/>
      <c r="BN48" s="376"/>
      <c r="BO48" s="376"/>
      <c r="BP48" s="376"/>
      <c r="BQ48" s="376"/>
      <c r="BR48" s="376"/>
      <c r="BS48" s="376"/>
      <c r="BT48" s="376"/>
      <c r="BU48" s="376"/>
      <c r="BV48" s="376"/>
      <c r="BW48" s="376"/>
      <c r="BX48" s="376"/>
      <c r="BY48" s="376"/>
      <c r="BZ48" s="376"/>
      <c r="CA48" s="376"/>
      <c r="CB48" s="376"/>
      <c r="CC48" s="376"/>
      <c r="CD48" s="376"/>
      <c r="CE48" s="376"/>
      <c r="CF48" s="376"/>
      <c r="CG48" s="376"/>
      <c r="CH48" s="376"/>
      <c r="CI48" s="376"/>
      <c r="CJ48" s="376"/>
      <c r="CK48" s="376"/>
      <c r="CL48" s="376"/>
      <c r="CM48" s="376"/>
      <c r="CN48" s="376"/>
      <c r="CO48" s="376"/>
      <c r="CP48" s="376"/>
      <c r="CQ48" s="376"/>
      <c r="CR48" s="376"/>
      <c r="CS48" s="376"/>
      <c r="CT48" s="376"/>
      <c r="CU48" s="376"/>
      <c r="CV48" s="376"/>
      <c r="CW48" s="376"/>
      <c r="CX48" s="376"/>
      <c r="CY48" s="376"/>
      <c r="CZ48" s="376"/>
      <c r="DA48" s="376"/>
      <c r="DB48" s="376"/>
      <c r="DC48" s="376"/>
      <c r="DD48" s="376"/>
      <c r="DE48" s="376"/>
      <c r="DF48" s="376"/>
      <c r="DG48" s="376"/>
      <c r="DH48" s="376"/>
      <c r="DI48" s="376"/>
      <c r="DJ48" s="376"/>
      <c r="DK48" s="376"/>
      <c r="DL48" s="376"/>
      <c r="DM48" s="376"/>
      <c r="DN48" s="376"/>
      <c r="DO48" s="376"/>
      <c r="DP48" s="376"/>
      <c r="DQ48" s="376"/>
      <c r="DR48" s="376"/>
      <c r="DS48" s="376"/>
      <c r="DT48" s="376"/>
      <c r="DU48" s="376"/>
      <c r="DV48" s="376"/>
      <c r="DW48" s="376"/>
      <c r="DX48" s="376"/>
      <c r="DY48" s="376"/>
      <c r="DZ48" s="376"/>
      <c r="EA48" s="376"/>
      <c r="EB48" s="376"/>
      <c r="EC48" s="376"/>
      <c r="ED48" s="376"/>
      <c r="EE48" s="376"/>
      <c r="EF48" s="376"/>
      <c r="EG48" s="376"/>
      <c r="EH48" s="376"/>
      <c r="EI48" s="376"/>
      <c r="EJ48" s="376"/>
      <c r="EK48" s="376"/>
      <c r="EL48" s="376"/>
      <c r="EM48" s="376"/>
      <c r="EN48" s="376"/>
      <c r="EO48" s="376"/>
      <c r="EP48" s="376"/>
      <c r="EQ48" s="376"/>
      <c r="ER48" s="376"/>
      <c r="ES48" s="376"/>
      <c r="ET48" s="376"/>
      <c r="EU48" s="376"/>
      <c r="EV48" s="376"/>
      <c r="EW48" s="376"/>
      <c r="EX48" s="376"/>
      <c r="EY48" s="376"/>
      <c r="EZ48" s="376"/>
      <c r="FA48" s="376"/>
      <c r="FB48" s="376"/>
      <c r="FC48" s="376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</row>
    <row r="49" spans="1:256" s="320" customFormat="1" ht="12.75" hidden="1" customHeight="1" x14ac:dyDescent="0.2">
      <c r="A49" s="377"/>
      <c r="B49" s="374"/>
      <c r="C49" s="374"/>
      <c r="D49" s="374"/>
      <c r="E49" s="374"/>
      <c r="F49" s="374"/>
      <c r="G49" s="374"/>
      <c r="H49" s="374"/>
      <c r="I49" s="374"/>
      <c r="J49" s="375"/>
      <c r="K49" s="374"/>
      <c r="L49" s="374"/>
      <c r="M49" s="374"/>
      <c r="N49" s="374"/>
      <c r="O49" s="374"/>
      <c r="P49" s="374"/>
      <c r="Q49" s="374"/>
      <c r="R49" s="374"/>
      <c r="S49" s="374"/>
      <c r="T49" s="376"/>
      <c r="U49" s="376"/>
      <c r="V49" s="376"/>
      <c r="W49" s="376"/>
      <c r="X49" s="376"/>
      <c r="Y49" s="376"/>
      <c r="Z49" s="376"/>
      <c r="AA49" s="376"/>
      <c r="AB49" s="376"/>
      <c r="AC49" s="376"/>
      <c r="AD49" s="376"/>
      <c r="AE49" s="376"/>
      <c r="AF49" s="376"/>
      <c r="AG49" s="376"/>
      <c r="AH49" s="376"/>
      <c r="AI49" s="376"/>
      <c r="AJ49" s="376"/>
      <c r="AK49" s="376"/>
      <c r="AL49" s="376"/>
      <c r="AM49" s="376"/>
      <c r="AN49" s="376"/>
      <c r="AO49" s="376"/>
      <c r="AP49" s="376"/>
      <c r="AQ49" s="376"/>
      <c r="AR49" s="376"/>
      <c r="AS49" s="376"/>
      <c r="AT49" s="376"/>
      <c r="AU49" s="376"/>
      <c r="AV49" s="376"/>
      <c r="AW49" s="376"/>
      <c r="AX49" s="376"/>
      <c r="AY49" s="376"/>
      <c r="AZ49" s="376"/>
      <c r="BA49" s="376"/>
      <c r="BB49" s="376"/>
      <c r="BC49" s="376"/>
      <c r="BD49" s="376"/>
      <c r="BE49" s="376"/>
      <c r="BF49" s="376"/>
      <c r="BG49" s="376"/>
      <c r="BH49" s="376"/>
      <c r="BI49" s="376"/>
      <c r="BJ49" s="376"/>
      <c r="BK49" s="376"/>
      <c r="BL49" s="376"/>
      <c r="BM49" s="376"/>
      <c r="BN49" s="376"/>
      <c r="BO49" s="376"/>
      <c r="BP49" s="376"/>
      <c r="BQ49" s="376"/>
      <c r="BR49" s="376"/>
      <c r="BS49" s="376"/>
      <c r="BT49" s="376"/>
      <c r="BU49" s="376"/>
      <c r="BV49" s="376"/>
      <c r="BW49" s="376"/>
      <c r="BX49" s="376"/>
      <c r="BY49" s="376"/>
      <c r="BZ49" s="376"/>
      <c r="CA49" s="376"/>
      <c r="CB49" s="376"/>
      <c r="CC49" s="376"/>
      <c r="CD49" s="376"/>
      <c r="CE49" s="376"/>
      <c r="CF49" s="376"/>
      <c r="CG49" s="376"/>
      <c r="CH49" s="376"/>
      <c r="CI49" s="376"/>
      <c r="CJ49" s="376"/>
      <c r="CK49" s="376"/>
      <c r="CL49" s="376"/>
      <c r="CM49" s="376"/>
      <c r="CN49" s="376"/>
      <c r="CO49" s="376"/>
      <c r="CP49" s="376"/>
      <c r="CQ49" s="376"/>
      <c r="CR49" s="376"/>
      <c r="CS49" s="376"/>
      <c r="CT49" s="376"/>
      <c r="CU49" s="376"/>
      <c r="CV49" s="376"/>
      <c r="CW49" s="376"/>
      <c r="CX49" s="376"/>
      <c r="CY49" s="376"/>
      <c r="CZ49" s="376"/>
      <c r="DA49" s="376"/>
      <c r="DB49" s="376"/>
      <c r="DC49" s="376"/>
      <c r="DD49" s="376"/>
      <c r="DE49" s="376"/>
      <c r="DF49" s="376"/>
      <c r="DG49" s="376"/>
      <c r="DH49" s="376"/>
      <c r="DI49" s="376"/>
      <c r="DJ49" s="376"/>
      <c r="DK49" s="376"/>
      <c r="DL49" s="376"/>
      <c r="DM49" s="376"/>
      <c r="DN49" s="376"/>
      <c r="DO49" s="376"/>
      <c r="DP49" s="376"/>
      <c r="DQ49" s="376"/>
      <c r="DR49" s="376"/>
      <c r="DS49" s="376"/>
      <c r="DT49" s="376"/>
      <c r="DU49" s="376"/>
      <c r="DV49" s="376"/>
      <c r="DW49" s="376"/>
      <c r="DX49" s="376"/>
      <c r="DY49" s="376"/>
      <c r="DZ49" s="376"/>
      <c r="EA49" s="376"/>
      <c r="EB49" s="376"/>
      <c r="EC49" s="376"/>
      <c r="ED49" s="376"/>
      <c r="EE49" s="376"/>
      <c r="EF49" s="376"/>
      <c r="EG49" s="376"/>
      <c r="EH49" s="376"/>
      <c r="EI49" s="376"/>
      <c r="EJ49" s="376"/>
      <c r="EK49" s="376"/>
      <c r="EL49" s="376"/>
      <c r="EM49" s="376"/>
      <c r="EN49" s="376"/>
      <c r="EO49" s="376"/>
      <c r="EP49" s="376"/>
      <c r="EQ49" s="376"/>
      <c r="ER49" s="376"/>
      <c r="ES49" s="376"/>
      <c r="ET49" s="376"/>
      <c r="EU49" s="376"/>
      <c r="EV49" s="376"/>
      <c r="EW49" s="376"/>
      <c r="EX49" s="376"/>
      <c r="EY49" s="376"/>
      <c r="EZ49" s="376"/>
      <c r="FA49" s="376"/>
      <c r="FB49" s="376"/>
      <c r="FC49" s="376"/>
      <c r="FD49" s="376"/>
      <c r="FE49" s="376"/>
      <c r="FF49" s="376"/>
      <c r="FG49" s="376"/>
      <c r="FH49" s="376"/>
      <c r="FI49" s="376"/>
      <c r="FJ49" s="376"/>
      <c r="FK49" s="376"/>
      <c r="FL49" s="376"/>
      <c r="FM49" s="376"/>
      <c r="FN49" s="376"/>
      <c r="FO49" s="376"/>
      <c r="FP49" s="376"/>
      <c r="FQ49" s="376"/>
      <c r="FR49" s="376"/>
      <c r="FS49" s="376"/>
      <c r="FT49" s="376"/>
      <c r="FU49" s="376"/>
      <c r="FV49" s="376"/>
      <c r="FW49" s="376"/>
      <c r="FX49" s="376"/>
      <c r="FY49" s="376"/>
      <c r="FZ49" s="376"/>
      <c r="GA49" s="376"/>
      <c r="GB49" s="376"/>
      <c r="GC49" s="376"/>
      <c r="GD49" s="376"/>
      <c r="GE49" s="376"/>
      <c r="GF49" s="376"/>
      <c r="GG49" s="376"/>
      <c r="GH49" s="376"/>
      <c r="GI49" s="376"/>
      <c r="GJ49" s="376"/>
      <c r="GK49" s="376"/>
      <c r="GL49" s="376"/>
      <c r="GM49" s="376"/>
      <c r="GN49" s="376"/>
      <c r="GO49" s="376"/>
      <c r="GP49" s="376"/>
      <c r="GQ49" s="376"/>
      <c r="GR49" s="376"/>
      <c r="GS49" s="376"/>
      <c r="GT49" s="376"/>
      <c r="GU49" s="376"/>
      <c r="GV49" s="376"/>
      <c r="GW49" s="376"/>
      <c r="GX49" s="376"/>
      <c r="GY49" s="376"/>
      <c r="GZ49" s="376"/>
      <c r="HA49" s="376"/>
      <c r="HB49" s="376"/>
      <c r="HC49" s="376"/>
      <c r="HD49" s="376"/>
      <c r="HE49" s="376"/>
      <c r="HF49" s="376"/>
      <c r="HG49" s="376"/>
      <c r="HH49" s="376"/>
      <c r="HI49" s="376"/>
      <c r="HJ49" s="376"/>
      <c r="HK49" s="376"/>
      <c r="HL49" s="376"/>
      <c r="HM49" s="376"/>
      <c r="HN49" s="376"/>
      <c r="HO49" s="376"/>
      <c r="HP49" s="376"/>
      <c r="HQ49" s="376"/>
      <c r="HR49" s="376"/>
      <c r="HS49" s="376"/>
      <c r="HT49" s="376"/>
      <c r="HU49" s="376"/>
      <c r="HV49" s="376"/>
      <c r="HW49" s="376"/>
      <c r="HX49" s="376"/>
      <c r="HY49" s="376"/>
      <c r="HZ49" s="376"/>
      <c r="IA49" s="376"/>
      <c r="IB49" s="376"/>
      <c r="IC49" s="376"/>
      <c r="ID49" s="376"/>
      <c r="IE49" s="376"/>
      <c r="IF49" s="376"/>
      <c r="IG49" s="376"/>
      <c r="IH49" s="376"/>
      <c r="II49" s="376"/>
      <c r="IJ49" s="376"/>
      <c r="IK49" s="376"/>
      <c r="IL49" s="376"/>
      <c r="IM49" s="376"/>
      <c r="IN49" s="376"/>
      <c r="IO49" s="376"/>
      <c r="IP49" s="376"/>
      <c r="IQ49" s="376"/>
      <c r="IR49" s="376"/>
      <c r="IS49" s="376"/>
      <c r="IT49" s="376"/>
      <c r="IU49" s="376"/>
      <c r="IV49" s="376"/>
    </row>
    <row r="50" spans="1:256" s="320" customFormat="1" ht="12.75" hidden="1" customHeight="1" x14ac:dyDescent="0.2">
      <c r="A50" s="377"/>
      <c r="B50" s="374"/>
      <c r="C50" s="374"/>
      <c r="D50" s="374"/>
      <c r="E50" s="374"/>
      <c r="F50" s="374"/>
      <c r="G50" s="374"/>
      <c r="H50" s="374"/>
      <c r="I50" s="374"/>
      <c r="J50" s="375"/>
      <c r="K50" s="374"/>
      <c r="L50" s="374"/>
      <c r="M50" s="374"/>
      <c r="N50" s="374"/>
      <c r="O50" s="374"/>
      <c r="P50" s="374"/>
      <c r="Q50" s="374"/>
      <c r="R50" s="374"/>
      <c r="S50" s="374"/>
      <c r="T50" s="376"/>
      <c r="U50" s="376"/>
      <c r="V50" s="376"/>
      <c r="W50" s="376"/>
      <c r="X50" s="376"/>
      <c r="Y50" s="376"/>
      <c r="Z50" s="376"/>
      <c r="AA50" s="376"/>
      <c r="AB50" s="376"/>
      <c r="AC50" s="376"/>
      <c r="AD50" s="376"/>
      <c r="AE50" s="376"/>
      <c r="AF50" s="376"/>
      <c r="AG50" s="376"/>
      <c r="AH50" s="376"/>
      <c r="AI50" s="376"/>
      <c r="AJ50" s="376"/>
      <c r="AK50" s="376"/>
      <c r="AL50" s="376"/>
      <c r="AM50" s="376"/>
      <c r="AN50" s="376"/>
      <c r="AO50" s="376"/>
      <c r="AP50" s="376"/>
      <c r="AQ50" s="376"/>
      <c r="AR50" s="376"/>
      <c r="AS50" s="376"/>
      <c r="AT50" s="376"/>
      <c r="AU50" s="376"/>
      <c r="AV50" s="376"/>
      <c r="AW50" s="376"/>
      <c r="AX50" s="376"/>
      <c r="AY50" s="376"/>
      <c r="AZ50" s="376"/>
      <c r="BA50" s="376"/>
      <c r="BB50" s="376"/>
      <c r="BC50" s="376"/>
      <c r="BD50" s="376"/>
      <c r="BE50" s="376"/>
      <c r="BF50" s="376"/>
      <c r="BG50" s="376"/>
      <c r="BH50" s="376"/>
      <c r="BI50" s="376"/>
      <c r="BJ50" s="376"/>
      <c r="BK50" s="376"/>
      <c r="BL50" s="376"/>
      <c r="BM50" s="376"/>
      <c r="BN50" s="376"/>
      <c r="BO50" s="376"/>
      <c r="BP50" s="376"/>
      <c r="BQ50" s="376"/>
      <c r="BR50" s="376"/>
      <c r="BS50" s="376"/>
      <c r="BT50" s="376"/>
      <c r="BU50" s="376"/>
      <c r="BV50" s="376"/>
      <c r="BW50" s="376"/>
      <c r="BX50" s="376"/>
      <c r="BY50" s="376"/>
      <c r="BZ50" s="376"/>
      <c r="CA50" s="376"/>
      <c r="CB50" s="376"/>
      <c r="CC50" s="376"/>
      <c r="CD50" s="376"/>
      <c r="CE50" s="376"/>
      <c r="CF50" s="376"/>
      <c r="CG50" s="376"/>
      <c r="CH50" s="376"/>
      <c r="CI50" s="376"/>
      <c r="CJ50" s="376"/>
      <c r="CK50" s="376"/>
      <c r="CL50" s="376"/>
      <c r="CM50" s="376"/>
      <c r="CN50" s="376"/>
      <c r="CO50" s="376"/>
      <c r="CP50" s="376"/>
      <c r="CQ50" s="376"/>
      <c r="CR50" s="376"/>
      <c r="CS50" s="376"/>
      <c r="CT50" s="376"/>
      <c r="CU50" s="376"/>
      <c r="CV50" s="376"/>
      <c r="CW50" s="376"/>
      <c r="CX50" s="376"/>
      <c r="CY50" s="376"/>
      <c r="CZ50" s="376"/>
      <c r="DA50" s="376"/>
      <c r="DB50" s="376"/>
      <c r="DC50" s="376"/>
      <c r="DD50" s="376"/>
      <c r="DE50" s="376"/>
      <c r="DF50" s="376"/>
      <c r="DG50" s="376"/>
      <c r="DH50" s="376"/>
      <c r="DI50" s="376"/>
      <c r="DJ50" s="376"/>
      <c r="DK50" s="376"/>
      <c r="DL50" s="376"/>
      <c r="DM50" s="376"/>
      <c r="DN50" s="376"/>
      <c r="DO50" s="376"/>
      <c r="DP50" s="376"/>
      <c r="DQ50" s="376"/>
      <c r="DR50" s="376"/>
      <c r="DS50" s="376"/>
      <c r="DT50" s="376"/>
      <c r="DU50" s="376"/>
      <c r="DV50" s="376"/>
      <c r="DW50" s="376"/>
      <c r="DX50" s="376"/>
      <c r="DY50" s="376"/>
      <c r="DZ50" s="376"/>
      <c r="EA50" s="376"/>
      <c r="EB50" s="376"/>
      <c r="EC50" s="376"/>
      <c r="ED50" s="376"/>
      <c r="EE50" s="376"/>
      <c r="EF50" s="376"/>
      <c r="EG50" s="376"/>
      <c r="EH50" s="376"/>
      <c r="EI50" s="376"/>
      <c r="EJ50" s="376"/>
      <c r="EK50" s="376"/>
      <c r="EL50" s="376"/>
      <c r="EM50" s="376"/>
      <c r="EN50" s="376"/>
      <c r="EO50" s="376"/>
      <c r="EP50" s="376"/>
      <c r="EQ50" s="376"/>
      <c r="ER50" s="376"/>
      <c r="ES50" s="376"/>
      <c r="ET50" s="376"/>
      <c r="EU50" s="376"/>
      <c r="EV50" s="376"/>
      <c r="EW50" s="376"/>
      <c r="EX50" s="376"/>
      <c r="EY50" s="376"/>
      <c r="EZ50" s="376"/>
      <c r="FA50" s="376"/>
      <c r="FB50" s="376"/>
      <c r="FC50" s="376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</row>
    <row r="51" spans="1:256" s="378" customFormat="1" ht="11.25" hidden="1" customHeight="1" x14ac:dyDescent="0.2">
      <c r="A51" s="377"/>
      <c r="B51" s="374"/>
      <c r="C51" s="374"/>
      <c r="D51" s="374"/>
      <c r="E51" s="374"/>
      <c r="F51" s="374"/>
      <c r="G51" s="374"/>
      <c r="H51" s="374"/>
      <c r="I51" s="374"/>
      <c r="J51" s="375"/>
      <c r="K51" s="374"/>
      <c r="L51" s="374"/>
      <c r="M51" s="374"/>
      <c r="N51" s="374"/>
      <c r="O51" s="374"/>
      <c r="P51" s="374"/>
      <c r="Q51" s="374"/>
      <c r="R51" s="374"/>
      <c r="S51" s="374"/>
      <c r="T51" s="376"/>
      <c r="U51" s="376"/>
      <c r="V51" s="376"/>
      <c r="W51" s="376"/>
      <c r="X51" s="376"/>
      <c r="Y51" s="376"/>
      <c r="Z51" s="376"/>
      <c r="AA51" s="376"/>
      <c r="AB51" s="376"/>
      <c r="AC51" s="376"/>
      <c r="AD51" s="376"/>
      <c r="AE51" s="376"/>
      <c r="AF51" s="376"/>
      <c r="AG51" s="376"/>
      <c r="AH51" s="376"/>
      <c r="AI51" s="376"/>
      <c r="AJ51" s="376"/>
      <c r="AK51" s="376"/>
      <c r="AL51" s="376"/>
      <c r="AM51" s="376"/>
      <c r="AN51" s="376"/>
      <c r="AO51" s="376"/>
      <c r="AP51" s="376"/>
      <c r="AQ51" s="376"/>
      <c r="AR51" s="376"/>
      <c r="AS51" s="376"/>
      <c r="AT51" s="376"/>
      <c r="AU51" s="376"/>
      <c r="AV51" s="376"/>
      <c r="AW51" s="376"/>
      <c r="AX51" s="376"/>
      <c r="AY51" s="376"/>
      <c r="AZ51" s="376"/>
      <c r="BA51" s="376"/>
      <c r="BB51" s="376"/>
      <c r="BC51" s="376"/>
      <c r="BD51" s="376"/>
      <c r="BE51" s="376"/>
      <c r="BF51" s="376"/>
      <c r="BG51" s="376"/>
      <c r="BH51" s="376"/>
      <c r="BI51" s="376"/>
      <c r="BJ51" s="376"/>
      <c r="BK51" s="376"/>
      <c r="BL51" s="376"/>
      <c r="BM51" s="376"/>
      <c r="BN51" s="376"/>
      <c r="BO51" s="376"/>
      <c r="BP51" s="376"/>
      <c r="BQ51" s="376"/>
      <c r="BR51" s="376"/>
      <c r="BS51" s="376"/>
      <c r="BT51" s="376"/>
      <c r="BU51" s="376"/>
      <c r="BV51" s="376"/>
      <c r="BW51" s="376"/>
      <c r="BX51" s="376"/>
      <c r="BY51" s="376"/>
      <c r="BZ51" s="376"/>
      <c r="CA51" s="376"/>
      <c r="CB51" s="376"/>
      <c r="CC51" s="376"/>
      <c r="CD51" s="376"/>
      <c r="CE51" s="376"/>
      <c r="CF51" s="376"/>
      <c r="CG51" s="376"/>
      <c r="CH51" s="376"/>
      <c r="CI51" s="376"/>
      <c r="CJ51" s="376"/>
      <c r="CK51" s="376"/>
      <c r="CL51" s="376"/>
      <c r="CM51" s="376"/>
      <c r="CN51" s="376"/>
      <c r="CO51" s="376"/>
      <c r="CP51" s="376"/>
      <c r="CQ51" s="376"/>
      <c r="CR51" s="376"/>
      <c r="CS51" s="376"/>
      <c r="CT51" s="376"/>
      <c r="CU51" s="376"/>
      <c r="CV51" s="376"/>
      <c r="CW51" s="376"/>
      <c r="CX51" s="376"/>
      <c r="CY51" s="376"/>
      <c r="CZ51" s="376"/>
      <c r="DA51" s="376"/>
      <c r="DB51" s="376"/>
      <c r="DC51" s="376"/>
      <c r="DD51" s="376"/>
      <c r="DE51" s="376"/>
      <c r="DF51" s="376"/>
      <c r="DG51" s="376"/>
      <c r="DH51" s="376"/>
      <c r="DI51" s="376"/>
      <c r="DJ51" s="376"/>
      <c r="DK51" s="376"/>
      <c r="DL51" s="376"/>
      <c r="DM51" s="376"/>
      <c r="DN51" s="376"/>
      <c r="DO51" s="376"/>
      <c r="DP51" s="376"/>
      <c r="DQ51" s="376"/>
      <c r="DR51" s="376"/>
      <c r="DS51" s="376"/>
      <c r="DT51" s="376"/>
      <c r="DU51" s="376"/>
      <c r="DV51" s="376"/>
      <c r="DW51" s="376"/>
      <c r="DX51" s="376"/>
      <c r="DY51" s="376"/>
      <c r="DZ51" s="376"/>
      <c r="EA51" s="376"/>
      <c r="EB51" s="376"/>
      <c r="EC51" s="376"/>
      <c r="ED51" s="376"/>
      <c r="EE51" s="376"/>
      <c r="EF51" s="376"/>
      <c r="EG51" s="376"/>
      <c r="EH51" s="376"/>
      <c r="EI51" s="376"/>
      <c r="EJ51" s="376"/>
      <c r="EK51" s="376"/>
      <c r="EL51" s="376"/>
      <c r="EM51" s="376"/>
      <c r="EN51" s="376"/>
      <c r="EO51" s="376"/>
      <c r="EP51" s="376"/>
      <c r="EQ51" s="376"/>
      <c r="ER51" s="376"/>
      <c r="ES51" s="376"/>
      <c r="ET51" s="376"/>
      <c r="EU51" s="376"/>
      <c r="EV51" s="376"/>
      <c r="EW51" s="376"/>
      <c r="EX51" s="376"/>
      <c r="EY51" s="376"/>
      <c r="EZ51" s="376"/>
      <c r="FA51" s="376"/>
      <c r="FB51" s="376"/>
      <c r="FC51" s="376"/>
      <c r="FD51" s="376"/>
      <c r="FE51" s="376"/>
      <c r="FF51" s="376"/>
      <c r="FG51" s="376"/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</row>
    <row r="52" spans="1:256" s="378" customFormat="1" ht="11.25" hidden="1" customHeight="1" x14ac:dyDescent="0.2">
      <c r="A52" s="335"/>
      <c r="B52" s="335"/>
      <c r="C52" s="335"/>
      <c r="D52" s="335"/>
      <c r="E52" s="335"/>
      <c r="F52" s="335"/>
      <c r="G52" s="335"/>
      <c r="H52" s="335"/>
      <c r="I52" s="335"/>
      <c r="J52" s="336"/>
      <c r="K52" s="379"/>
      <c r="L52" s="379"/>
      <c r="M52" s="379"/>
      <c r="N52" s="379"/>
      <c r="O52" s="379"/>
      <c r="P52" s="379"/>
      <c r="Q52" s="379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  <c r="AW52" s="335"/>
      <c r="AX52" s="335"/>
      <c r="AY52" s="335"/>
      <c r="AZ52" s="335"/>
      <c r="BA52" s="335"/>
      <c r="BB52" s="335"/>
      <c r="BC52" s="335"/>
      <c r="BD52" s="335"/>
      <c r="BE52" s="335"/>
      <c r="BF52" s="335"/>
      <c r="BG52" s="335"/>
      <c r="BH52" s="335"/>
      <c r="BI52" s="335"/>
      <c r="BJ52" s="335"/>
      <c r="BK52" s="335"/>
      <c r="BL52" s="335"/>
      <c r="BM52" s="335"/>
      <c r="BN52" s="335"/>
      <c r="BO52" s="335"/>
      <c r="BP52" s="335"/>
      <c r="BQ52" s="335"/>
      <c r="BR52" s="335"/>
      <c r="BS52" s="335"/>
      <c r="BT52" s="335"/>
      <c r="BU52" s="335"/>
      <c r="BV52" s="335"/>
      <c r="BW52" s="335"/>
      <c r="BX52" s="335"/>
      <c r="BY52" s="335"/>
      <c r="BZ52" s="335"/>
      <c r="CA52" s="335"/>
      <c r="CB52" s="335"/>
      <c r="CC52" s="335"/>
      <c r="CD52" s="335"/>
      <c r="CE52" s="335"/>
      <c r="CF52" s="335"/>
      <c r="CG52" s="335"/>
      <c r="CH52" s="335"/>
      <c r="CI52" s="335"/>
      <c r="CJ52" s="335"/>
      <c r="CK52" s="335"/>
      <c r="CL52" s="335"/>
      <c r="CM52" s="335"/>
      <c r="CN52" s="335"/>
      <c r="CO52" s="335"/>
      <c r="CP52" s="335"/>
      <c r="CQ52" s="335"/>
      <c r="CR52" s="335"/>
      <c r="CS52" s="335"/>
      <c r="CT52" s="335"/>
      <c r="CU52" s="335"/>
      <c r="CV52" s="335"/>
      <c r="CW52" s="335"/>
      <c r="CX52" s="335"/>
      <c r="CY52" s="335"/>
      <c r="CZ52" s="335"/>
      <c r="DA52" s="335"/>
      <c r="DB52" s="335"/>
      <c r="DC52" s="335"/>
      <c r="DD52" s="335"/>
      <c r="DE52" s="335"/>
      <c r="DF52" s="335"/>
      <c r="DG52" s="335"/>
      <c r="DH52" s="335"/>
      <c r="DI52" s="335"/>
      <c r="DJ52" s="335"/>
      <c r="DK52" s="335"/>
      <c r="DL52" s="335"/>
      <c r="DM52" s="335"/>
      <c r="DN52" s="335"/>
      <c r="DO52" s="335"/>
      <c r="DP52" s="335"/>
      <c r="DQ52" s="335"/>
      <c r="DR52" s="335"/>
      <c r="DS52" s="335"/>
      <c r="DT52" s="335"/>
      <c r="DU52" s="335"/>
      <c r="DV52" s="335"/>
      <c r="DW52" s="335"/>
      <c r="DX52" s="335"/>
      <c r="DY52" s="335"/>
      <c r="DZ52" s="335"/>
      <c r="EA52" s="335"/>
      <c r="EB52" s="335"/>
      <c r="EC52" s="335"/>
      <c r="ED52" s="335"/>
      <c r="EE52" s="335"/>
      <c r="EF52" s="335"/>
      <c r="EG52" s="335"/>
      <c r="EH52" s="335"/>
      <c r="EI52" s="335"/>
      <c r="EJ52" s="335"/>
      <c r="EK52" s="335"/>
      <c r="EL52" s="335"/>
      <c r="EM52" s="335"/>
      <c r="EN52" s="335"/>
      <c r="EO52" s="335"/>
      <c r="EP52" s="335"/>
      <c r="EQ52" s="335"/>
      <c r="ER52" s="335"/>
      <c r="ES52" s="335"/>
      <c r="ET52" s="335"/>
      <c r="EU52" s="335"/>
      <c r="EV52" s="335"/>
      <c r="EW52" s="335"/>
      <c r="EX52" s="335"/>
      <c r="EY52" s="335"/>
      <c r="EZ52" s="335"/>
      <c r="FA52" s="335"/>
      <c r="FB52" s="335"/>
      <c r="FC52" s="335"/>
      <c r="FD52" s="335"/>
      <c r="FE52" s="335"/>
      <c r="FF52" s="335"/>
      <c r="FG52" s="335"/>
      <c r="FH52" s="335"/>
      <c r="FI52" s="335"/>
      <c r="FJ52" s="335"/>
      <c r="FK52" s="335"/>
      <c r="FL52" s="335"/>
      <c r="FM52" s="335"/>
      <c r="FN52" s="335"/>
      <c r="FO52" s="335"/>
      <c r="FP52" s="335"/>
      <c r="FQ52" s="335"/>
      <c r="FR52" s="335"/>
      <c r="FS52" s="335"/>
      <c r="FT52" s="335"/>
      <c r="FU52" s="335"/>
      <c r="FV52" s="335"/>
      <c r="FW52" s="335"/>
      <c r="FX52" s="335"/>
      <c r="FY52" s="335"/>
      <c r="FZ52" s="335"/>
      <c r="GA52" s="335"/>
      <c r="GB52" s="335"/>
      <c r="GC52" s="335"/>
      <c r="GD52" s="335"/>
      <c r="GE52" s="335"/>
      <c r="GF52" s="335"/>
      <c r="GG52" s="335"/>
      <c r="GH52" s="335"/>
      <c r="GI52" s="335"/>
      <c r="GJ52" s="335"/>
      <c r="GK52" s="335"/>
      <c r="GL52" s="335"/>
      <c r="GM52" s="335"/>
      <c r="GN52" s="335"/>
      <c r="GO52" s="335"/>
      <c r="GP52" s="335"/>
      <c r="GQ52" s="335"/>
      <c r="GR52" s="335"/>
      <c r="GS52" s="335"/>
      <c r="GT52" s="335"/>
      <c r="GU52" s="335"/>
      <c r="GV52" s="335"/>
      <c r="GW52" s="335"/>
      <c r="GX52" s="335"/>
      <c r="GY52" s="335"/>
      <c r="GZ52" s="335"/>
      <c r="HA52" s="335"/>
      <c r="HB52" s="335"/>
      <c r="HC52" s="335"/>
      <c r="HD52" s="335"/>
      <c r="HE52" s="335"/>
      <c r="HF52" s="335"/>
      <c r="HG52" s="335"/>
      <c r="HH52" s="335"/>
      <c r="HI52" s="335"/>
      <c r="HJ52" s="335"/>
      <c r="HK52" s="335"/>
      <c r="HL52" s="335"/>
      <c r="HM52" s="335"/>
      <c r="HN52" s="335"/>
      <c r="HO52" s="335"/>
      <c r="HP52" s="335"/>
      <c r="HQ52" s="335"/>
      <c r="HR52" s="335"/>
      <c r="HS52" s="335"/>
      <c r="HT52" s="335"/>
      <c r="HU52" s="335"/>
      <c r="HV52" s="335"/>
      <c r="HW52" s="335"/>
      <c r="HX52" s="335"/>
      <c r="HY52" s="335"/>
      <c r="HZ52" s="335"/>
      <c r="IA52" s="335"/>
      <c r="IB52" s="335"/>
      <c r="IC52" s="335"/>
      <c r="ID52" s="335"/>
      <c r="IE52" s="335"/>
      <c r="IF52" s="335"/>
      <c r="IG52" s="335"/>
      <c r="IH52" s="335"/>
      <c r="II52" s="335"/>
      <c r="IJ52" s="335"/>
      <c r="IK52" s="335"/>
      <c r="IL52" s="335"/>
      <c r="IM52" s="335"/>
      <c r="IN52" s="335"/>
      <c r="IO52" s="335"/>
      <c r="IP52" s="335"/>
      <c r="IQ52" s="335"/>
      <c r="IR52" s="335"/>
      <c r="IS52" s="335"/>
      <c r="IT52" s="335"/>
      <c r="IU52" s="335"/>
      <c r="IV52" s="335"/>
    </row>
    <row r="53" spans="1:256" ht="12.75" hidden="1" customHeight="1" x14ac:dyDescent="0.2">
      <c r="A53" s="335"/>
      <c r="B53" s="335"/>
      <c r="C53" s="335"/>
      <c r="D53" s="335"/>
      <c r="E53" s="335"/>
      <c r="F53" s="335"/>
      <c r="G53" s="335"/>
      <c r="H53" s="335"/>
      <c r="I53" s="335"/>
      <c r="J53" s="336"/>
      <c r="K53" s="379"/>
      <c r="L53" s="379"/>
      <c r="M53" s="379"/>
      <c r="N53" s="379"/>
      <c r="O53" s="379"/>
      <c r="P53" s="379"/>
      <c r="Q53" s="379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5"/>
      <c r="AZ53" s="335"/>
      <c r="BA53" s="335"/>
      <c r="BB53" s="335"/>
      <c r="BC53" s="335"/>
      <c r="BD53" s="335"/>
      <c r="BE53" s="335"/>
      <c r="BF53" s="335"/>
      <c r="BG53" s="335"/>
      <c r="BH53" s="335"/>
      <c r="BI53" s="335"/>
      <c r="BJ53" s="335"/>
      <c r="BK53" s="335"/>
      <c r="BL53" s="335"/>
      <c r="BM53" s="335"/>
      <c r="BN53" s="335"/>
      <c r="BO53" s="335"/>
      <c r="BP53" s="335"/>
      <c r="BQ53" s="335"/>
      <c r="BR53" s="335"/>
      <c r="BS53" s="335"/>
      <c r="BT53" s="335"/>
      <c r="BU53" s="335"/>
      <c r="BV53" s="335"/>
      <c r="BW53" s="335"/>
      <c r="BX53" s="335"/>
      <c r="BY53" s="335"/>
      <c r="BZ53" s="335"/>
      <c r="CA53" s="335"/>
      <c r="CB53" s="335"/>
      <c r="CC53" s="335"/>
      <c r="CD53" s="335"/>
      <c r="CE53" s="335"/>
      <c r="CF53" s="335"/>
      <c r="CG53" s="335"/>
      <c r="CH53" s="335"/>
      <c r="CI53" s="335"/>
      <c r="CJ53" s="335"/>
      <c r="CK53" s="335"/>
      <c r="CL53" s="335"/>
      <c r="CM53" s="335"/>
      <c r="CN53" s="335"/>
      <c r="CO53" s="335"/>
      <c r="CP53" s="335"/>
      <c r="CQ53" s="335"/>
      <c r="CR53" s="335"/>
      <c r="CS53" s="335"/>
      <c r="CT53" s="335"/>
      <c r="CU53" s="335"/>
      <c r="CV53" s="335"/>
      <c r="CW53" s="335"/>
      <c r="CX53" s="335"/>
      <c r="CY53" s="335"/>
      <c r="CZ53" s="335"/>
      <c r="DA53" s="335"/>
      <c r="DB53" s="335"/>
      <c r="DC53" s="335"/>
      <c r="DD53" s="335"/>
      <c r="DE53" s="335"/>
      <c r="DF53" s="335"/>
      <c r="DG53" s="335"/>
      <c r="DH53" s="335"/>
      <c r="DI53" s="335"/>
      <c r="DJ53" s="335"/>
      <c r="DK53" s="335"/>
      <c r="DL53" s="335"/>
      <c r="DM53" s="335"/>
      <c r="DN53" s="335"/>
      <c r="DO53" s="335"/>
      <c r="DP53" s="335"/>
      <c r="DQ53" s="335"/>
      <c r="DR53" s="335"/>
      <c r="DS53" s="335"/>
      <c r="DT53" s="335"/>
      <c r="DU53" s="335"/>
      <c r="DV53" s="335"/>
      <c r="DW53" s="335"/>
      <c r="DX53" s="335"/>
      <c r="DY53" s="335"/>
      <c r="DZ53" s="335"/>
      <c r="EA53" s="335"/>
      <c r="EB53" s="335"/>
      <c r="EC53" s="335"/>
      <c r="ED53" s="335"/>
      <c r="EE53" s="335"/>
      <c r="EF53" s="335"/>
      <c r="EG53" s="335"/>
      <c r="EH53" s="335"/>
      <c r="EI53" s="335"/>
      <c r="EJ53" s="335"/>
      <c r="EK53" s="335"/>
      <c r="EL53" s="335"/>
      <c r="EM53" s="335"/>
      <c r="EN53" s="335"/>
      <c r="EO53" s="335"/>
      <c r="EP53" s="335"/>
      <c r="EQ53" s="335"/>
      <c r="ER53" s="335"/>
      <c r="ES53" s="335"/>
      <c r="ET53" s="335"/>
      <c r="EU53" s="335"/>
      <c r="EV53" s="335"/>
      <c r="EW53" s="335"/>
      <c r="EX53" s="335"/>
      <c r="EY53" s="335"/>
      <c r="EZ53" s="335"/>
      <c r="FA53" s="335"/>
      <c r="FB53" s="335"/>
      <c r="FC53" s="335"/>
      <c r="FD53" s="335"/>
      <c r="FE53" s="335"/>
      <c r="FF53" s="335"/>
      <c r="FG53" s="335"/>
      <c r="FH53" s="335"/>
      <c r="FI53" s="335"/>
      <c r="FJ53" s="335"/>
      <c r="FK53" s="335"/>
      <c r="FL53" s="335"/>
      <c r="FM53" s="335"/>
      <c r="FN53" s="335"/>
      <c r="FO53" s="335"/>
      <c r="FP53" s="335"/>
      <c r="FQ53" s="335"/>
      <c r="FR53" s="335"/>
      <c r="FS53" s="335"/>
      <c r="FT53" s="335"/>
      <c r="FU53" s="335"/>
      <c r="FV53" s="335"/>
      <c r="FW53" s="335"/>
      <c r="FX53" s="335"/>
      <c r="FY53" s="335"/>
      <c r="FZ53" s="335"/>
      <c r="GA53" s="335"/>
      <c r="GB53" s="335"/>
      <c r="GC53" s="335"/>
      <c r="GD53" s="335"/>
      <c r="GE53" s="335"/>
      <c r="GF53" s="335"/>
      <c r="GG53" s="335"/>
      <c r="GH53" s="335"/>
      <c r="GI53" s="335"/>
      <c r="GJ53" s="335"/>
      <c r="GK53" s="335"/>
      <c r="GL53" s="335"/>
      <c r="GM53" s="335"/>
      <c r="GN53" s="335"/>
      <c r="GO53" s="335"/>
      <c r="GP53" s="335"/>
      <c r="GQ53" s="335"/>
      <c r="GR53" s="335"/>
      <c r="GS53" s="335"/>
      <c r="GT53" s="335"/>
      <c r="GU53" s="335"/>
      <c r="GV53" s="335"/>
      <c r="GW53" s="335"/>
      <c r="GX53" s="335"/>
      <c r="GY53" s="335"/>
      <c r="GZ53" s="335"/>
      <c r="HA53" s="335"/>
      <c r="HB53" s="335"/>
      <c r="HC53" s="335"/>
      <c r="HD53" s="335"/>
      <c r="HE53" s="335"/>
      <c r="HF53" s="335"/>
      <c r="HG53" s="335"/>
      <c r="HH53" s="335"/>
      <c r="HI53" s="335"/>
      <c r="HJ53" s="335"/>
      <c r="HK53" s="335"/>
      <c r="HL53" s="335"/>
      <c r="HM53" s="335"/>
      <c r="HN53" s="335"/>
      <c r="HO53" s="335"/>
      <c r="HP53" s="335"/>
      <c r="HQ53" s="335"/>
      <c r="HR53" s="335"/>
      <c r="HS53" s="335"/>
      <c r="HT53" s="335"/>
      <c r="HU53" s="335"/>
      <c r="HV53" s="335"/>
      <c r="HW53" s="335"/>
      <c r="HX53" s="335"/>
      <c r="HY53" s="335"/>
      <c r="HZ53" s="335"/>
      <c r="IA53" s="335"/>
      <c r="IB53" s="335"/>
      <c r="IC53" s="335"/>
      <c r="ID53" s="335"/>
      <c r="IE53" s="335"/>
      <c r="IF53" s="335"/>
      <c r="IG53" s="335"/>
      <c r="IH53" s="335"/>
      <c r="II53" s="335"/>
      <c r="IJ53" s="335"/>
      <c r="IK53" s="335"/>
      <c r="IL53" s="335"/>
      <c r="IM53" s="335"/>
      <c r="IN53" s="335"/>
      <c r="IO53" s="335"/>
      <c r="IP53" s="335"/>
      <c r="IQ53" s="335"/>
      <c r="IR53" s="335"/>
      <c r="IS53" s="335"/>
      <c r="IT53" s="335"/>
      <c r="IU53" s="335"/>
      <c r="IV53" s="335"/>
    </row>
    <row r="54" spans="1:256" ht="12.75" hidden="1" customHeight="1" x14ac:dyDescent="0.2"/>
    <row r="55" spans="1:256" ht="12.75" hidden="1" customHeight="1" x14ac:dyDescent="0.2">
      <c r="J55"/>
      <c r="K55"/>
      <c r="L55"/>
      <c r="M55"/>
      <c r="N55"/>
      <c r="O55"/>
      <c r="P55"/>
      <c r="Q55"/>
    </row>
    <row r="56" spans="1:256" ht="12.75" hidden="1" customHeight="1" x14ac:dyDescent="0.2">
      <c r="J56"/>
      <c r="K56"/>
      <c r="L56"/>
      <c r="M56"/>
      <c r="N56"/>
      <c r="O56"/>
      <c r="P56"/>
      <c r="Q56"/>
    </row>
    <row r="57" spans="1:256" ht="12.75" hidden="1" customHeight="1" x14ac:dyDescent="0.2">
      <c r="J57"/>
      <c r="K57"/>
      <c r="L57"/>
      <c r="M57"/>
      <c r="N57"/>
      <c r="O57"/>
      <c r="P57"/>
      <c r="Q57"/>
    </row>
    <row r="58" spans="1:256" ht="12.75" hidden="1" customHeight="1" x14ac:dyDescent="0.2">
      <c r="J58"/>
      <c r="K58"/>
      <c r="L58"/>
      <c r="M58"/>
      <c r="N58"/>
      <c r="O58"/>
      <c r="P58"/>
      <c r="Q58"/>
    </row>
  </sheetData>
  <mergeCells count="4">
    <mergeCell ref="B3:C3"/>
    <mergeCell ref="E3:F3"/>
    <mergeCell ref="B4:C4"/>
    <mergeCell ref="E4:F4"/>
  </mergeCells>
  <conditionalFormatting sqref="L14:U16 N37:U39 L37:M38 L22:U22">
    <cfRule type="cellIs" dxfId="51" priority="24" stopIfTrue="1" operator="lessThan">
      <formula>0</formula>
    </cfRule>
  </conditionalFormatting>
  <conditionalFormatting sqref="J14:J16 E14:E16 B14:B16 G14:H16">
    <cfRule type="cellIs" dxfId="50" priority="23" stopIfTrue="1" operator="lessThan">
      <formula>0</formula>
    </cfRule>
  </conditionalFormatting>
  <conditionalFormatting sqref="L8:U12">
    <cfRule type="cellIs" dxfId="49" priority="22" stopIfTrue="1" operator="lessThan">
      <formula>0</formula>
    </cfRule>
  </conditionalFormatting>
  <conditionalFormatting sqref="J8:J12 E8:E12 B8:B12 G8:H12">
    <cfRule type="cellIs" dxfId="48" priority="21" stopIfTrue="1" operator="lessThan">
      <formula>0</formula>
    </cfRule>
  </conditionalFormatting>
  <conditionalFormatting sqref="L17:U17">
    <cfRule type="cellIs" dxfId="47" priority="20" stopIfTrue="1" operator="lessThan">
      <formula>0</formula>
    </cfRule>
  </conditionalFormatting>
  <conditionalFormatting sqref="J17 E17 B17 G17:H17">
    <cfRule type="cellIs" dxfId="46" priority="19" stopIfTrue="1" operator="lessThan">
      <formula>0</formula>
    </cfRule>
  </conditionalFormatting>
  <conditionalFormatting sqref="L13:U13">
    <cfRule type="cellIs" dxfId="45" priority="18" stopIfTrue="1" operator="lessThan">
      <formula>0</formula>
    </cfRule>
  </conditionalFormatting>
  <conditionalFormatting sqref="J13 E13 B13 G13:H13">
    <cfRule type="cellIs" dxfId="44" priority="17" stopIfTrue="1" operator="lessThan">
      <formula>0</formula>
    </cfRule>
  </conditionalFormatting>
  <conditionalFormatting sqref="L18:U18">
    <cfRule type="cellIs" dxfId="43" priority="16" stopIfTrue="1" operator="lessThan">
      <formula>0</formula>
    </cfRule>
  </conditionalFormatting>
  <conditionalFormatting sqref="J18 E18 B18 G18:H18">
    <cfRule type="cellIs" dxfId="42" priority="15" stopIfTrue="1" operator="lessThan">
      <formula>0</formula>
    </cfRule>
  </conditionalFormatting>
  <conditionalFormatting sqref="L29:U31">
    <cfRule type="cellIs" dxfId="41" priority="14" stopIfTrue="1" operator="lessThan">
      <formula>0</formula>
    </cfRule>
  </conditionalFormatting>
  <conditionalFormatting sqref="J29:J31 E29:E31 B29:B31 G29:H31">
    <cfRule type="cellIs" dxfId="40" priority="13" stopIfTrue="1" operator="lessThan">
      <formula>0</formula>
    </cfRule>
  </conditionalFormatting>
  <conditionalFormatting sqref="L23:U27">
    <cfRule type="cellIs" dxfId="39" priority="12" stopIfTrue="1" operator="lessThan">
      <formula>0</formula>
    </cfRule>
  </conditionalFormatting>
  <conditionalFormatting sqref="J23:J27 E23:E27 B23:B27 G23:H27">
    <cfRule type="cellIs" dxfId="38" priority="11" stopIfTrue="1" operator="lessThan">
      <formula>0</formula>
    </cfRule>
  </conditionalFormatting>
  <conditionalFormatting sqref="L32:U32">
    <cfRule type="cellIs" dxfId="37" priority="10" stopIfTrue="1" operator="lessThan">
      <formula>0</formula>
    </cfRule>
  </conditionalFormatting>
  <conditionalFormatting sqref="J32 E32 B32 G32:H32">
    <cfRule type="cellIs" dxfId="36" priority="9" stopIfTrue="1" operator="lessThan">
      <formula>0</formula>
    </cfRule>
  </conditionalFormatting>
  <conditionalFormatting sqref="L28:U28">
    <cfRule type="cellIs" dxfId="35" priority="8" stopIfTrue="1" operator="lessThan">
      <formula>0</formula>
    </cfRule>
  </conditionalFormatting>
  <conditionalFormatting sqref="J28 E28 B28 G28:H28">
    <cfRule type="cellIs" dxfId="34" priority="7" stopIfTrue="1" operator="lessThan">
      <formula>0</formula>
    </cfRule>
  </conditionalFormatting>
  <conditionalFormatting sqref="L33:U33">
    <cfRule type="cellIs" dxfId="33" priority="6" stopIfTrue="1" operator="lessThan">
      <formula>0</formula>
    </cfRule>
  </conditionalFormatting>
  <conditionalFormatting sqref="J33 E33 B33 G33:H33">
    <cfRule type="cellIs" dxfId="32" priority="5" stopIfTrue="1" operator="lessThan">
      <formula>0</formula>
    </cfRule>
  </conditionalFormatting>
  <conditionalFormatting sqref="L19:U21">
    <cfRule type="cellIs" dxfId="31" priority="4" stopIfTrue="1" operator="lessThan">
      <formula>0</formula>
    </cfRule>
  </conditionalFormatting>
  <conditionalFormatting sqref="J19:J21 E19:E21 B19:B21 G19:H21">
    <cfRule type="cellIs" dxfId="30" priority="3" stopIfTrue="1" operator="lessThan">
      <formula>0</formula>
    </cfRule>
  </conditionalFormatting>
  <conditionalFormatting sqref="L34:U36">
    <cfRule type="cellIs" dxfId="29" priority="2" stopIfTrue="1" operator="lessThan">
      <formula>0</formula>
    </cfRule>
  </conditionalFormatting>
  <conditionalFormatting sqref="J34:J36 E34:E36 B34:B36 G34:H36">
    <cfRule type="cellIs" dxfId="28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portrait" r:id="rId1"/>
  <headerFooter alignWithMargins="0">
    <oddHeader>&amp;LStatistiska centralbyrån
Offentlig ekonomi och
mikrosimuleringar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pageSetUpPr fitToPage="1"/>
  </sheetPr>
  <dimension ref="A1:WVL70"/>
  <sheetViews>
    <sheetView showGridLines="0" zoomScaleNormal="100" workbookViewId="0"/>
  </sheetViews>
  <sheetFormatPr defaultColWidth="0" defaultRowHeight="0" customHeight="1" zeroHeight="1" x14ac:dyDescent="0.2"/>
  <cols>
    <col min="1" max="1" width="3.85546875" style="380" customWidth="1"/>
    <col min="2" max="2" width="58.42578125" style="380" customWidth="1"/>
    <col min="3" max="3" width="27.7109375" style="401" customWidth="1"/>
    <col min="4" max="4" width="12.42578125" style="383" customWidth="1"/>
    <col min="5" max="5" width="9.28515625" style="383" hidden="1" customWidth="1"/>
    <col min="6" max="256" width="53.42578125" style="380" hidden="1"/>
    <col min="257" max="257" width="3.85546875" style="380" hidden="1" customWidth="1"/>
    <col min="258" max="258" width="58.42578125" style="380" hidden="1" customWidth="1"/>
    <col min="259" max="259" width="27.7109375" style="380" hidden="1" customWidth="1"/>
    <col min="260" max="260" width="12.42578125" style="380" hidden="1" customWidth="1"/>
    <col min="261" max="261" width="53.42578125" style="380" hidden="1" customWidth="1"/>
    <col min="262" max="512" width="53.42578125" style="380" hidden="1"/>
    <col min="513" max="513" width="3.85546875" style="380" hidden="1" customWidth="1"/>
    <col min="514" max="514" width="58.42578125" style="380" hidden="1" customWidth="1"/>
    <col min="515" max="515" width="27.7109375" style="380" hidden="1" customWidth="1"/>
    <col min="516" max="516" width="12.42578125" style="380" hidden="1" customWidth="1"/>
    <col min="517" max="517" width="53.42578125" style="380" hidden="1" customWidth="1"/>
    <col min="518" max="768" width="53.42578125" style="380" hidden="1"/>
    <col min="769" max="769" width="3.85546875" style="380" hidden="1" customWidth="1"/>
    <col min="770" max="770" width="58.42578125" style="380" hidden="1" customWidth="1"/>
    <col min="771" max="771" width="27.7109375" style="380" hidden="1" customWidth="1"/>
    <col min="772" max="772" width="12.42578125" style="380" hidden="1" customWidth="1"/>
    <col min="773" max="773" width="53.42578125" style="380" hidden="1" customWidth="1"/>
    <col min="774" max="1024" width="53.42578125" style="380" hidden="1"/>
    <col min="1025" max="1025" width="3.85546875" style="380" hidden="1" customWidth="1"/>
    <col min="1026" max="1026" width="58.42578125" style="380" hidden="1" customWidth="1"/>
    <col min="1027" max="1027" width="27.7109375" style="380" hidden="1" customWidth="1"/>
    <col min="1028" max="1028" width="12.42578125" style="380" hidden="1" customWidth="1"/>
    <col min="1029" max="1029" width="53.42578125" style="380" hidden="1" customWidth="1"/>
    <col min="1030" max="1280" width="53.42578125" style="380" hidden="1"/>
    <col min="1281" max="1281" width="3.85546875" style="380" hidden="1" customWidth="1"/>
    <col min="1282" max="1282" width="58.42578125" style="380" hidden="1" customWidth="1"/>
    <col min="1283" max="1283" width="27.7109375" style="380" hidden="1" customWidth="1"/>
    <col min="1284" max="1284" width="12.42578125" style="380" hidden="1" customWidth="1"/>
    <col min="1285" max="1285" width="53.42578125" style="380" hidden="1" customWidth="1"/>
    <col min="1286" max="1536" width="53.42578125" style="380" hidden="1"/>
    <col min="1537" max="1537" width="3.85546875" style="380" hidden="1" customWidth="1"/>
    <col min="1538" max="1538" width="58.42578125" style="380" hidden="1" customWidth="1"/>
    <col min="1539" max="1539" width="27.7109375" style="380" hidden="1" customWidth="1"/>
    <col min="1540" max="1540" width="12.42578125" style="380" hidden="1" customWidth="1"/>
    <col min="1541" max="1541" width="53.42578125" style="380" hidden="1" customWidth="1"/>
    <col min="1542" max="1792" width="53.42578125" style="380" hidden="1"/>
    <col min="1793" max="1793" width="3.85546875" style="380" hidden="1" customWidth="1"/>
    <col min="1794" max="1794" width="58.42578125" style="380" hidden="1" customWidth="1"/>
    <col min="1795" max="1795" width="27.7109375" style="380" hidden="1" customWidth="1"/>
    <col min="1796" max="1796" width="12.42578125" style="380" hidden="1" customWidth="1"/>
    <col min="1797" max="1797" width="53.42578125" style="380" hidden="1" customWidth="1"/>
    <col min="1798" max="2048" width="53.42578125" style="380" hidden="1"/>
    <col min="2049" max="2049" width="3.85546875" style="380" hidden="1" customWidth="1"/>
    <col min="2050" max="2050" width="58.42578125" style="380" hidden="1" customWidth="1"/>
    <col min="2051" max="2051" width="27.7109375" style="380" hidden="1" customWidth="1"/>
    <col min="2052" max="2052" width="12.42578125" style="380" hidden="1" customWidth="1"/>
    <col min="2053" max="2053" width="53.42578125" style="380" hidden="1" customWidth="1"/>
    <col min="2054" max="2304" width="53.42578125" style="380" hidden="1"/>
    <col min="2305" max="2305" width="3.85546875" style="380" hidden="1" customWidth="1"/>
    <col min="2306" max="2306" width="58.42578125" style="380" hidden="1" customWidth="1"/>
    <col min="2307" max="2307" width="27.7109375" style="380" hidden="1" customWidth="1"/>
    <col min="2308" max="2308" width="12.42578125" style="380" hidden="1" customWidth="1"/>
    <col min="2309" max="2309" width="53.42578125" style="380" hidden="1" customWidth="1"/>
    <col min="2310" max="2560" width="53.42578125" style="380" hidden="1"/>
    <col min="2561" max="2561" width="3.85546875" style="380" hidden="1" customWidth="1"/>
    <col min="2562" max="2562" width="58.42578125" style="380" hidden="1" customWidth="1"/>
    <col min="2563" max="2563" width="27.7109375" style="380" hidden="1" customWidth="1"/>
    <col min="2564" max="2564" width="12.42578125" style="380" hidden="1" customWidth="1"/>
    <col min="2565" max="2565" width="53.42578125" style="380" hidden="1" customWidth="1"/>
    <col min="2566" max="2816" width="53.42578125" style="380" hidden="1"/>
    <col min="2817" max="2817" width="3.85546875" style="380" hidden="1" customWidth="1"/>
    <col min="2818" max="2818" width="58.42578125" style="380" hidden="1" customWidth="1"/>
    <col min="2819" max="2819" width="27.7109375" style="380" hidden="1" customWidth="1"/>
    <col min="2820" max="2820" width="12.42578125" style="380" hidden="1" customWidth="1"/>
    <col min="2821" max="2821" width="53.42578125" style="380" hidden="1" customWidth="1"/>
    <col min="2822" max="3072" width="53.42578125" style="380" hidden="1"/>
    <col min="3073" max="3073" width="3.85546875" style="380" hidden="1" customWidth="1"/>
    <col min="3074" max="3074" width="58.42578125" style="380" hidden="1" customWidth="1"/>
    <col min="3075" max="3075" width="27.7109375" style="380" hidden="1" customWidth="1"/>
    <col min="3076" max="3076" width="12.42578125" style="380" hidden="1" customWidth="1"/>
    <col min="3077" max="3077" width="53.42578125" style="380" hidden="1" customWidth="1"/>
    <col min="3078" max="3328" width="53.42578125" style="380" hidden="1"/>
    <col min="3329" max="3329" width="3.85546875" style="380" hidden="1" customWidth="1"/>
    <col min="3330" max="3330" width="58.42578125" style="380" hidden="1" customWidth="1"/>
    <col min="3331" max="3331" width="27.7109375" style="380" hidden="1" customWidth="1"/>
    <col min="3332" max="3332" width="12.42578125" style="380" hidden="1" customWidth="1"/>
    <col min="3333" max="3333" width="53.42578125" style="380" hidden="1" customWidth="1"/>
    <col min="3334" max="3584" width="53.42578125" style="380" hidden="1"/>
    <col min="3585" max="3585" width="3.85546875" style="380" hidden="1" customWidth="1"/>
    <col min="3586" max="3586" width="58.42578125" style="380" hidden="1" customWidth="1"/>
    <col min="3587" max="3587" width="27.7109375" style="380" hidden="1" customWidth="1"/>
    <col min="3588" max="3588" width="12.42578125" style="380" hidden="1" customWidth="1"/>
    <col min="3589" max="3589" width="53.42578125" style="380" hidden="1" customWidth="1"/>
    <col min="3590" max="3840" width="53.42578125" style="380" hidden="1"/>
    <col min="3841" max="3841" width="3.85546875" style="380" hidden="1" customWidth="1"/>
    <col min="3842" max="3842" width="58.42578125" style="380" hidden="1" customWidth="1"/>
    <col min="3843" max="3843" width="27.7109375" style="380" hidden="1" customWidth="1"/>
    <col min="3844" max="3844" width="12.42578125" style="380" hidden="1" customWidth="1"/>
    <col min="3845" max="3845" width="53.42578125" style="380" hidden="1" customWidth="1"/>
    <col min="3846" max="4096" width="53.42578125" style="380" hidden="1"/>
    <col min="4097" max="4097" width="3.85546875" style="380" hidden="1" customWidth="1"/>
    <col min="4098" max="4098" width="58.42578125" style="380" hidden="1" customWidth="1"/>
    <col min="4099" max="4099" width="27.7109375" style="380" hidden="1" customWidth="1"/>
    <col min="4100" max="4100" width="12.42578125" style="380" hidden="1" customWidth="1"/>
    <col min="4101" max="4101" width="53.42578125" style="380" hidden="1" customWidth="1"/>
    <col min="4102" max="4352" width="53.42578125" style="380" hidden="1"/>
    <col min="4353" max="4353" width="3.85546875" style="380" hidden="1" customWidth="1"/>
    <col min="4354" max="4354" width="58.42578125" style="380" hidden="1" customWidth="1"/>
    <col min="4355" max="4355" width="27.7109375" style="380" hidden="1" customWidth="1"/>
    <col min="4356" max="4356" width="12.42578125" style="380" hidden="1" customWidth="1"/>
    <col min="4357" max="4357" width="53.42578125" style="380" hidden="1" customWidth="1"/>
    <col min="4358" max="4608" width="53.42578125" style="380" hidden="1"/>
    <col min="4609" max="4609" width="3.85546875" style="380" hidden="1" customWidth="1"/>
    <col min="4610" max="4610" width="58.42578125" style="380" hidden="1" customWidth="1"/>
    <col min="4611" max="4611" width="27.7109375" style="380" hidden="1" customWidth="1"/>
    <col min="4612" max="4612" width="12.42578125" style="380" hidden="1" customWidth="1"/>
    <col min="4613" max="4613" width="53.42578125" style="380" hidden="1" customWidth="1"/>
    <col min="4614" max="4864" width="53.42578125" style="380" hidden="1"/>
    <col min="4865" max="4865" width="3.85546875" style="380" hidden="1" customWidth="1"/>
    <col min="4866" max="4866" width="58.42578125" style="380" hidden="1" customWidth="1"/>
    <col min="4867" max="4867" width="27.7109375" style="380" hidden="1" customWidth="1"/>
    <col min="4868" max="4868" width="12.42578125" style="380" hidden="1" customWidth="1"/>
    <col min="4869" max="4869" width="53.42578125" style="380" hidden="1" customWidth="1"/>
    <col min="4870" max="5120" width="53.42578125" style="380" hidden="1"/>
    <col min="5121" max="5121" width="3.85546875" style="380" hidden="1" customWidth="1"/>
    <col min="5122" max="5122" width="58.42578125" style="380" hidden="1" customWidth="1"/>
    <col min="5123" max="5123" width="27.7109375" style="380" hidden="1" customWidth="1"/>
    <col min="5124" max="5124" width="12.42578125" style="380" hidden="1" customWidth="1"/>
    <col min="5125" max="5125" width="53.42578125" style="380" hidden="1" customWidth="1"/>
    <col min="5126" max="5376" width="53.42578125" style="380" hidden="1"/>
    <col min="5377" max="5377" width="3.85546875" style="380" hidden="1" customWidth="1"/>
    <col min="5378" max="5378" width="58.42578125" style="380" hidden="1" customWidth="1"/>
    <col min="5379" max="5379" width="27.7109375" style="380" hidden="1" customWidth="1"/>
    <col min="5380" max="5380" width="12.42578125" style="380" hidden="1" customWidth="1"/>
    <col min="5381" max="5381" width="53.42578125" style="380" hidden="1" customWidth="1"/>
    <col min="5382" max="5632" width="53.42578125" style="380" hidden="1"/>
    <col min="5633" max="5633" width="3.85546875" style="380" hidden="1" customWidth="1"/>
    <col min="5634" max="5634" width="58.42578125" style="380" hidden="1" customWidth="1"/>
    <col min="5635" max="5635" width="27.7109375" style="380" hidden="1" customWidth="1"/>
    <col min="5636" max="5636" width="12.42578125" style="380" hidden="1" customWidth="1"/>
    <col min="5637" max="5637" width="53.42578125" style="380" hidden="1" customWidth="1"/>
    <col min="5638" max="5888" width="53.42578125" style="380" hidden="1"/>
    <col min="5889" max="5889" width="3.85546875" style="380" hidden="1" customWidth="1"/>
    <col min="5890" max="5890" width="58.42578125" style="380" hidden="1" customWidth="1"/>
    <col min="5891" max="5891" width="27.7109375" style="380" hidden="1" customWidth="1"/>
    <col min="5892" max="5892" width="12.42578125" style="380" hidden="1" customWidth="1"/>
    <col min="5893" max="5893" width="53.42578125" style="380" hidden="1" customWidth="1"/>
    <col min="5894" max="6144" width="53.42578125" style="380" hidden="1"/>
    <col min="6145" max="6145" width="3.85546875" style="380" hidden="1" customWidth="1"/>
    <col min="6146" max="6146" width="58.42578125" style="380" hidden="1" customWidth="1"/>
    <col min="6147" max="6147" width="27.7109375" style="380" hidden="1" customWidth="1"/>
    <col min="6148" max="6148" width="12.42578125" style="380" hidden="1" customWidth="1"/>
    <col min="6149" max="6149" width="53.42578125" style="380" hidden="1" customWidth="1"/>
    <col min="6150" max="6400" width="53.42578125" style="380" hidden="1"/>
    <col min="6401" max="6401" width="3.85546875" style="380" hidden="1" customWidth="1"/>
    <col min="6402" max="6402" width="58.42578125" style="380" hidden="1" customWidth="1"/>
    <col min="6403" max="6403" width="27.7109375" style="380" hidden="1" customWidth="1"/>
    <col min="6404" max="6404" width="12.42578125" style="380" hidden="1" customWidth="1"/>
    <col min="6405" max="6405" width="53.42578125" style="380" hidden="1" customWidth="1"/>
    <col min="6406" max="6656" width="53.42578125" style="380" hidden="1"/>
    <col min="6657" max="6657" width="3.85546875" style="380" hidden="1" customWidth="1"/>
    <col min="6658" max="6658" width="58.42578125" style="380" hidden="1" customWidth="1"/>
    <col min="6659" max="6659" width="27.7109375" style="380" hidden="1" customWidth="1"/>
    <col min="6660" max="6660" width="12.42578125" style="380" hidden="1" customWidth="1"/>
    <col min="6661" max="6661" width="53.42578125" style="380" hidden="1" customWidth="1"/>
    <col min="6662" max="6912" width="53.42578125" style="380" hidden="1"/>
    <col min="6913" max="6913" width="3.85546875" style="380" hidden="1" customWidth="1"/>
    <col min="6914" max="6914" width="58.42578125" style="380" hidden="1" customWidth="1"/>
    <col min="6915" max="6915" width="27.7109375" style="380" hidden="1" customWidth="1"/>
    <col min="6916" max="6916" width="12.42578125" style="380" hidden="1" customWidth="1"/>
    <col min="6917" max="6917" width="53.42578125" style="380" hidden="1" customWidth="1"/>
    <col min="6918" max="7168" width="53.42578125" style="380" hidden="1"/>
    <col min="7169" max="7169" width="3.85546875" style="380" hidden="1" customWidth="1"/>
    <col min="7170" max="7170" width="58.42578125" style="380" hidden="1" customWidth="1"/>
    <col min="7171" max="7171" width="27.7109375" style="380" hidden="1" customWidth="1"/>
    <col min="7172" max="7172" width="12.42578125" style="380" hidden="1" customWidth="1"/>
    <col min="7173" max="7173" width="53.42578125" style="380" hidden="1" customWidth="1"/>
    <col min="7174" max="7424" width="53.42578125" style="380" hidden="1"/>
    <col min="7425" max="7425" width="3.85546875" style="380" hidden="1" customWidth="1"/>
    <col min="7426" max="7426" width="58.42578125" style="380" hidden="1" customWidth="1"/>
    <col min="7427" max="7427" width="27.7109375" style="380" hidden="1" customWidth="1"/>
    <col min="7428" max="7428" width="12.42578125" style="380" hidden="1" customWidth="1"/>
    <col min="7429" max="7429" width="53.42578125" style="380" hidden="1" customWidth="1"/>
    <col min="7430" max="7680" width="53.42578125" style="380" hidden="1"/>
    <col min="7681" max="7681" width="3.85546875" style="380" hidden="1" customWidth="1"/>
    <col min="7682" max="7682" width="58.42578125" style="380" hidden="1" customWidth="1"/>
    <col min="7683" max="7683" width="27.7109375" style="380" hidden="1" customWidth="1"/>
    <col min="7684" max="7684" width="12.42578125" style="380" hidden="1" customWidth="1"/>
    <col min="7685" max="7685" width="53.42578125" style="380" hidden="1" customWidth="1"/>
    <col min="7686" max="7936" width="53.42578125" style="380" hidden="1"/>
    <col min="7937" max="7937" width="3.85546875" style="380" hidden="1" customWidth="1"/>
    <col min="7938" max="7938" width="58.42578125" style="380" hidden="1" customWidth="1"/>
    <col min="7939" max="7939" width="27.7109375" style="380" hidden="1" customWidth="1"/>
    <col min="7940" max="7940" width="12.42578125" style="380" hidden="1" customWidth="1"/>
    <col min="7941" max="7941" width="53.42578125" style="380" hidden="1" customWidth="1"/>
    <col min="7942" max="8192" width="53.42578125" style="380" hidden="1"/>
    <col min="8193" max="8193" width="3.85546875" style="380" hidden="1" customWidth="1"/>
    <col min="8194" max="8194" width="58.42578125" style="380" hidden="1" customWidth="1"/>
    <col min="8195" max="8195" width="27.7109375" style="380" hidden="1" customWidth="1"/>
    <col min="8196" max="8196" width="12.42578125" style="380" hidden="1" customWidth="1"/>
    <col min="8197" max="8197" width="53.42578125" style="380" hidden="1" customWidth="1"/>
    <col min="8198" max="8448" width="53.42578125" style="380" hidden="1"/>
    <col min="8449" max="8449" width="3.85546875" style="380" hidden="1" customWidth="1"/>
    <col min="8450" max="8450" width="58.42578125" style="380" hidden="1" customWidth="1"/>
    <col min="8451" max="8451" width="27.7109375" style="380" hidden="1" customWidth="1"/>
    <col min="8452" max="8452" width="12.42578125" style="380" hidden="1" customWidth="1"/>
    <col min="8453" max="8453" width="53.42578125" style="380" hidden="1" customWidth="1"/>
    <col min="8454" max="8704" width="53.42578125" style="380" hidden="1"/>
    <col min="8705" max="8705" width="3.85546875" style="380" hidden="1" customWidth="1"/>
    <col min="8706" max="8706" width="58.42578125" style="380" hidden="1" customWidth="1"/>
    <col min="8707" max="8707" width="27.7109375" style="380" hidden="1" customWidth="1"/>
    <col min="8708" max="8708" width="12.42578125" style="380" hidden="1" customWidth="1"/>
    <col min="8709" max="8709" width="53.42578125" style="380" hidden="1" customWidth="1"/>
    <col min="8710" max="8960" width="53.42578125" style="380" hidden="1"/>
    <col min="8961" max="8961" width="3.85546875" style="380" hidden="1" customWidth="1"/>
    <col min="8962" max="8962" width="58.42578125" style="380" hidden="1" customWidth="1"/>
    <col min="8963" max="8963" width="27.7109375" style="380" hidden="1" customWidth="1"/>
    <col min="8964" max="8964" width="12.42578125" style="380" hidden="1" customWidth="1"/>
    <col min="8965" max="8965" width="53.42578125" style="380" hidden="1" customWidth="1"/>
    <col min="8966" max="9216" width="53.42578125" style="380" hidden="1"/>
    <col min="9217" max="9217" width="3.85546875" style="380" hidden="1" customWidth="1"/>
    <col min="9218" max="9218" width="58.42578125" style="380" hidden="1" customWidth="1"/>
    <col min="9219" max="9219" width="27.7109375" style="380" hidden="1" customWidth="1"/>
    <col min="9220" max="9220" width="12.42578125" style="380" hidden="1" customWidth="1"/>
    <col min="9221" max="9221" width="53.42578125" style="380" hidden="1" customWidth="1"/>
    <col min="9222" max="9472" width="53.42578125" style="380" hidden="1"/>
    <col min="9473" max="9473" width="3.85546875" style="380" hidden="1" customWidth="1"/>
    <col min="9474" max="9474" width="58.42578125" style="380" hidden="1" customWidth="1"/>
    <col min="9475" max="9475" width="27.7109375" style="380" hidden="1" customWidth="1"/>
    <col min="9476" max="9476" width="12.42578125" style="380" hidden="1" customWidth="1"/>
    <col min="9477" max="9477" width="53.42578125" style="380" hidden="1" customWidth="1"/>
    <col min="9478" max="9728" width="53.42578125" style="380" hidden="1"/>
    <col min="9729" max="9729" width="3.85546875" style="380" hidden="1" customWidth="1"/>
    <col min="9730" max="9730" width="58.42578125" style="380" hidden="1" customWidth="1"/>
    <col min="9731" max="9731" width="27.7109375" style="380" hidden="1" customWidth="1"/>
    <col min="9732" max="9732" width="12.42578125" style="380" hidden="1" customWidth="1"/>
    <col min="9733" max="9733" width="53.42578125" style="380" hidden="1" customWidth="1"/>
    <col min="9734" max="9984" width="53.42578125" style="380" hidden="1"/>
    <col min="9985" max="9985" width="3.85546875" style="380" hidden="1" customWidth="1"/>
    <col min="9986" max="9986" width="58.42578125" style="380" hidden="1" customWidth="1"/>
    <col min="9987" max="9987" width="27.7109375" style="380" hidden="1" customWidth="1"/>
    <col min="9988" max="9988" width="12.42578125" style="380" hidden="1" customWidth="1"/>
    <col min="9989" max="9989" width="53.42578125" style="380" hidden="1" customWidth="1"/>
    <col min="9990" max="10240" width="53.42578125" style="380" hidden="1"/>
    <col min="10241" max="10241" width="3.85546875" style="380" hidden="1" customWidth="1"/>
    <col min="10242" max="10242" width="58.42578125" style="380" hidden="1" customWidth="1"/>
    <col min="10243" max="10243" width="27.7109375" style="380" hidden="1" customWidth="1"/>
    <col min="10244" max="10244" width="12.42578125" style="380" hidden="1" customWidth="1"/>
    <col min="10245" max="10245" width="53.42578125" style="380" hidden="1" customWidth="1"/>
    <col min="10246" max="10496" width="53.42578125" style="380" hidden="1"/>
    <col min="10497" max="10497" width="3.85546875" style="380" hidden="1" customWidth="1"/>
    <col min="10498" max="10498" width="58.42578125" style="380" hidden="1" customWidth="1"/>
    <col min="10499" max="10499" width="27.7109375" style="380" hidden="1" customWidth="1"/>
    <col min="10500" max="10500" width="12.42578125" style="380" hidden="1" customWidth="1"/>
    <col min="10501" max="10501" width="53.42578125" style="380" hidden="1" customWidth="1"/>
    <col min="10502" max="10752" width="53.42578125" style="380" hidden="1"/>
    <col min="10753" max="10753" width="3.85546875" style="380" hidden="1" customWidth="1"/>
    <col min="10754" max="10754" width="58.42578125" style="380" hidden="1" customWidth="1"/>
    <col min="10755" max="10755" width="27.7109375" style="380" hidden="1" customWidth="1"/>
    <col min="10756" max="10756" width="12.42578125" style="380" hidden="1" customWidth="1"/>
    <col min="10757" max="10757" width="53.42578125" style="380" hidden="1" customWidth="1"/>
    <col min="10758" max="11008" width="53.42578125" style="380" hidden="1"/>
    <col min="11009" max="11009" width="3.85546875" style="380" hidden="1" customWidth="1"/>
    <col min="11010" max="11010" width="58.42578125" style="380" hidden="1" customWidth="1"/>
    <col min="11011" max="11011" width="27.7109375" style="380" hidden="1" customWidth="1"/>
    <col min="11012" max="11012" width="12.42578125" style="380" hidden="1" customWidth="1"/>
    <col min="11013" max="11013" width="53.42578125" style="380" hidden="1" customWidth="1"/>
    <col min="11014" max="11264" width="53.42578125" style="380" hidden="1"/>
    <col min="11265" max="11265" width="3.85546875" style="380" hidden="1" customWidth="1"/>
    <col min="11266" max="11266" width="58.42578125" style="380" hidden="1" customWidth="1"/>
    <col min="11267" max="11267" width="27.7109375" style="380" hidden="1" customWidth="1"/>
    <col min="11268" max="11268" width="12.42578125" style="380" hidden="1" customWidth="1"/>
    <col min="11269" max="11269" width="53.42578125" style="380" hidden="1" customWidth="1"/>
    <col min="11270" max="11520" width="53.42578125" style="380" hidden="1"/>
    <col min="11521" max="11521" width="3.85546875" style="380" hidden="1" customWidth="1"/>
    <col min="11522" max="11522" width="58.42578125" style="380" hidden="1" customWidth="1"/>
    <col min="11523" max="11523" width="27.7109375" style="380" hidden="1" customWidth="1"/>
    <col min="11524" max="11524" width="12.42578125" style="380" hidden="1" customWidth="1"/>
    <col min="11525" max="11525" width="53.42578125" style="380" hidden="1" customWidth="1"/>
    <col min="11526" max="11776" width="53.42578125" style="380" hidden="1"/>
    <col min="11777" max="11777" width="3.85546875" style="380" hidden="1" customWidth="1"/>
    <col min="11778" max="11778" width="58.42578125" style="380" hidden="1" customWidth="1"/>
    <col min="11779" max="11779" width="27.7109375" style="380" hidden="1" customWidth="1"/>
    <col min="11780" max="11780" width="12.42578125" style="380" hidden="1" customWidth="1"/>
    <col min="11781" max="11781" width="53.42578125" style="380" hidden="1" customWidth="1"/>
    <col min="11782" max="12032" width="53.42578125" style="380" hidden="1"/>
    <col min="12033" max="12033" width="3.85546875" style="380" hidden="1" customWidth="1"/>
    <col min="12034" max="12034" width="58.42578125" style="380" hidden="1" customWidth="1"/>
    <col min="12035" max="12035" width="27.7109375" style="380" hidden="1" customWidth="1"/>
    <col min="12036" max="12036" width="12.42578125" style="380" hidden="1" customWidth="1"/>
    <col min="12037" max="12037" width="53.42578125" style="380" hidden="1" customWidth="1"/>
    <col min="12038" max="12288" width="53.42578125" style="380" hidden="1"/>
    <col min="12289" max="12289" width="3.85546875" style="380" hidden="1" customWidth="1"/>
    <col min="12290" max="12290" width="58.42578125" style="380" hidden="1" customWidth="1"/>
    <col min="12291" max="12291" width="27.7109375" style="380" hidden="1" customWidth="1"/>
    <col min="12292" max="12292" width="12.42578125" style="380" hidden="1" customWidth="1"/>
    <col min="12293" max="12293" width="53.42578125" style="380" hidden="1" customWidth="1"/>
    <col min="12294" max="12544" width="53.42578125" style="380" hidden="1"/>
    <col min="12545" max="12545" width="3.85546875" style="380" hidden="1" customWidth="1"/>
    <col min="12546" max="12546" width="58.42578125" style="380" hidden="1" customWidth="1"/>
    <col min="12547" max="12547" width="27.7109375" style="380" hidden="1" customWidth="1"/>
    <col min="12548" max="12548" width="12.42578125" style="380" hidden="1" customWidth="1"/>
    <col min="12549" max="12549" width="53.42578125" style="380" hidden="1" customWidth="1"/>
    <col min="12550" max="12800" width="53.42578125" style="380" hidden="1"/>
    <col min="12801" max="12801" width="3.85546875" style="380" hidden="1" customWidth="1"/>
    <col min="12802" max="12802" width="58.42578125" style="380" hidden="1" customWidth="1"/>
    <col min="12803" max="12803" width="27.7109375" style="380" hidden="1" customWidth="1"/>
    <col min="12804" max="12804" width="12.42578125" style="380" hidden="1" customWidth="1"/>
    <col min="12805" max="12805" width="53.42578125" style="380" hidden="1" customWidth="1"/>
    <col min="12806" max="13056" width="53.42578125" style="380" hidden="1"/>
    <col min="13057" max="13057" width="3.85546875" style="380" hidden="1" customWidth="1"/>
    <col min="13058" max="13058" width="58.42578125" style="380" hidden="1" customWidth="1"/>
    <col min="13059" max="13059" width="27.7109375" style="380" hidden="1" customWidth="1"/>
    <col min="13060" max="13060" width="12.42578125" style="380" hidden="1" customWidth="1"/>
    <col min="13061" max="13061" width="53.42578125" style="380" hidden="1" customWidth="1"/>
    <col min="13062" max="13312" width="53.42578125" style="380" hidden="1"/>
    <col min="13313" max="13313" width="3.85546875" style="380" hidden="1" customWidth="1"/>
    <col min="13314" max="13314" width="58.42578125" style="380" hidden="1" customWidth="1"/>
    <col min="13315" max="13315" width="27.7109375" style="380" hidden="1" customWidth="1"/>
    <col min="13316" max="13316" width="12.42578125" style="380" hidden="1" customWidth="1"/>
    <col min="13317" max="13317" width="53.42578125" style="380" hidden="1" customWidth="1"/>
    <col min="13318" max="13568" width="53.42578125" style="380" hidden="1"/>
    <col min="13569" max="13569" width="3.85546875" style="380" hidden="1" customWidth="1"/>
    <col min="13570" max="13570" width="58.42578125" style="380" hidden="1" customWidth="1"/>
    <col min="13571" max="13571" width="27.7109375" style="380" hidden="1" customWidth="1"/>
    <col min="13572" max="13572" width="12.42578125" style="380" hidden="1" customWidth="1"/>
    <col min="13573" max="13573" width="53.42578125" style="380" hidden="1" customWidth="1"/>
    <col min="13574" max="13824" width="53.42578125" style="380" hidden="1"/>
    <col min="13825" max="13825" width="3.85546875" style="380" hidden="1" customWidth="1"/>
    <col min="13826" max="13826" width="58.42578125" style="380" hidden="1" customWidth="1"/>
    <col min="13827" max="13827" width="27.7109375" style="380" hidden="1" customWidth="1"/>
    <col min="13828" max="13828" width="12.42578125" style="380" hidden="1" customWidth="1"/>
    <col min="13829" max="13829" width="53.42578125" style="380" hidden="1" customWidth="1"/>
    <col min="13830" max="14080" width="53.42578125" style="380" hidden="1"/>
    <col min="14081" max="14081" width="3.85546875" style="380" hidden="1" customWidth="1"/>
    <col min="14082" max="14082" width="58.42578125" style="380" hidden="1" customWidth="1"/>
    <col min="14083" max="14083" width="27.7109375" style="380" hidden="1" customWidth="1"/>
    <col min="14084" max="14084" width="12.42578125" style="380" hidden="1" customWidth="1"/>
    <col min="14085" max="14085" width="53.42578125" style="380" hidden="1" customWidth="1"/>
    <col min="14086" max="14336" width="53.42578125" style="380" hidden="1"/>
    <col min="14337" max="14337" width="3.85546875" style="380" hidden="1" customWidth="1"/>
    <col min="14338" max="14338" width="58.42578125" style="380" hidden="1" customWidth="1"/>
    <col min="14339" max="14339" width="27.7109375" style="380" hidden="1" customWidth="1"/>
    <col min="14340" max="14340" width="12.42578125" style="380" hidden="1" customWidth="1"/>
    <col min="14341" max="14341" width="53.42578125" style="380" hidden="1" customWidth="1"/>
    <col min="14342" max="14592" width="53.42578125" style="380" hidden="1"/>
    <col min="14593" max="14593" width="3.85546875" style="380" hidden="1" customWidth="1"/>
    <col min="14594" max="14594" width="58.42578125" style="380" hidden="1" customWidth="1"/>
    <col min="14595" max="14595" width="27.7109375" style="380" hidden="1" customWidth="1"/>
    <col min="14596" max="14596" width="12.42578125" style="380" hidden="1" customWidth="1"/>
    <col min="14597" max="14597" width="53.42578125" style="380" hidden="1" customWidth="1"/>
    <col min="14598" max="14848" width="53.42578125" style="380" hidden="1"/>
    <col min="14849" max="14849" width="3.85546875" style="380" hidden="1" customWidth="1"/>
    <col min="14850" max="14850" width="58.42578125" style="380" hidden="1" customWidth="1"/>
    <col min="14851" max="14851" width="27.7109375" style="380" hidden="1" customWidth="1"/>
    <col min="14852" max="14852" width="12.42578125" style="380" hidden="1" customWidth="1"/>
    <col min="14853" max="14853" width="53.42578125" style="380" hidden="1" customWidth="1"/>
    <col min="14854" max="15104" width="53.42578125" style="380" hidden="1"/>
    <col min="15105" max="15105" width="3.85546875" style="380" hidden="1" customWidth="1"/>
    <col min="15106" max="15106" width="58.42578125" style="380" hidden="1" customWidth="1"/>
    <col min="15107" max="15107" width="27.7109375" style="380" hidden="1" customWidth="1"/>
    <col min="15108" max="15108" width="12.42578125" style="380" hidden="1" customWidth="1"/>
    <col min="15109" max="15109" width="53.42578125" style="380" hidden="1" customWidth="1"/>
    <col min="15110" max="15360" width="53.42578125" style="380" hidden="1"/>
    <col min="15361" max="15361" width="3.85546875" style="380" hidden="1" customWidth="1"/>
    <col min="15362" max="15362" width="58.42578125" style="380" hidden="1" customWidth="1"/>
    <col min="15363" max="15363" width="27.7109375" style="380" hidden="1" customWidth="1"/>
    <col min="15364" max="15364" width="12.42578125" style="380" hidden="1" customWidth="1"/>
    <col min="15365" max="15365" width="53.42578125" style="380" hidden="1" customWidth="1"/>
    <col min="15366" max="15616" width="53.42578125" style="380" hidden="1"/>
    <col min="15617" max="15617" width="3.85546875" style="380" hidden="1" customWidth="1"/>
    <col min="15618" max="15618" width="58.42578125" style="380" hidden="1" customWidth="1"/>
    <col min="15619" max="15619" width="27.7109375" style="380" hidden="1" customWidth="1"/>
    <col min="15620" max="15620" width="12.42578125" style="380" hidden="1" customWidth="1"/>
    <col min="15621" max="15621" width="53.42578125" style="380" hidden="1" customWidth="1"/>
    <col min="15622" max="15872" width="53.42578125" style="380" hidden="1"/>
    <col min="15873" max="15873" width="3.85546875" style="380" hidden="1" customWidth="1"/>
    <col min="15874" max="15874" width="58.42578125" style="380" hidden="1" customWidth="1"/>
    <col min="15875" max="15875" width="27.7109375" style="380" hidden="1" customWidth="1"/>
    <col min="15876" max="15876" width="12.42578125" style="380" hidden="1" customWidth="1"/>
    <col min="15877" max="15877" width="53.42578125" style="380" hidden="1" customWidth="1"/>
    <col min="15878" max="16128" width="53.42578125" style="380" hidden="1"/>
    <col min="16129" max="16129" width="3.85546875" style="380" hidden="1" customWidth="1"/>
    <col min="16130" max="16130" width="58.42578125" style="380" hidden="1" customWidth="1"/>
    <col min="16131" max="16131" width="27.7109375" style="380" hidden="1" customWidth="1"/>
    <col min="16132" max="16132" width="12.42578125" style="380" hidden="1" customWidth="1"/>
    <col min="16133" max="16133" width="53.42578125" style="380" hidden="1" customWidth="1"/>
    <col min="16134" max="16384" width="53.42578125" style="380" hidden="1"/>
  </cols>
  <sheetData>
    <row r="1" spans="1:6" ht="15.75" x14ac:dyDescent="0.25">
      <c r="B1" s="381"/>
      <c r="C1" s="382"/>
    </row>
    <row r="2" spans="1:6" ht="6" customHeight="1" x14ac:dyDescent="0.2">
      <c r="A2" s="384"/>
      <c r="B2" s="385"/>
      <c r="C2" s="386"/>
    </row>
    <row r="3" spans="1:6" ht="15" x14ac:dyDescent="0.2">
      <c r="A3" s="384"/>
      <c r="B3" s="387"/>
      <c r="C3" s="388" t="s">
        <v>802</v>
      </c>
    </row>
    <row r="4" spans="1:6" ht="18.75" customHeight="1" x14ac:dyDescent="0.2">
      <c r="A4" s="384"/>
      <c r="B4" s="387"/>
      <c r="C4" s="389" t="s">
        <v>502</v>
      </c>
    </row>
    <row r="5" spans="1:6" ht="8.25" customHeight="1" x14ac:dyDescent="0.2">
      <c r="A5" s="384"/>
      <c r="B5" s="387"/>
      <c r="C5" s="390"/>
    </row>
    <row r="6" spans="1:6" ht="20.25" x14ac:dyDescent="0.3">
      <c r="A6" s="391" t="str">
        <f>"Kommunalekonomisk utjämning "&amp;'Data20 (2)'!P2</f>
        <v>Kommunalekonomisk utjämning 2019</v>
      </c>
      <c r="B6" s="383"/>
      <c r="C6" s="390"/>
    </row>
    <row r="7" spans="1:6" ht="16.5" thickBot="1" x14ac:dyDescent="0.3">
      <c r="A7" s="685" t="str">
        <f>"Kommun som är "&amp;IF(C10&gt;0,"nettomottagare","nettobetalare")&amp;" "&amp;IF(C10&gt;0,"från","till")&amp;" utjämningen"&amp;": "&amp;VLOOKUP($C$4,'Data20 (2)'!$C$10:$M$299,1,0)&amp;""</f>
        <v>Kommun som är nettomottagare från utjämningen: Ale</v>
      </c>
      <c r="B7" s="685"/>
      <c r="C7" s="392"/>
    </row>
    <row r="8" spans="1:6" ht="15.75" x14ac:dyDescent="0.25">
      <c r="A8" s="393"/>
      <c r="B8" s="383"/>
      <c r="C8" s="390"/>
    </row>
    <row r="9" spans="1:6" s="394" customFormat="1" ht="18" customHeight="1" x14ac:dyDescent="0.25">
      <c r="A9" s="394" t="s">
        <v>803</v>
      </c>
      <c r="B9" s="395" t="str">
        <f>"Folkmängd per den "&amp;'Data20 (2)'!P4</f>
        <v>Folkmängd per den 1 november 2018</v>
      </c>
      <c r="C9" s="396">
        <f>VLOOKUP($C$4,'Data20 (2)'!$C$10:$M$299,3,0)</f>
        <v>30797</v>
      </c>
      <c r="D9" s="383"/>
      <c r="E9" s="383"/>
      <c r="F9" s="395"/>
    </row>
    <row r="10" spans="1:6" s="394" customFormat="1" ht="21" customHeight="1" x14ac:dyDescent="0.25">
      <c r="A10" s="397" t="s">
        <v>804</v>
      </c>
      <c r="B10" s="398" t="str">
        <f>IF(C10&gt;0,"Bidrag","Avgift")&amp;" i kronor per invånare (avrundad)"</f>
        <v>Bidrag i kronor per invånare (avrundad)</v>
      </c>
      <c r="C10" s="399">
        <f>VLOOKUP($C$4,'Data20 (2)'!$C$10:$M$299,10,0)</f>
        <v>8944.2228381931473</v>
      </c>
      <c r="D10" s="383"/>
      <c r="E10" s="383"/>
      <c r="F10" s="395" t="s">
        <v>206</v>
      </c>
    </row>
    <row r="11" spans="1:6" s="394" customFormat="1" ht="18" customHeight="1" x14ac:dyDescent="0.25">
      <c r="B11" s="400" t="s">
        <v>805</v>
      </c>
      <c r="C11" s="396"/>
      <c r="D11" s="383"/>
      <c r="E11" s="383"/>
      <c r="F11" s="395"/>
    </row>
    <row r="12" spans="1:6" s="394" customFormat="1" ht="18" customHeight="1" x14ac:dyDescent="0.25">
      <c r="B12" s="395" t="str">
        <f>"   Inkomstutjämnings"&amp;IF(C12&gt;0,"bidrag","avgift")</f>
        <v xml:space="preserve">   Inkomstutjämningsbidrag</v>
      </c>
      <c r="C12" s="396">
        <f>VLOOKUP($C$4,'Data20 (2)'!$C$10:$M$299,4,0)</f>
        <v>7866</v>
      </c>
      <c r="D12" s="383"/>
      <c r="E12" s="383"/>
      <c r="F12" s="395" t="s">
        <v>806</v>
      </c>
    </row>
    <row r="13" spans="1:6" s="394" customFormat="1" ht="18" customHeight="1" x14ac:dyDescent="0.25">
      <c r="B13" s="395" t="str">
        <f>"   Kostnadsutjämnings"&amp;IF(C13&gt;0,"bidrag","avgift")</f>
        <v xml:space="preserve">   Kostnadsutjämningsbidrag</v>
      </c>
      <c r="C13" s="396">
        <f>VLOOKUP($C$4,'Data20 (2)'!$C$10:$M$299,5,0)</f>
        <v>376</v>
      </c>
      <c r="D13" s="383"/>
      <c r="E13" s="383"/>
      <c r="F13" s="395" t="s">
        <v>202</v>
      </c>
    </row>
    <row r="14" spans="1:6" s="394" customFormat="1" ht="18" customHeight="1" x14ac:dyDescent="0.25">
      <c r="B14" s="395" t="s">
        <v>807</v>
      </c>
      <c r="C14" s="396">
        <f>VLOOKUP($C$4,'Data20 (2)'!$C$10:$M$299,6,0)</f>
        <v>0</v>
      </c>
      <c r="D14" s="383"/>
      <c r="E14" s="383"/>
      <c r="F14" s="395" t="s">
        <v>203</v>
      </c>
    </row>
    <row r="15" spans="1:6" s="394" customFormat="1" ht="18" customHeight="1" x14ac:dyDescent="0.25">
      <c r="B15" s="395" t="str">
        <f>"   Införandebidrag utjämningsår "&amp;'Data20 (2)'!P2</f>
        <v xml:space="preserve">   Införandebidrag utjämningsår 2019</v>
      </c>
      <c r="C15" s="396">
        <f>VLOOKUP($C$4,'Data20 (2)'!$C$10:$M$299,7,0)</f>
        <v>0</v>
      </c>
      <c r="D15" s="383"/>
      <c r="E15" s="383"/>
      <c r="F15" s="395" t="s">
        <v>204</v>
      </c>
    </row>
    <row r="16" spans="1:6" s="394" customFormat="1" ht="18" customHeight="1" x14ac:dyDescent="0.25">
      <c r="B16" s="395" t="str">
        <f>"   Reglerings"&amp;IF(C16&lt;0,"avgift","bidrag")&amp;" utjämningsår "&amp;'Data20 (2)'!P2&amp;" (avrundad)"</f>
        <v xml:space="preserve">   Regleringsbidrag utjämningsår 2019 (avrundad)</v>
      </c>
      <c r="C16" s="396">
        <f>VLOOKUP($C$4,'Data20 (2)'!$C$10:$M$299,8,0)</f>
        <v>702.22283819314714</v>
      </c>
      <c r="D16" s="383"/>
      <c r="E16" s="383"/>
      <c r="F16" s="395" t="s">
        <v>205</v>
      </c>
    </row>
    <row r="17" spans="1:6" ht="6.75" customHeight="1" x14ac:dyDescent="0.2"/>
    <row r="18" spans="1:6" s="397" customFormat="1" ht="21.75" customHeight="1" x14ac:dyDescent="0.25">
      <c r="A18" s="402" t="s">
        <v>808</v>
      </c>
      <c r="B18" s="403" t="str">
        <f>"Utjämnings"&amp;IF(C10&lt;0,"avgift","bidrag")&amp;", kronor (1 x 2)"</f>
        <v>Utjämningsbidrag, kronor (1 x 2)</v>
      </c>
      <c r="C18" s="399">
        <f>C9*C10</f>
        <v>275455230.74783438</v>
      </c>
      <c r="D18" s="383"/>
      <c r="E18" s="383"/>
      <c r="F18" s="395" t="s">
        <v>207</v>
      </c>
    </row>
    <row r="19" spans="1:6" s="404" customFormat="1" ht="7.5" customHeight="1" thickBot="1" x14ac:dyDescent="0.3">
      <c r="B19" s="405"/>
      <c r="C19" s="406"/>
      <c r="D19" s="383"/>
      <c r="E19" s="383"/>
      <c r="F19" s="405" t="s">
        <v>113</v>
      </c>
    </row>
    <row r="20" spans="1:6" s="409" customFormat="1" ht="21" customHeight="1" x14ac:dyDescent="0.25">
      <c r="A20" s="407"/>
      <c r="B20" s="398"/>
      <c r="C20" s="408"/>
      <c r="D20" s="383"/>
      <c r="E20" s="383"/>
    </row>
    <row r="21" spans="1:6" ht="6" customHeight="1" x14ac:dyDescent="0.2">
      <c r="A21" s="384"/>
      <c r="B21" s="387"/>
      <c r="C21" s="390"/>
    </row>
    <row r="22" spans="1:6" ht="15" x14ac:dyDescent="0.2"/>
    <row r="23" spans="1:6" s="414" customFormat="1" ht="15" x14ac:dyDescent="0.2">
      <c r="A23" s="410"/>
      <c r="B23" s="410"/>
      <c r="C23" s="411"/>
      <c r="D23" s="412"/>
      <c r="E23" s="413"/>
    </row>
    <row r="24" spans="1:6" s="414" customFormat="1" ht="15" x14ac:dyDescent="0.2">
      <c r="A24" s="410"/>
      <c r="B24" s="410"/>
      <c r="C24" s="411"/>
      <c r="D24" s="412"/>
      <c r="E24" s="413"/>
    </row>
    <row r="25" spans="1:6" s="414" customFormat="1" ht="15" x14ac:dyDescent="0.2">
      <c r="A25" s="410"/>
      <c r="B25" s="410"/>
      <c r="C25" s="411"/>
      <c r="D25" s="412"/>
      <c r="E25" s="413"/>
    </row>
    <row r="26" spans="1:6" s="414" customFormat="1" ht="15" x14ac:dyDescent="0.2">
      <c r="A26" s="410"/>
      <c r="B26" s="410"/>
      <c r="C26" s="411"/>
      <c r="D26" s="412"/>
      <c r="E26" s="413"/>
    </row>
    <row r="27" spans="1:6" s="414" customFormat="1" ht="15" x14ac:dyDescent="0.2">
      <c r="A27" s="410"/>
      <c r="B27" s="410"/>
      <c r="C27" s="411"/>
      <c r="D27" s="412"/>
      <c r="E27" s="413"/>
    </row>
    <row r="28" spans="1:6" s="414" customFormat="1" ht="15" x14ac:dyDescent="0.2">
      <c r="A28" s="410"/>
      <c r="B28" s="410"/>
      <c r="C28" s="411"/>
      <c r="D28" s="412"/>
      <c r="E28" s="413"/>
    </row>
    <row r="29" spans="1:6" s="414" customFormat="1" ht="15" x14ac:dyDescent="0.2">
      <c r="A29" s="410"/>
      <c r="B29" s="410"/>
      <c r="C29" s="411"/>
      <c r="D29" s="412"/>
      <c r="E29" s="413"/>
    </row>
    <row r="30" spans="1:6" s="414" customFormat="1" ht="15" x14ac:dyDescent="0.2">
      <c r="A30" s="410"/>
      <c r="B30" s="410"/>
      <c r="C30" s="411"/>
      <c r="D30" s="412"/>
      <c r="E30" s="413"/>
    </row>
    <row r="31" spans="1:6" s="414" customFormat="1" ht="15" x14ac:dyDescent="0.2">
      <c r="A31" s="410"/>
      <c r="B31" s="410"/>
      <c r="C31" s="411"/>
      <c r="D31" s="412"/>
      <c r="E31" s="413"/>
    </row>
    <row r="32" spans="1:6" s="414" customFormat="1" ht="15" x14ac:dyDescent="0.2">
      <c r="A32" s="410"/>
      <c r="B32" s="410"/>
      <c r="C32" s="411"/>
      <c r="D32" s="412"/>
      <c r="E32" s="413"/>
    </row>
    <row r="33" spans="1:5" s="414" customFormat="1" ht="15" x14ac:dyDescent="0.2">
      <c r="A33" s="410"/>
      <c r="B33" s="410"/>
      <c r="C33" s="411"/>
      <c r="D33" s="412"/>
      <c r="E33" s="413"/>
    </row>
    <row r="34" spans="1:5" s="414" customFormat="1" ht="15" x14ac:dyDescent="0.2">
      <c r="A34" s="410"/>
      <c r="B34" s="410"/>
      <c r="C34" s="411"/>
      <c r="D34" s="412"/>
      <c r="E34" s="413"/>
    </row>
    <row r="35" spans="1:5" s="414" customFormat="1" ht="15" x14ac:dyDescent="0.2">
      <c r="A35" s="410"/>
      <c r="B35" s="410"/>
      <c r="C35" s="411"/>
      <c r="D35" s="412"/>
      <c r="E35" s="413"/>
    </row>
    <row r="36" spans="1:5" s="414" customFormat="1" ht="15" x14ac:dyDescent="0.2">
      <c r="A36" s="410"/>
      <c r="B36" s="410"/>
      <c r="C36" s="411"/>
      <c r="D36" s="412"/>
      <c r="E36" s="413"/>
    </row>
    <row r="37" spans="1:5" s="414" customFormat="1" ht="15" x14ac:dyDescent="0.2">
      <c r="A37" s="410"/>
      <c r="B37" s="410"/>
      <c r="C37" s="411"/>
      <c r="D37" s="412"/>
      <c r="E37" s="413"/>
    </row>
    <row r="38" spans="1:5" s="414" customFormat="1" ht="15" x14ac:dyDescent="0.2">
      <c r="A38" s="410"/>
      <c r="B38" s="410"/>
      <c r="C38" s="411"/>
      <c r="D38" s="412"/>
      <c r="E38" s="413"/>
    </row>
    <row r="39" spans="1:5" s="414" customFormat="1" ht="15" x14ac:dyDescent="0.2">
      <c r="A39" s="410"/>
      <c r="B39" s="410"/>
      <c r="C39" s="411"/>
      <c r="D39" s="412"/>
      <c r="E39" s="413"/>
    </row>
    <row r="40" spans="1:5" s="414" customFormat="1" ht="15" x14ac:dyDescent="0.2">
      <c r="A40" s="410"/>
      <c r="B40" s="410"/>
      <c r="C40" s="411"/>
      <c r="D40" s="412"/>
      <c r="E40" s="413"/>
    </row>
    <row r="41" spans="1:5" s="414" customFormat="1" ht="15" x14ac:dyDescent="0.2">
      <c r="A41" s="410"/>
      <c r="B41" s="410"/>
      <c r="C41" s="411"/>
      <c r="D41" s="412"/>
      <c r="E41" s="413"/>
    </row>
    <row r="42" spans="1:5" s="414" customFormat="1" ht="15" x14ac:dyDescent="0.2">
      <c r="A42" s="410"/>
      <c r="B42" s="410"/>
      <c r="C42" s="411"/>
      <c r="D42" s="412"/>
      <c r="E42" s="413"/>
    </row>
    <row r="43" spans="1:5" s="414" customFormat="1" ht="15" x14ac:dyDescent="0.2">
      <c r="A43" s="410"/>
      <c r="B43" s="410"/>
      <c r="C43" s="411"/>
      <c r="D43" s="412"/>
      <c r="E43" s="413"/>
    </row>
    <row r="44" spans="1:5" s="414" customFormat="1" ht="15" x14ac:dyDescent="0.2">
      <c r="A44" s="410"/>
      <c r="B44" s="410"/>
      <c r="C44" s="411"/>
      <c r="D44" s="412"/>
      <c r="E44" s="413"/>
    </row>
    <row r="45" spans="1:5" s="414" customFormat="1" ht="15" x14ac:dyDescent="0.2">
      <c r="A45" s="410"/>
      <c r="B45" s="410"/>
      <c r="C45" s="411"/>
      <c r="D45" s="412"/>
      <c r="E45" s="413"/>
    </row>
    <row r="46" spans="1:5" s="414" customFormat="1" ht="15" x14ac:dyDescent="0.2">
      <c r="A46" s="410"/>
      <c r="B46" s="410"/>
      <c r="C46" s="411"/>
      <c r="D46" s="412"/>
      <c r="E46" s="413"/>
    </row>
    <row r="47" spans="1:5" s="414" customFormat="1" ht="15" x14ac:dyDescent="0.2">
      <c r="A47" s="410"/>
      <c r="B47" s="410"/>
      <c r="C47" s="411"/>
      <c r="D47" s="412"/>
      <c r="E47" s="413"/>
    </row>
    <row r="48" spans="1:5" s="414" customFormat="1" ht="15" x14ac:dyDescent="0.2">
      <c r="A48" s="410"/>
      <c r="B48" s="410"/>
      <c r="C48" s="411"/>
      <c r="D48" s="412"/>
      <c r="E48" s="413"/>
    </row>
    <row r="49" spans="1:5" s="414" customFormat="1" ht="15" x14ac:dyDescent="0.2">
      <c r="A49" s="410"/>
      <c r="B49" s="410"/>
      <c r="C49" s="411"/>
      <c r="D49" s="412"/>
      <c r="E49" s="413"/>
    </row>
    <row r="50" spans="1:5" s="414" customFormat="1" ht="15" x14ac:dyDescent="0.2">
      <c r="A50" s="410"/>
      <c r="B50" s="410"/>
      <c r="C50" s="411"/>
      <c r="D50" s="412"/>
      <c r="E50" s="413"/>
    </row>
    <row r="51" spans="1:5" s="414" customFormat="1" ht="15" x14ac:dyDescent="0.2">
      <c r="A51" s="410"/>
      <c r="B51" s="410"/>
      <c r="C51" s="411"/>
      <c r="D51" s="412"/>
      <c r="E51" s="413"/>
    </row>
    <row r="52" spans="1:5" s="414" customFormat="1" ht="15" x14ac:dyDescent="0.2">
      <c r="A52" s="410"/>
      <c r="B52" s="410"/>
      <c r="C52" s="411"/>
      <c r="D52" s="412"/>
      <c r="E52" s="413"/>
    </row>
    <row r="53" spans="1:5" s="414" customFormat="1" ht="15" x14ac:dyDescent="0.2">
      <c r="A53" s="410"/>
      <c r="B53" s="410"/>
      <c r="C53" s="411"/>
      <c r="D53" s="412"/>
      <c r="E53" s="413"/>
    </row>
    <row r="54" spans="1:5" s="414" customFormat="1" ht="15" x14ac:dyDescent="0.2">
      <c r="A54" s="410"/>
      <c r="B54" s="410"/>
      <c r="C54" s="411"/>
      <c r="D54" s="412"/>
      <c r="E54" s="413"/>
    </row>
    <row r="55" spans="1:5" s="414" customFormat="1" ht="15" x14ac:dyDescent="0.2">
      <c r="A55" s="410"/>
      <c r="B55" s="410"/>
      <c r="C55" s="411"/>
      <c r="D55" s="412"/>
      <c r="E55" s="413"/>
    </row>
    <row r="56" spans="1:5" s="414" customFormat="1" ht="15" x14ac:dyDescent="0.2">
      <c r="A56" s="410"/>
      <c r="B56" s="410"/>
      <c r="C56" s="411"/>
      <c r="D56" s="412"/>
      <c r="E56" s="413"/>
    </row>
    <row r="57" spans="1:5" s="414" customFormat="1" ht="15" x14ac:dyDescent="0.2">
      <c r="A57" s="410"/>
      <c r="B57" s="410"/>
      <c r="C57" s="411"/>
      <c r="D57" s="412"/>
      <c r="E57" s="413"/>
    </row>
    <row r="58" spans="1:5" s="414" customFormat="1" ht="15" x14ac:dyDescent="0.2">
      <c r="A58" s="410"/>
      <c r="B58" s="410"/>
      <c r="C58" s="411"/>
      <c r="D58" s="412"/>
      <c r="E58" s="413"/>
    </row>
    <row r="59" spans="1:5" s="414" customFormat="1" ht="15" x14ac:dyDescent="0.2">
      <c r="A59" s="410"/>
      <c r="B59" s="410"/>
      <c r="C59" s="411"/>
      <c r="D59" s="412"/>
      <c r="E59" s="413"/>
    </row>
    <row r="60" spans="1:5" s="414" customFormat="1" ht="15" x14ac:dyDescent="0.2">
      <c r="A60" s="410"/>
      <c r="B60" s="410"/>
      <c r="C60" s="411"/>
      <c r="D60" s="412"/>
      <c r="E60" s="413"/>
    </row>
    <row r="61" spans="1:5" s="414" customFormat="1" ht="15" x14ac:dyDescent="0.2">
      <c r="A61" s="410"/>
      <c r="B61" s="410"/>
      <c r="C61" s="411"/>
      <c r="D61" s="412"/>
      <c r="E61" s="413"/>
    </row>
    <row r="62" spans="1:5" s="414" customFormat="1" ht="15" x14ac:dyDescent="0.2">
      <c r="A62" s="410"/>
      <c r="B62" s="410"/>
      <c r="C62" s="411"/>
      <c r="D62" s="412"/>
      <c r="E62" s="413"/>
    </row>
    <row r="63" spans="1:5" s="414" customFormat="1" ht="15" x14ac:dyDescent="0.2">
      <c r="A63" s="410"/>
      <c r="B63" s="410"/>
      <c r="C63" s="411"/>
      <c r="D63" s="412"/>
      <c r="E63" s="413"/>
    </row>
    <row r="64" spans="1:5" s="414" customFormat="1" ht="15" x14ac:dyDescent="0.2">
      <c r="A64" s="410"/>
      <c r="B64" s="410"/>
      <c r="C64" s="411"/>
      <c r="D64" s="412"/>
      <c r="E64" s="413"/>
    </row>
    <row r="65" spans="1:5" s="414" customFormat="1" ht="15" x14ac:dyDescent="0.2">
      <c r="A65" s="410"/>
      <c r="B65" s="410"/>
      <c r="C65" s="411"/>
      <c r="D65" s="412"/>
      <c r="E65" s="413"/>
    </row>
    <row r="66" spans="1:5" s="414" customFormat="1" ht="15" x14ac:dyDescent="0.2">
      <c r="A66" s="410"/>
      <c r="B66" s="410"/>
      <c r="C66" s="411"/>
      <c r="D66" s="412"/>
      <c r="E66" s="413"/>
    </row>
    <row r="67" spans="1:5" s="414" customFormat="1" ht="15" x14ac:dyDescent="0.2">
      <c r="A67" s="410"/>
      <c r="B67" s="410"/>
      <c r="C67" s="411"/>
      <c r="D67" s="412"/>
      <c r="E67" s="413"/>
    </row>
    <row r="68" spans="1:5" s="414" customFormat="1" ht="15" x14ac:dyDescent="0.2">
      <c r="A68" s="410"/>
      <c r="B68" s="410"/>
      <c r="C68" s="411"/>
      <c r="D68" s="412"/>
      <c r="E68" s="413"/>
    </row>
    <row r="69" spans="1:5" ht="15" x14ac:dyDescent="0.2"/>
    <row r="70" spans="1:5" ht="15" x14ac:dyDescent="0.2"/>
  </sheetData>
  <mergeCells count="1">
    <mergeCell ref="A7:B7"/>
  </mergeCells>
  <conditionalFormatting sqref="C6:C20">
    <cfRule type="cellIs" dxfId="27" priority="1" stopIfTrue="1" operator="lessThan">
      <formula>0</formula>
    </cfRule>
  </conditionalFormatting>
  <conditionalFormatting sqref="A7:B7">
    <cfRule type="cellIs" dxfId="26" priority="2" stopIfTrue="1" operator="equal">
      <formula>#N/A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drawing r:id="rId2"/>
  <legacyDrawing r:id="rId3"/>
  <controls>
    <mc:AlternateContent xmlns:mc="http://schemas.openxmlformats.org/markup-compatibility/2006">
      <mc:Choice Requires="x14">
        <control shapeId="26625" r:id="rId4" name="ComboBox1">
          <controlPr defaultSize="0" autoLine="0" linkedCell="C4" listFillRange="'Data (2)'!B9:B298" r:id="rId5">
            <anchor moveWithCells="1">
              <from>
                <xdr:col>1</xdr:col>
                <xdr:colOff>3790950</xdr:colOff>
                <xdr:row>3</xdr:row>
                <xdr:rowOff>0</xdr:rowOff>
              </from>
              <to>
                <xdr:col>2</xdr:col>
                <xdr:colOff>1714500</xdr:colOff>
                <xdr:row>3</xdr:row>
                <xdr:rowOff>219075</xdr:rowOff>
              </to>
            </anchor>
          </controlPr>
        </control>
      </mc:Choice>
      <mc:Fallback>
        <control shapeId="26625" r:id="rId4" name="ComboBox1"/>
      </mc:Fallback>
    </mc:AlternateContent>
  </control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">
    <pageSetUpPr fitToPage="1"/>
  </sheetPr>
  <dimension ref="A1:WVL69"/>
  <sheetViews>
    <sheetView showGridLines="0" zoomScaleNormal="100" workbookViewId="0"/>
  </sheetViews>
  <sheetFormatPr defaultColWidth="0" defaultRowHeight="15" customHeight="1" zeroHeight="1" x14ac:dyDescent="0.2"/>
  <cols>
    <col min="1" max="1" width="3.85546875" style="501" customWidth="1"/>
    <col min="2" max="2" width="55.28515625" style="501" customWidth="1"/>
    <col min="3" max="3" width="19.85546875" style="502" customWidth="1"/>
    <col min="4" max="4" width="8.42578125" style="501" customWidth="1"/>
    <col min="5" max="256" width="53.28515625" style="500" hidden="1"/>
    <col min="257" max="257" width="3.85546875" style="500" hidden="1" customWidth="1"/>
    <col min="258" max="258" width="55.28515625" style="500" hidden="1" customWidth="1"/>
    <col min="259" max="259" width="19.85546875" style="500" hidden="1" customWidth="1"/>
    <col min="260" max="260" width="8.42578125" style="500" hidden="1" customWidth="1"/>
    <col min="261" max="512" width="53.28515625" style="500" hidden="1"/>
    <col min="513" max="513" width="3.85546875" style="500" hidden="1" customWidth="1"/>
    <col min="514" max="514" width="55.28515625" style="500" hidden="1" customWidth="1"/>
    <col min="515" max="515" width="19.85546875" style="500" hidden="1" customWidth="1"/>
    <col min="516" max="516" width="8.42578125" style="500" hidden="1" customWidth="1"/>
    <col min="517" max="768" width="53.28515625" style="500" hidden="1"/>
    <col min="769" max="769" width="3.85546875" style="500" hidden="1" customWidth="1"/>
    <col min="770" max="770" width="55.28515625" style="500" hidden="1" customWidth="1"/>
    <col min="771" max="771" width="19.85546875" style="500" hidden="1" customWidth="1"/>
    <col min="772" max="772" width="8.42578125" style="500" hidden="1" customWidth="1"/>
    <col min="773" max="1024" width="53.28515625" style="500" hidden="1"/>
    <col min="1025" max="1025" width="3.85546875" style="500" hidden="1" customWidth="1"/>
    <col min="1026" max="1026" width="55.28515625" style="500" hidden="1" customWidth="1"/>
    <col min="1027" max="1027" width="19.85546875" style="500" hidden="1" customWidth="1"/>
    <col min="1028" max="1028" width="8.42578125" style="500" hidden="1" customWidth="1"/>
    <col min="1029" max="1280" width="53.28515625" style="500" hidden="1"/>
    <col min="1281" max="1281" width="3.85546875" style="500" hidden="1" customWidth="1"/>
    <col min="1282" max="1282" width="55.28515625" style="500" hidden="1" customWidth="1"/>
    <col min="1283" max="1283" width="19.85546875" style="500" hidden="1" customWidth="1"/>
    <col min="1284" max="1284" width="8.42578125" style="500" hidden="1" customWidth="1"/>
    <col min="1285" max="1536" width="53.28515625" style="500" hidden="1"/>
    <col min="1537" max="1537" width="3.85546875" style="500" hidden="1" customWidth="1"/>
    <col min="1538" max="1538" width="55.28515625" style="500" hidden="1" customWidth="1"/>
    <col min="1539" max="1539" width="19.85546875" style="500" hidden="1" customWidth="1"/>
    <col min="1540" max="1540" width="8.42578125" style="500" hidden="1" customWidth="1"/>
    <col min="1541" max="1792" width="53.28515625" style="500" hidden="1"/>
    <col min="1793" max="1793" width="3.85546875" style="500" hidden="1" customWidth="1"/>
    <col min="1794" max="1794" width="55.28515625" style="500" hidden="1" customWidth="1"/>
    <col min="1795" max="1795" width="19.85546875" style="500" hidden="1" customWidth="1"/>
    <col min="1796" max="1796" width="8.42578125" style="500" hidden="1" customWidth="1"/>
    <col min="1797" max="2048" width="53.28515625" style="500" hidden="1"/>
    <col min="2049" max="2049" width="3.85546875" style="500" hidden="1" customWidth="1"/>
    <col min="2050" max="2050" width="55.28515625" style="500" hidden="1" customWidth="1"/>
    <col min="2051" max="2051" width="19.85546875" style="500" hidden="1" customWidth="1"/>
    <col min="2052" max="2052" width="8.42578125" style="500" hidden="1" customWidth="1"/>
    <col min="2053" max="2304" width="53.28515625" style="500" hidden="1"/>
    <col min="2305" max="2305" width="3.85546875" style="500" hidden="1" customWidth="1"/>
    <col min="2306" max="2306" width="55.28515625" style="500" hidden="1" customWidth="1"/>
    <col min="2307" max="2307" width="19.85546875" style="500" hidden="1" customWidth="1"/>
    <col min="2308" max="2308" width="8.42578125" style="500" hidden="1" customWidth="1"/>
    <col min="2309" max="2560" width="53.28515625" style="500" hidden="1"/>
    <col min="2561" max="2561" width="3.85546875" style="500" hidden="1" customWidth="1"/>
    <col min="2562" max="2562" width="55.28515625" style="500" hidden="1" customWidth="1"/>
    <col min="2563" max="2563" width="19.85546875" style="500" hidden="1" customWidth="1"/>
    <col min="2564" max="2564" width="8.42578125" style="500" hidden="1" customWidth="1"/>
    <col min="2565" max="2816" width="53.28515625" style="500" hidden="1"/>
    <col min="2817" max="2817" width="3.85546875" style="500" hidden="1" customWidth="1"/>
    <col min="2818" max="2818" width="55.28515625" style="500" hidden="1" customWidth="1"/>
    <col min="2819" max="2819" width="19.85546875" style="500" hidden="1" customWidth="1"/>
    <col min="2820" max="2820" width="8.42578125" style="500" hidden="1" customWidth="1"/>
    <col min="2821" max="3072" width="53.28515625" style="500" hidden="1"/>
    <col min="3073" max="3073" width="3.85546875" style="500" hidden="1" customWidth="1"/>
    <col min="3074" max="3074" width="55.28515625" style="500" hidden="1" customWidth="1"/>
    <col min="3075" max="3075" width="19.85546875" style="500" hidden="1" customWidth="1"/>
    <col min="3076" max="3076" width="8.42578125" style="500" hidden="1" customWidth="1"/>
    <col min="3077" max="3328" width="53.28515625" style="500" hidden="1"/>
    <col min="3329" max="3329" width="3.85546875" style="500" hidden="1" customWidth="1"/>
    <col min="3330" max="3330" width="55.28515625" style="500" hidden="1" customWidth="1"/>
    <col min="3331" max="3331" width="19.85546875" style="500" hidden="1" customWidth="1"/>
    <col min="3332" max="3332" width="8.42578125" style="500" hidden="1" customWidth="1"/>
    <col min="3333" max="3584" width="53.28515625" style="500" hidden="1"/>
    <col min="3585" max="3585" width="3.85546875" style="500" hidden="1" customWidth="1"/>
    <col min="3586" max="3586" width="55.28515625" style="500" hidden="1" customWidth="1"/>
    <col min="3587" max="3587" width="19.85546875" style="500" hidden="1" customWidth="1"/>
    <col min="3588" max="3588" width="8.42578125" style="500" hidden="1" customWidth="1"/>
    <col min="3589" max="3840" width="53.28515625" style="500" hidden="1"/>
    <col min="3841" max="3841" width="3.85546875" style="500" hidden="1" customWidth="1"/>
    <col min="3842" max="3842" width="55.28515625" style="500" hidden="1" customWidth="1"/>
    <col min="3843" max="3843" width="19.85546875" style="500" hidden="1" customWidth="1"/>
    <col min="3844" max="3844" width="8.42578125" style="500" hidden="1" customWidth="1"/>
    <col min="3845" max="4096" width="53.28515625" style="500" hidden="1"/>
    <col min="4097" max="4097" width="3.85546875" style="500" hidden="1" customWidth="1"/>
    <col min="4098" max="4098" width="55.28515625" style="500" hidden="1" customWidth="1"/>
    <col min="4099" max="4099" width="19.85546875" style="500" hidden="1" customWidth="1"/>
    <col min="4100" max="4100" width="8.42578125" style="500" hidden="1" customWidth="1"/>
    <col min="4101" max="4352" width="53.28515625" style="500" hidden="1"/>
    <col min="4353" max="4353" width="3.85546875" style="500" hidden="1" customWidth="1"/>
    <col min="4354" max="4354" width="55.28515625" style="500" hidden="1" customWidth="1"/>
    <col min="4355" max="4355" width="19.85546875" style="500" hidden="1" customWidth="1"/>
    <col min="4356" max="4356" width="8.42578125" style="500" hidden="1" customWidth="1"/>
    <col min="4357" max="4608" width="53.28515625" style="500" hidden="1"/>
    <col min="4609" max="4609" width="3.85546875" style="500" hidden="1" customWidth="1"/>
    <col min="4610" max="4610" width="55.28515625" style="500" hidden="1" customWidth="1"/>
    <col min="4611" max="4611" width="19.85546875" style="500" hidden="1" customWidth="1"/>
    <col min="4612" max="4612" width="8.42578125" style="500" hidden="1" customWidth="1"/>
    <col min="4613" max="4864" width="53.28515625" style="500" hidden="1"/>
    <col min="4865" max="4865" width="3.85546875" style="500" hidden="1" customWidth="1"/>
    <col min="4866" max="4866" width="55.28515625" style="500" hidden="1" customWidth="1"/>
    <col min="4867" max="4867" width="19.85546875" style="500" hidden="1" customWidth="1"/>
    <col min="4868" max="4868" width="8.42578125" style="500" hidden="1" customWidth="1"/>
    <col min="4869" max="5120" width="53.28515625" style="500" hidden="1"/>
    <col min="5121" max="5121" width="3.85546875" style="500" hidden="1" customWidth="1"/>
    <col min="5122" max="5122" width="55.28515625" style="500" hidden="1" customWidth="1"/>
    <col min="5123" max="5123" width="19.85546875" style="500" hidden="1" customWidth="1"/>
    <col min="5124" max="5124" width="8.42578125" style="500" hidden="1" customWidth="1"/>
    <col min="5125" max="5376" width="53.28515625" style="500" hidden="1"/>
    <col min="5377" max="5377" width="3.85546875" style="500" hidden="1" customWidth="1"/>
    <col min="5378" max="5378" width="55.28515625" style="500" hidden="1" customWidth="1"/>
    <col min="5379" max="5379" width="19.85546875" style="500" hidden="1" customWidth="1"/>
    <col min="5380" max="5380" width="8.42578125" style="500" hidden="1" customWidth="1"/>
    <col min="5381" max="5632" width="53.28515625" style="500" hidden="1"/>
    <col min="5633" max="5633" width="3.85546875" style="500" hidden="1" customWidth="1"/>
    <col min="5634" max="5634" width="55.28515625" style="500" hidden="1" customWidth="1"/>
    <col min="5635" max="5635" width="19.85546875" style="500" hidden="1" customWidth="1"/>
    <col min="5636" max="5636" width="8.42578125" style="500" hidden="1" customWidth="1"/>
    <col min="5637" max="5888" width="53.28515625" style="500" hidden="1"/>
    <col min="5889" max="5889" width="3.85546875" style="500" hidden="1" customWidth="1"/>
    <col min="5890" max="5890" width="55.28515625" style="500" hidden="1" customWidth="1"/>
    <col min="5891" max="5891" width="19.85546875" style="500" hidden="1" customWidth="1"/>
    <col min="5892" max="5892" width="8.42578125" style="500" hidden="1" customWidth="1"/>
    <col min="5893" max="6144" width="53.28515625" style="500" hidden="1"/>
    <col min="6145" max="6145" width="3.85546875" style="500" hidden="1" customWidth="1"/>
    <col min="6146" max="6146" width="55.28515625" style="500" hidden="1" customWidth="1"/>
    <col min="6147" max="6147" width="19.85546875" style="500" hidden="1" customWidth="1"/>
    <col min="6148" max="6148" width="8.42578125" style="500" hidden="1" customWidth="1"/>
    <col min="6149" max="6400" width="53.28515625" style="500" hidden="1"/>
    <col min="6401" max="6401" width="3.85546875" style="500" hidden="1" customWidth="1"/>
    <col min="6402" max="6402" width="55.28515625" style="500" hidden="1" customWidth="1"/>
    <col min="6403" max="6403" width="19.85546875" style="500" hidden="1" customWidth="1"/>
    <col min="6404" max="6404" width="8.42578125" style="500" hidden="1" customWidth="1"/>
    <col min="6405" max="6656" width="53.28515625" style="500" hidden="1"/>
    <col min="6657" max="6657" width="3.85546875" style="500" hidden="1" customWidth="1"/>
    <col min="6658" max="6658" width="55.28515625" style="500" hidden="1" customWidth="1"/>
    <col min="6659" max="6659" width="19.85546875" style="500" hidden="1" customWidth="1"/>
    <col min="6660" max="6660" width="8.42578125" style="500" hidden="1" customWidth="1"/>
    <col min="6661" max="6912" width="53.28515625" style="500" hidden="1"/>
    <col min="6913" max="6913" width="3.85546875" style="500" hidden="1" customWidth="1"/>
    <col min="6914" max="6914" width="55.28515625" style="500" hidden="1" customWidth="1"/>
    <col min="6915" max="6915" width="19.85546875" style="500" hidden="1" customWidth="1"/>
    <col min="6916" max="6916" width="8.42578125" style="500" hidden="1" customWidth="1"/>
    <col min="6917" max="7168" width="53.28515625" style="500" hidden="1"/>
    <col min="7169" max="7169" width="3.85546875" style="500" hidden="1" customWidth="1"/>
    <col min="7170" max="7170" width="55.28515625" style="500" hidden="1" customWidth="1"/>
    <col min="7171" max="7171" width="19.85546875" style="500" hidden="1" customWidth="1"/>
    <col min="7172" max="7172" width="8.42578125" style="500" hidden="1" customWidth="1"/>
    <col min="7173" max="7424" width="53.28515625" style="500" hidden="1"/>
    <col min="7425" max="7425" width="3.85546875" style="500" hidden="1" customWidth="1"/>
    <col min="7426" max="7426" width="55.28515625" style="500" hidden="1" customWidth="1"/>
    <col min="7427" max="7427" width="19.85546875" style="500" hidden="1" customWidth="1"/>
    <col min="7428" max="7428" width="8.42578125" style="500" hidden="1" customWidth="1"/>
    <col min="7429" max="7680" width="53.28515625" style="500" hidden="1"/>
    <col min="7681" max="7681" width="3.85546875" style="500" hidden="1" customWidth="1"/>
    <col min="7682" max="7682" width="55.28515625" style="500" hidden="1" customWidth="1"/>
    <col min="7683" max="7683" width="19.85546875" style="500" hidden="1" customWidth="1"/>
    <col min="7684" max="7684" width="8.42578125" style="500" hidden="1" customWidth="1"/>
    <col min="7685" max="7936" width="53.28515625" style="500" hidden="1"/>
    <col min="7937" max="7937" width="3.85546875" style="500" hidden="1" customWidth="1"/>
    <col min="7938" max="7938" width="55.28515625" style="500" hidden="1" customWidth="1"/>
    <col min="7939" max="7939" width="19.85546875" style="500" hidden="1" customWidth="1"/>
    <col min="7940" max="7940" width="8.42578125" style="500" hidden="1" customWidth="1"/>
    <col min="7941" max="8192" width="53.28515625" style="500" hidden="1"/>
    <col min="8193" max="8193" width="3.85546875" style="500" hidden="1" customWidth="1"/>
    <col min="8194" max="8194" width="55.28515625" style="500" hidden="1" customWidth="1"/>
    <col min="8195" max="8195" width="19.85546875" style="500" hidden="1" customWidth="1"/>
    <col min="8196" max="8196" width="8.42578125" style="500" hidden="1" customWidth="1"/>
    <col min="8197" max="8448" width="53.28515625" style="500" hidden="1"/>
    <col min="8449" max="8449" width="3.85546875" style="500" hidden="1" customWidth="1"/>
    <col min="8450" max="8450" width="55.28515625" style="500" hidden="1" customWidth="1"/>
    <col min="8451" max="8451" width="19.85546875" style="500" hidden="1" customWidth="1"/>
    <col min="8452" max="8452" width="8.42578125" style="500" hidden="1" customWidth="1"/>
    <col min="8453" max="8704" width="53.28515625" style="500" hidden="1"/>
    <col min="8705" max="8705" width="3.85546875" style="500" hidden="1" customWidth="1"/>
    <col min="8706" max="8706" width="55.28515625" style="500" hidden="1" customWidth="1"/>
    <col min="8707" max="8707" width="19.85546875" style="500" hidden="1" customWidth="1"/>
    <col min="8708" max="8708" width="8.42578125" style="500" hidden="1" customWidth="1"/>
    <col min="8709" max="8960" width="53.28515625" style="500" hidden="1"/>
    <col min="8961" max="8961" width="3.85546875" style="500" hidden="1" customWidth="1"/>
    <col min="8962" max="8962" width="55.28515625" style="500" hidden="1" customWidth="1"/>
    <col min="8963" max="8963" width="19.85546875" style="500" hidden="1" customWidth="1"/>
    <col min="8964" max="8964" width="8.42578125" style="500" hidden="1" customWidth="1"/>
    <col min="8965" max="9216" width="53.28515625" style="500" hidden="1"/>
    <col min="9217" max="9217" width="3.85546875" style="500" hidden="1" customWidth="1"/>
    <col min="9218" max="9218" width="55.28515625" style="500" hidden="1" customWidth="1"/>
    <col min="9219" max="9219" width="19.85546875" style="500" hidden="1" customWidth="1"/>
    <col min="9220" max="9220" width="8.42578125" style="500" hidden="1" customWidth="1"/>
    <col min="9221" max="9472" width="53.28515625" style="500" hidden="1"/>
    <col min="9473" max="9473" width="3.85546875" style="500" hidden="1" customWidth="1"/>
    <col min="9474" max="9474" width="55.28515625" style="500" hidden="1" customWidth="1"/>
    <col min="9475" max="9475" width="19.85546875" style="500" hidden="1" customWidth="1"/>
    <col min="9476" max="9476" width="8.42578125" style="500" hidden="1" customWidth="1"/>
    <col min="9477" max="9728" width="53.28515625" style="500" hidden="1"/>
    <col min="9729" max="9729" width="3.85546875" style="500" hidden="1" customWidth="1"/>
    <col min="9730" max="9730" width="55.28515625" style="500" hidden="1" customWidth="1"/>
    <col min="9731" max="9731" width="19.85546875" style="500" hidden="1" customWidth="1"/>
    <col min="9732" max="9732" width="8.42578125" style="500" hidden="1" customWidth="1"/>
    <col min="9733" max="9984" width="53.28515625" style="500" hidden="1"/>
    <col min="9985" max="9985" width="3.85546875" style="500" hidden="1" customWidth="1"/>
    <col min="9986" max="9986" width="55.28515625" style="500" hidden="1" customWidth="1"/>
    <col min="9987" max="9987" width="19.85546875" style="500" hidden="1" customWidth="1"/>
    <col min="9988" max="9988" width="8.42578125" style="500" hidden="1" customWidth="1"/>
    <col min="9989" max="10240" width="53.28515625" style="500" hidden="1"/>
    <col min="10241" max="10241" width="3.85546875" style="500" hidden="1" customWidth="1"/>
    <col min="10242" max="10242" width="55.28515625" style="500" hidden="1" customWidth="1"/>
    <col min="10243" max="10243" width="19.85546875" style="500" hidden="1" customWidth="1"/>
    <col min="10244" max="10244" width="8.42578125" style="500" hidden="1" customWidth="1"/>
    <col min="10245" max="10496" width="53.28515625" style="500" hidden="1"/>
    <col min="10497" max="10497" width="3.85546875" style="500" hidden="1" customWidth="1"/>
    <col min="10498" max="10498" width="55.28515625" style="500" hidden="1" customWidth="1"/>
    <col min="10499" max="10499" width="19.85546875" style="500" hidden="1" customWidth="1"/>
    <col min="10500" max="10500" width="8.42578125" style="500" hidden="1" customWidth="1"/>
    <col min="10501" max="10752" width="53.28515625" style="500" hidden="1"/>
    <col min="10753" max="10753" width="3.85546875" style="500" hidden="1" customWidth="1"/>
    <col min="10754" max="10754" width="55.28515625" style="500" hidden="1" customWidth="1"/>
    <col min="10755" max="10755" width="19.85546875" style="500" hidden="1" customWidth="1"/>
    <col min="10756" max="10756" width="8.42578125" style="500" hidden="1" customWidth="1"/>
    <col min="10757" max="11008" width="53.28515625" style="500" hidden="1"/>
    <col min="11009" max="11009" width="3.85546875" style="500" hidden="1" customWidth="1"/>
    <col min="11010" max="11010" width="55.28515625" style="500" hidden="1" customWidth="1"/>
    <col min="11011" max="11011" width="19.85546875" style="500" hidden="1" customWidth="1"/>
    <col min="11012" max="11012" width="8.42578125" style="500" hidden="1" customWidth="1"/>
    <col min="11013" max="11264" width="53.28515625" style="500" hidden="1"/>
    <col min="11265" max="11265" width="3.85546875" style="500" hidden="1" customWidth="1"/>
    <col min="11266" max="11266" width="55.28515625" style="500" hidden="1" customWidth="1"/>
    <col min="11267" max="11267" width="19.85546875" style="500" hidden="1" customWidth="1"/>
    <col min="11268" max="11268" width="8.42578125" style="500" hidden="1" customWidth="1"/>
    <col min="11269" max="11520" width="53.28515625" style="500" hidden="1"/>
    <col min="11521" max="11521" width="3.85546875" style="500" hidden="1" customWidth="1"/>
    <col min="11522" max="11522" width="55.28515625" style="500" hidden="1" customWidth="1"/>
    <col min="11523" max="11523" width="19.85546875" style="500" hidden="1" customWidth="1"/>
    <col min="11524" max="11524" width="8.42578125" style="500" hidden="1" customWidth="1"/>
    <col min="11525" max="11776" width="53.28515625" style="500" hidden="1"/>
    <col min="11777" max="11777" width="3.85546875" style="500" hidden="1" customWidth="1"/>
    <col min="11778" max="11778" width="55.28515625" style="500" hidden="1" customWidth="1"/>
    <col min="11779" max="11779" width="19.85546875" style="500" hidden="1" customWidth="1"/>
    <col min="11780" max="11780" width="8.42578125" style="500" hidden="1" customWidth="1"/>
    <col min="11781" max="12032" width="53.28515625" style="500" hidden="1"/>
    <col min="12033" max="12033" width="3.85546875" style="500" hidden="1" customWidth="1"/>
    <col min="12034" max="12034" width="55.28515625" style="500" hidden="1" customWidth="1"/>
    <col min="12035" max="12035" width="19.85546875" style="500" hidden="1" customWidth="1"/>
    <col min="12036" max="12036" width="8.42578125" style="500" hidden="1" customWidth="1"/>
    <col min="12037" max="12288" width="53.28515625" style="500" hidden="1"/>
    <col min="12289" max="12289" width="3.85546875" style="500" hidden="1" customWidth="1"/>
    <col min="12290" max="12290" width="55.28515625" style="500" hidden="1" customWidth="1"/>
    <col min="12291" max="12291" width="19.85546875" style="500" hidden="1" customWidth="1"/>
    <col min="12292" max="12292" width="8.42578125" style="500" hidden="1" customWidth="1"/>
    <col min="12293" max="12544" width="53.28515625" style="500" hidden="1"/>
    <col min="12545" max="12545" width="3.85546875" style="500" hidden="1" customWidth="1"/>
    <col min="12546" max="12546" width="55.28515625" style="500" hidden="1" customWidth="1"/>
    <col min="12547" max="12547" width="19.85546875" style="500" hidden="1" customWidth="1"/>
    <col min="12548" max="12548" width="8.42578125" style="500" hidden="1" customWidth="1"/>
    <col min="12549" max="12800" width="53.28515625" style="500" hidden="1"/>
    <col min="12801" max="12801" width="3.85546875" style="500" hidden="1" customWidth="1"/>
    <col min="12802" max="12802" width="55.28515625" style="500" hidden="1" customWidth="1"/>
    <col min="12803" max="12803" width="19.85546875" style="500" hidden="1" customWidth="1"/>
    <col min="12804" max="12804" width="8.42578125" style="500" hidden="1" customWidth="1"/>
    <col min="12805" max="13056" width="53.28515625" style="500" hidden="1"/>
    <col min="13057" max="13057" width="3.85546875" style="500" hidden="1" customWidth="1"/>
    <col min="13058" max="13058" width="55.28515625" style="500" hidden="1" customWidth="1"/>
    <col min="13059" max="13059" width="19.85546875" style="500" hidden="1" customWidth="1"/>
    <col min="13060" max="13060" width="8.42578125" style="500" hidden="1" customWidth="1"/>
    <col min="13061" max="13312" width="53.28515625" style="500" hidden="1"/>
    <col min="13313" max="13313" width="3.85546875" style="500" hidden="1" customWidth="1"/>
    <col min="13314" max="13314" width="55.28515625" style="500" hidden="1" customWidth="1"/>
    <col min="13315" max="13315" width="19.85546875" style="500" hidden="1" customWidth="1"/>
    <col min="13316" max="13316" width="8.42578125" style="500" hidden="1" customWidth="1"/>
    <col min="13317" max="13568" width="53.28515625" style="500" hidden="1"/>
    <col min="13569" max="13569" width="3.85546875" style="500" hidden="1" customWidth="1"/>
    <col min="13570" max="13570" width="55.28515625" style="500" hidden="1" customWidth="1"/>
    <col min="13571" max="13571" width="19.85546875" style="500" hidden="1" customWidth="1"/>
    <col min="13572" max="13572" width="8.42578125" style="500" hidden="1" customWidth="1"/>
    <col min="13573" max="13824" width="53.28515625" style="500" hidden="1"/>
    <col min="13825" max="13825" width="3.85546875" style="500" hidden="1" customWidth="1"/>
    <col min="13826" max="13826" width="55.28515625" style="500" hidden="1" customWidth="1"/>
    <col min="13827" max="13827" width="19.85546875" style="500" hidden="1" customWidth="1"/>
    <col min="13828" max="13828" width="8.42578125" style="500" hidden="1" customWidth="1"/>
    <col min="13829" max="14080" width="53.28515625" style="500" hidden="1"/>
    <col min="14081" max="14081" width="3.85546875" style="500" hidden="1" customWidth="1"/>
    <col min="14082" max="14082" width="55.28515625" style="500" hidden="1" customWidth="1"/>
    <col min="14083" max="14083" width="19.85546875" style="500" hidden="1" customWidth="1"/>
    <col min="14084" max="14084" width="8.42578125" style="500" hidden="1" customWidth="1"/>
    <col min="14085" max="14336" width="53.28515625" style="500" hidden="1"/>
    <col min="14337" max="14337" width="3.85546875" style="500" hidden="1" customWidth="1"/>
    <col min="14338" max="14338" width="55.28515625" style="500" hidden="1" customWidth="1"/>
    <col min="14339" max="14339" width="19.85546875" style="500" hidden="1" customWidth="1"/>
    <col min="14340" max="14340" width="8.42578125" style="500" hidden="1" customWidth="1"/>
    <col min="14341" max="14592" width="53.28515625" style="500" hidden="1"/>
    <col min="14593" max="14593" width="3.85546875" style="500" hidden="1" customWidth="1"/>
    <col min="14594" max="14594" width="55.28515625" style="500" hidden="1" customWidth="1"/>
    <col min="14595" max="14595" width="19.85546875" style="500" hidden="1" customWidth="1"/>
    <col min="14596" max="14596" width="8.42578125" style="500" hidden="1" customWidth="1"/>
    <col min="14597" max="14848" width="53.28515625" style="500" hidden="1"/>
    <col min="14849" max="14849" width="3.85546875" style="500" hidden="1" customWidth="1"/>
    <col min="14850" max="14850" width="55.28515625" style="500" hidden="1" customWidth="1"/>
    <col min="14851" max="14851" width="19.85546875" style="500" hidden="1" customWidth="1"/>
    <col min="14852" max="14852" width="8.42578125" style="500" hidden="1" customWidth="1"/>
    <col min="14853" max="15104" width="53.28515625" style="500" hidden="1"/>
    <col min="15105" max="15105" width="3.85546875" style="500" hidden="1" customWidth="1"/>
    <col min="15106" max="15106" width="55.28515625" style="500" hidden="1" customWidth="1"/>
    <col min="15107" max="15107" width="19.85546875" style="500" hidden="1" customWidth="1"/>
    <col min="15108" max="15108" width="8.42578125" style="500" hidden="1" customWidth="1"/>
    <col min="15109" max="15360" width="53.28515625" style="500" hidden="1"/>
    <col min="15361" max="15361" width="3.85546875" style="500" hidden="1" customWidth="1"/>
    <col min="15362" max="15362" width="55.28515625" style="500" hidden="1" customWidth="1"/>
    <col min="15363" max="15363" width="19.85546875" style="500" hidden="1" customWidth="1"/>
    <col min="15364" max="15364" width="8.42578125" style="500" hidden="1" customWidth="1"/>
    <col min="15365" max="15616" width="53.28515625" style="500" hidden="1"/>
    <col min="15617" max="15617" width="3.85546875" style="500" hidden="1" customWidth="1"/>
    <col min="15618" max="15618" width="55.28515625" style="500" hidden="1" customWidth="1"/>
    <col min="15619" max="15619" width="19.85546875" style="500" hidden="1" customWidth="1"/>
    <col min="15620" max="15620" width="8.42578125" style="500" hidden="1" customWidth="1"/>
    <col min="15621" max="15872" width="53.28515625" style="500" hidden="1"/>
    <col min="15873" max="15873" width="3.85546875" style="500" hidden="1" customWidth="1"/>
    <col min="15874" max="15874" width="55.28515625" style="500" hidden="1" customWidth="1"/>
    <col min="15875" max="15875" width="19.85546875" style="500" hidden="1" customWidth="1"/>
    <col min="15876" max="15876" width="8.42578125" style="500" hidden="1" customWidth="1"/>
    <col min="15877" max="16128" width="53.28515625" style="500" hidden="1"/>
    <col min="16129" max="16129" width="3.85546875" style="500" hidden="1" customWidth="1"/>
    <col min="16130" max="16130" width="55.28515625" style="500" hidden="1" customWidth="1"/>
    <col min="16131" max="16131" width="19.85546875" style="500" hidden="1" customWidth="1"/>
    <col min="16132" max="16132" width="8.42578125" style="500" hidden="1" customWidth="1"/>
    <col min="16133" max="16384" width="53.28515625" style="500" hidden="1"/>
  </cols>
  <sheetData>
    <row r="1" spans="1:3" s="463" customFormat="1" ht="15.75" x14ac:dyDescent="0.25">
      <c r="B1" s="464"/>
      <c r="C1" s="465"/>
    </row>
    <row r="2" spans="1:3" s="463" customFormat="1" ht="6" customHeight="1" x14ac:dyDescent="0.2">
      <c r="A2" s="466"/>
      <c r="B2" s="467"/>
      <c r="C2" s="468"/>
    </row>
    <row r="3" spans="1:3" s="463" customFormat="1" x14ac:dyDescent="0.2">
      <c r="A3" s="466"/>
      <c r="B3" s="469"/>
      <c r="C3" s="470" t="s">
        <v>802</v>
      </c>
    </row>
    <row r="4" spans="1:3" s="463" customFormat="1" x14ac:dyDescent="0.2">
      <c r="A4" s="466"/>
      <c r="B4" s="469"/>
      <c r="C4" s="471" t="s">
        <v>502</v>
      </c>
    </row>
    <row r="5" spans="1:3" s="463" customFormat="1" ht="8.25" customHeight="1" x14ac:dyDescent="0.2">
      <c r="A5" s="466"/>
      <c r="B5" s="469"/>
      <c r="C5" s="472"/>
    </row>
    <row r="6" spans="1:3" s="463" customFormat="1" ht="20.25" x14ac:dyDescent="0.3">
      <c r="A6" s="473" t="str">
        <f>"Kommunalekonomisk utjämning, utjämningsåret "&amp;Data21!C3+1&amp;""</f>
        <v>Kommunalekonomisk utjämning, utjämningsåret 2019</v>
      </c>
      <c r="B6" s="469"/>
      <c r="C6" s="472"/>
    </row>
    <row r="7" spans="1:3" s="463" customFormat="1" ht="20.25" x14ac:dyDescent="0.3">
      <c r="A7" s="473" t="s">
        <v>199</v>
      </c>
      <c r="B7" s="474"/>
      <c r="C7" s="472"/>
    </row>
    <row r="8" spans="1:3" s="463" customFormat="1" ht="15.75" x14ac:dyDescent="0.25">
      <c r="A8" s="686" t="str">
        <f>"Kommun som "&amp;IF(C21&gt;0,"erhåller","betalar")&amp;" utjämnings"&amp;IF(C21&gt;0,"bidrag","avgift")&amp;": "&amp;VLOOKUP($C$4,Data21!$C$8:$N$298,1,0)&amp;""</f>
        <v>Kommun som erhåller utjämningsbidrag: Ale</v>
      </c>
      <c r="B8" s="687"/>
      <c r="C8" s="475"/>
    </row>
    <row r="9" spans="1:3" s="463" customFormat="1" ht="15.75" x14ac:dyDescent="0.25">
      <c r="A9" s="476"/>
      <c r="B9" s="477"/>
      <c r="C9" s="472"/>
    </row>
    <row r="10" spans="1:3" s="463" customFormat="1" ht="31.5" x14ac:dyDescent="0.2">
      <c r="A10" s="478" t="s">
        <v>746</v>
      </c>
      <c r="B10" s="479" t="str">
        <f>"Skatteunderlag enligt "&amp;Data21!C3&amp;" års taxering (avseende inkomståret "&amp;Data21!C3-1&amp;"), kronor"</f>
        <v>Skatteunderlag enligt 2018 års taxering (avseende inkomståret 2017), kronor</v>
      </c>
      <c r="C10" s="472">
        <f>VLOOKUP($C$4,Data21!$C$8:$N$298,4,0)</f>
        <v>6405989200</v>
      </c>
    </row>
    <row r="11" spans="1:3" s="463" customFormat="1" ht="15.75" x14ac:dyDescent="0.25">
      <c r="A11" s="480" t="s">
        <v>754</v>
      </c>
      <c r="B11" s="481" t="s">
        <v>1103</v>
      </c>
      <c r="C11" s="472"/>
    </row>
    <row r="12" spans="1:3" s="463" customFormat="1" ht="15.75" x14ac:dyDescent="0.25">
      <c r="A12" s="482" t="s">
        <v>1104</v>
      </c>
      <c r="B12" s="482" t="str">
        <f>"   Faktor för uppräkning till "&amp;Data21!F6&amp;" års nivå"</f>
        <v xml:space="preserve">   Faktor för uppräkning till 2018 års nivå</v>
      </c>
      <c r="C12" s="483">
        <f>Data21!G6</f>
        <v>1.04</v>
      </c>
    </row>
    <row r="13" spans="1:3" s="463" customFormat="1" ht="15.75" x14ac:dyDescent="0.25">
      <c r="A13" s="482" t="s">
        <v>1105</v>
      </c>
      <c r="B13" s="482" t="str">
        <f>"   Faktor för uppräkning till "&amp;Data21!F7&amp;" års nivå"</f>
        <v xml:space="preserve">   Faktor för uppräkning till 2019 års nivå</v>
      </c>
      <c r="C13" s="483">
        <f>Data21!G7</f>
        <v>1.0389999999999999</v>
      </c>
    </row>
    <row r="14" spans="1:3" s="463" customFormat="1" ht="15.75" x14ac:dyDescent="0.25">
      <c r="A14" s="484" t="s">
        <v>1106</v>
      </c>
      <c r="B14" s="484" t="s">
        <v>1107</v>
      </c>
      <c r="C14" s="472">
        <f>ROUND(C10*C12*C13,0)</f>
        <v>6922055690</v>
      </c>
    </row>
    <row r="15" spans="1:3" s="463" customFormat="1" ht="15.75" x14ac:dyDescent="0.25">
      <c r="A15" s="484" t="s">
        <v>1108</v>
      </c>
      <c r="B15" s="484" t="str">
        <f>"Folkmängd "&amp;Data21!C4</f>
        <v>Folkmängd 1 november 2018</v>
      </c>
      <c r="C15" s="472">
        <f>VLOOKUP($C$4,Data21!$C$8:$N$298,3,0)</f>
        <v>30797</v>
      </c>
    </row>
    <row r="16" spans="1:3" s="463" customFormat="1" ht="15.75" x14ac:dyDescent="0.25">
      <c r="A16" s="484" t="s">
        <v>1109</v>
      </c>
      <c r="B16" s="484" t="str">
        <f>"Uppräknat skatteunderlag, kr per inv. (C / D)"</f>
        <v>Uppräknat skatteunderlag, kr per inv. (C / D)</v>
      </c>
      <c r="C16" s="472">
        <f>ROUND(C14/C15,0)</f>
        <v>224764</v>
      </c>
    </row>
    <row r="17" spans="1:15" s="463" customFormat="1" ht="15.75" x14ac:dyDescent="0.25">
      <c r="A17" s="482" t="s">
        <v>760</v>
      </c>
      <c r="B17" s="482" t="s">
        <v>1110</v>
      </c>
      <c r="C17" s="472">
        <f>Data21!H8</f>
        <v>230685</v>
      </c>
    </row>
    <row r="18" spans="1:15" s="463" customFormat="1" ht="15.75" x14ac:dyDescent="0.25">
      <c r="A18" s="480" t="s">
        <v>1111</v>
      </c>
      <c r="B18" s="482" t="s">
        <v>1112</v>
      </c>
      <c r="C18" s="485">
        <f>(C16/C17)*100</f>
        <v>97.43329648655093</v>
      </c>
    </row>
    <row r="19" spans="1:15" s="463" customFormat="1" ht="15.75" x14ac:dyDescent="0.25">
      <c r="A19" s="480" t="s">
        <v>1113</v>
      </c>
      <c r="B19" s="482" t="s">
        <v>1114</v>
      </c>
      <c r="C19" s="486">
        <v>115</v>
      </c>
    </row>
    <row r="20" spans="1:15" s="463" customFormat="1" ht="15.75" x14ac:dyDescent="0.25">
      <c r="A20" s="482" t="s">
        <v>1115</v>
      </c>
      <c r="B20" s="482" t="s">
        <v>1116</v>
      </c>
      <c r="C20" s="472">
        <f>ROUND(C15*C17*(C19/100),0)</f>
        <v>8170066837</v>
      </c>
    </row>
    <row r="21" spans="1:15" s="487" customFormat="1" ht="15.75" x14ac:dyDescent="0.25">
      <c r="A21" s="482" t="s">
        <v>1117</v>
      </c>
      <c r="B21" s="482" t="str">
        <f>"Underlag för utjämnings"&amp;IF(C21&gt;0,"bidrag","avgift")&amp;", kronor (I - C)"</f>
        <v>Underlag för utjämningsbidrag, kronor (I - C)</v>
      </c>
      <c r="C21" s="472">
        <f>C20-C14</f>
        <v>1248011147</v>
      </c>
    </row>
    <row r="22" spans="1:15" s="463" customFormat="1" ht="15.75" x14ac:dyDescent="0.25">
      <c r="A22" s="482" t="s">
        <v>1118</v>
      </c>
      <c r="B22" s="482" t="str">
        <f>"Länsvis skattesats, % "</f>
        <v xml:space="preserve">Länsvis skattesats, % </v>
      </c>
      <c r="C22" s="488">
        <f>IF(C21&gt;0,VLOOKUP($C$4,Data21!$C$8:$N$298,10,0),VLOOKUP($C$4,Data21!$C$8:$N$298,11,0))</f>
        <v>19.41</v>
      </c>
    </row>
    <row r="23" spans="1:15" s="463" customFormat="1" ht="21" customHeight="1" x14ac:dyDescent="0.25">
      <c r="A23" s="476" t="s">
        <v>1119</v>
      </c>
      <c r="B23" s="476" t="str">
        <f>"Utjämnings"&amp;IF(C23&gt;0,"bidrag","avgift")&amp;", kr/inv. (J x K / D / 100)"</f>
        <v>Utjämningsbidrag, kr/inv. (J x K / D / 100)</v>
      </c>
      <c r="C23" s="489">
        <f>ROUND(C21*C22/C15/100,0)</f>
        <v>7866</v>
      </c>
    </row>
    <row r="24" spans="1:15" s="463" customFormat="1" ht="21" customHeight="1" x14ac:dyDescent="0.25">
      <c r="A24" s="490" t="s">
        <v>1120</v>
      </c>
      <c r="B24" s="490" t="str">
        <f>"Utjämnings"&amp;IF(C24&gt;0,"bidrag","avgift")&amp;", kronor (D x L)"</f>
        <v>Utjämningsbidrag, kronor (D x L)</v>
      </c>
      <c r="C24" s="491">
        <f>C15*C23</f>
        <v>242249202</v>
      </c>
    </row>
    <row r="25" spans="1:15" s="463" customFormat="1" ht="6.75" customHeight="1" x14ac:dyDescent="0.25">
      <c r="A25" s="492"/>
      <c r="B25" s="492"/>
      <c r="C25" s="472"/>
    </row>
    <row r="26" spans="1:15" s="494" customFormat="1" ht="12.75" x14ac:dyDescent="0.2">
      <c r="A26" s="493" t="s">
        <v>1182</v>
      </c>
      <c r="D26" s="495"/>
      <c r="E26" s="496"/>
      <c r="F26" s="496"/>
      <c r="G26" s="496"/>
      <c r="H26" s="496"/>
      <c r="I26" s="496"/>
      <c r="J26" s="496"/>
      <c r="K26" s="496"/>
      <c r="L26" s="496"/>
      <c r="M26" s="496"/>
      <c r="N26" s="496"/>
      <c r="O26" s="496"/>
    </row>
    <row r="27" spans="1:15" s="494" customFormat="1" ht="13.5" customHeight="1" x14ac:dyDescent="0.2">
      <c r="A27" s="493" t="s">
        <v>1121</v>
      </c>
      <c r="D27" s="495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</row>
    <row r="28" spans="1:15" s="494" customFormat="1" ht="12.75" x14ac:dyDescent="0.2">
      <c r="A28" s="496"/>
      <c r="B28" s="496"/>
      <c r="C28" s="496"/>
      <c r="D28" s="497"/>
      <c r="E28" s="496"/>
      <c r="F28" s="496"/>
      <c r="G28" s="496"/>
      <c r="H28" s="496"/>
      <c r="I28" s="496"/>
      <c r="J28" s="496"/>
      <c r="K28" s="496"/>
      <c r="L28" s="496"/>
      <c r="M28" s="496"/>
      <c r="N28" s="496"/>
      <c r="O28" s="496"/>
    </row>
    <row r="29" spans="1:15" s="494" customFormat="1" ht="12.75" customHeight="1" x14ac:dyDescent="0.2">
      <c r="A29" s="496"/>
      <c r="B29" s="496"/>
      <c r="C29" s="496"/>
      <c r="D29" s="497"/>
      <c r="E29" s="496"/>
      <c r="F29" s="496"/>
      <c r="G29" s="496"/>
      <c r="H29" s="496"/>
      <c r="I29" s="496"/>
      <c r="J29" s="496"/>
      <c r="K29" s="496"/>
      <c r="L29" s="496"/>
      <c r="M29" s="496"/>
      <c r="N29" s="496"/>
      <c r="O29" s="496"/>
    </row>
    <row r="30" spans="1:15" x14ac:dyDescent="0.2">
      <c r="A30" s="498"/>
      <c r="B30" s="498"/>
      <c r="C30" s="499"/>
      <c r="D30" s="498"/>
    </row>
    <row r="31" spans="1:15" x14ac:dyDescent="0.2">
      <c r="A31" s="498"/>
      <c r="B31" s="498"/>
      <c r="C31" s="499"/>
      <c r="D31" s="498"/>
    </row>
    <row r="32" spans="1:15" x14ac:dyDescent="0.2">
      <c r="A32" s="498"/>
      <c r="B32" s="498"/>
      <c r="C32" s="499"/>
      <c r="D32" s="498"/>
    </row>
    <row r="33" spans="1:4" x14ac:dyDescent="0.2">
      <c r="A33" s="498"/>
      <c r="B33" s="498"/>
      <c r="C33" s="499"/>
      <c r="D33" s="498"/>
    </row>
    <row r="34" spans="1:4" x14ac:dyDescent="0.2">
      <c r="A34" s="498"/>
      <c r="B34" s="498"/>
      <c r="C34" s="499"/>
      <c r="D34" s="498"/>
    </row>
    <row r="35" spans="1:4" x14ac:dyDescent="0.2"/>
    <row r="36" spans="1:4" x14ac:dyDescent="0.2"/>
    <row r="37" spans="1:4" x14ac:dyDescent="0.2"/>
    <row r="38" spans="1:4" x14ac:dyDescent="0.2"/>
    <row r="39" spans="1:4" x14ac:dyDescent="0.2"/>
    <row r="40" spans="1:4" x14ac:dyDescent="0.2"/>
    <row r="41" spans="1:4" x14ac:dyDescent="0.2"/>
    <row r="42" spans="1:4" x14ac:dyDescent="0.2"/>
    <row r="43" spans="1:4" x14ac:dyDescent="0.2"/>
    <row r="44" spans="1:4" x14ac:dyDescent="0.2"/>
    <row r="45" spans="1:4" x14ac:dyDescent="0.2"/>
    <row r="46" spans="1:4" x14ac:dyDescent="0.2"/>
    <row r="47" spans="1:4" x14ac:dyDescent="0.2"/>
    <row r="48" spans="1:4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</sheetData>
  <mergeCells count="1">
    <mergeCell ref="A8:B8"/>
  </mergeCells>
  <conditionalFormatting sqref="C7:C25">
    <cfRule type="cellIs" dxfId="25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drawing r:id="rId2"/>
  <legacyDrawing r:id="rId3"/>
  <controls>
    <mc:AlternateContent xmlns:mc="http://schemas.openxmlformats.org/markup-compatibility/2006">
      <mc:Choice Requires="x14">
        <control shapeId="27649" r:id="rId4" name="ComboBox1">
          <controlPr defaultSize="0" autoLine="0" linkedCell="C4" listFillRange="'Data (2)'!B9:B298" r:id="rId5">
            <anchor moveWithCells="1">
              <from>
                <xdr:col>1</xdr:col>
                <xdr:colOff>3552825</xdr:colOff>
                <xdr:row>3</xdr:row>
                <xdr:rowOff>0</xdr:rowOff>
              </from>
              <to>
                <xdr:col>3</xdr:col>
                <xdr:colOff>276225</xdr:colOff>
                <xdr:row>4</xdr:row>
                <xdr:rowOff>28575</xdr:rowOff>
              </to>
            </anchor>
          </controlPr>
        </control>
      </mc:Choice>
      <mc:Fallback>
        <control shapeId="27649" r:id="rId4" name="ComboBox1"/>
      </mc:Fallback>
    </mc:AlternateContent>
  </control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/>
  <dimension ref="A1:WVM73"/>
  <sheetViews>
    <sheetView showGridLines="0" zoomScaleNormal="100" workbookViewId="0"/>
  </sheetViews>
  <sheetFormatPr defaultColWidth="0" defaultRowHeight="15" customHeight="1" zeroHeight="1" x14ac:dyDescent="0.2"/>
  <cols>
    <col min="1" max="1" width="3.85546875" style="463" customWidth="1"/>
    <col min="2" max="2" width="51.5703125" style="463" customWidth="1"/>
    <col min="3" max="3" width="14.5703125" style="561" customWidth="1"/>
    <col min="4" max="4" width="13.5703125" style="463" customWidth="1"/>
    <col min="5" max="5" width="9.28515625" style="463" customWidth="1"/>
    <col min="6" max="256" width="53.42578125" style="463" hidden="1"/>
    <col min="257" max="257" width="3.85546875" style="463" hidden="1" customWidth="1"/>
    <col min="258" max="258" width="51.5703125" style="463" hidden="1" customWidth="1"/>
    <col min="259" max="259" width="14.5703125" style="463" hidden="1" customWidth="1"/>
    <col min="260" max="260" width="13.5703125" style="463" hidden="1" customWidth="1"/>
    <col min="261" max="261" width="9.28515625" style="463" hidden="1" customWidth="1"/>
    <col min="262" max="512" width="53.42578125" style="463" hidden="1"/>
    <col min="513" max="513" width="3.85546875" style="463" hidden="1" customWidth="1"/>
    <col min="514" max="514" width="51.5703125" style="463" hidden="1" customWidth="1"/>
    <col min="515" max="515" width="14.5703125" style="463" hidden="1" customWidth="1"/>
    <col min="516" max="516" width="13.5703125" style="463" hidden="1" customWidth="1"/>
    <col min="517" max="517" width="9.28515625" style="463" hidden="1" customWidth="1"/>
    <col min="518" max="768" width="53.42578125" style="463" hidden="1"/>
    <col min="769" max="769" width="3.85546875" style="463" hidden="1" customWidth="1"/>
    <col min="770" max="770" width="51.5703125" style="463" hidden="1" customWidth="1"/>
    <col min="771" max="771" width="14.5703125" style="463" hidden="1" customWidth="1"/>
    <col min="772" max="772" width="13.5703125" style="463" hidden="1" customWidth="1"/>
    <col min="773" max="773" width="9.28515625" style="463" hidden="1" customWidth="1"/>
    <col min="774" max="1024" width="53.42578125" style="463" hidden="1"/>
    <col min="1025" max="1025" width="3.85546875" style="463" hidden="1" customWidth="1"/>
    <col min="1026" max="1026" width="51.5703125" style="463" hidden="1" customWidth="1"/>
    <col min="1027" max="1027" width="14.5703125" style="463" hidden="1" customWidth="1"/>
    <col min="1028" max="1028" width="13.5703125" style="463" hidden="1" customWidth="1"/>
    <col min="1029" max="1029" width="9.28515625" style="463" hidden="1" customWidth="1"/>
    <col min="1030" max="1280" width="53.42578125" style="463" hidden="1"/>
    <col min="1281" max="1281" width="3.85546875" style="463" hidden="1" customWidth="1"/>
    <col min="1282" max="1282" width="51.5703125" style="463" hidden="1" customWidth="1"/>
    <col min="1283" max="1283" width="14.5703125" style="463" hidden="1" customWidth="1"/>
    <col min="1284" max="1284" width="13.5703125" style="463" hidden="1" customWidth="1"/>
    <col min="1285" max="1285" width="9.28515625" style="463" hidden="1" customWidth="1"/>
    <col min="1286" max="1536" width="53.42578125" style="463" hidden="1"/>
    <col min="1537" max="1537" width="3.85546875" style="463" hidden="1" customWidth="1"/>
    <col min="1538" max="1538" width="51.5703125" style="463" hidden="1" customWidth="1"/>
    <col min="1539" max="1539" width="14.5703125" style="463" hidden="1" customWidth="1"/>
    <col min="1540" max="1540" width="13.5703125" style="463" hidden="1" customWidth="1"/>
    <col min="1541" max="1541" width="9.28515625" style="463" hidden="1" customWidth="1"/>
    <col min="1542" max="1792" width="53.42578125" style="463" hidden="1"/>
    <col min="1793" max="1793" width="3.85546875" style="463" hidden="1" customWidth="1"/>
    <col min="1794" max="1794" width="51.5703125" style="463" hidden="1" customWidth="1"/>
    <col min="1795" max="1795" width="14.5703125" style="463" hidden="1" customWidth="1"/>
    <col min="1796" max="1796" width="13.5703125" style="463" hidden="1" customWidth="1"/>
    <col min="1797" max="1797" width="9.28515625" style="463" hidden="1" customWidth="1"/>
    <col min="1798" max="2048" width="53.42578125" style="463" hidden="1"/>
    <col min="2049" max="2049" width="3.85546875" style="463" hidden="1" customWidth="1"/>
    <col min="2050" max="2050" width="51.5703125" style="463" hidden="1" customWidth="1"/>
    <col min="2051" max="2051" width="14.5703125" style="463" hidden="1" customWidth="1"/>
    <col min="2052" max="2052" width="13.5703125" style="463" hidden="1" customWidth="1"/>
    <col min="2053" max="2053" width="9.28515625" style="463" hidden="1" customWidth="1"/>
    <col min="2054" max="2304" width="53.42578125" style="463" hidden="1"/>
    <col min="2305" max="2305" width="3.85546875" style="463" hidden="1" customWidth="1"/>
    <col min="2306" max="2306" width="51.5703125" style="463" hidden="1" customWidth="1"/>
    <col min="2307" max="2307" width="14.5703125" style="463" hidden="1" customWidth="1"/>
    <col min="2308" max="2308" width="13.5703125" style="463" hidden="1" customWidth="1"/>
    <col min="2309" max="2309" width="9.28515625" style="463" hidden="1" customWidth="1"/>
    <col min="2310" max="2560" width="53.42578125" style="463" hidden="1"/>
    <col min="2561" max="2561" width="3.85546875" style="463" hidden="1" customWidth="1"/>
    <col min="2562" max="2562" width="51.5703125" style="463" hidden="1" customWidth="1"/>
    <col min="2563" max="2563" width="14.5703125" style="463" hidden="1" customWidth="1"/>
    <col min="2564" max="2564" width="13.5703125" style="463" hidden="1" customWidth="1"/>
    <col min="2565" max="2565" width="9.28515625" style="463" hidden="1" customWidth="1"/>
    <col min="2566" max="2816" width="53.42578125" style="463" hidden="1"/>
    <col min="2817" max="2817" width="3.85546875" style="463" hidden="1" customWidth="1"/>
    <col min="2818" max="2818" width="51.5703125" style="463" hidden="1" customWidth="1"/>
    <col min="2819" max="2819" width="14.5703125" style="463" hidden="1" customWidth="1"/>
    <col min="2820" max="2820" width="13.5703125" style="463" hidden="1" customWidth="1"/>
    <col min="2821" max="2821" width="9.28515625" style="463" hidden="1" customWidth="1"/>
    <col min="2822" max="3072" width="53.42578125" style="463" hidden="1"/>
    <col min="3073" max="3073" width="3.85546875" style="463" hidden="1" customWidth="1"/>
    <col min="3074" max="3074" width="51.5703125" style="463" hidden="1" customWidth="1"/>
    <col min="3075" max="3075" width="14.5703125" style="463" hidden="1" customWidth="1"/>
    <col min="3076" max="3076" width="13.5703125" style="463" hidden="1" customWidth="1"/>
    <col min="3077" max="3077" width="9.28515625" style="463" hidden="1" customWidth="1"/>
    <col min="3078" max="3328" width="53.42578125" style="463" hidden="1"/>
    <col min="3329" max="3329" width="3.85546875" style="463" hidden="1" customWidth="1"/>
    <col min="3330" max="3330" width="51.5703125" style="463" hidden="1" customWidth="1"/>
    <col min="3331" max="3331" width="14.5703125" style="463" hidden="1" customWidth="1"/>
    <col min="3332" max="3332" width="13.5703125" style="463" hidden="1" customWidth="1"/>
    <col min="3333" max="3333" width="9.28515625" style="463" hidden="1" customWidth="1"/>
    <col min="3334" max="3584" width="53.42578125" style="463" hidden="1"/>
    <col min="3585" max="3585" width="3.85546875" style="463" hidden="1" customWidth="1"/>
    <col min="3586" max="3586" width="51.5703125" style="463" hidden="1" customWidth="1"/>
    <col min="3587" max="3587" width="14.5703125" style="463" hidden="1" customWidth="1"/>
    <col min="3588" max="3588" width="13.5703125" style="463" hidden="1" customWidth="1"/>
    <col min="3589" max="3589" width="9.28515625" style="463" hidden="1" customWidth="1"/>
    <col min="3590" max="3840" width="53.42578125" style="463" hidden="1"/>
    <col min="3841" max="3841" width="3.85546875" style="463" hidden="1" customWidth="1"/>
    <col min="3842" max="3842" width="51.5703125" style="463" hidden="1" customWidth="1"/>
    <col min="3843" max="3843" width="14.5703125" style="463" hidden="1" customWidth="1"/>
    <col min="3844" max="3844" width="13.5703125" style="463" hidden="1" customWidth="1"/>
    <col min="3845" max="3845" width="9.28515625" style="463" hidden="1" customWidth="1"/>
    <col min="3846" max="4096" width="53.42578125" style="463" hidden="1"/>
    <col min="4097" max="4097" width="3.85546875" style="463" hidden="1" customWidth="1"/>
    <col min="4098" max="4098" width="51.5703125" style="463" hidden="1" customWidth="1"/>
    <col min="4099" max="4099" width="14.5703125" style="463" hidden="1" customWidth="1"/>
    <col min="4100" max="4100" width="13.5703125" style="463" hidden="1" customWidth="1"/>
    <col min="4101" max="4101" width="9.28515625" style="463" hidden="1" customWidth="1"/>
    <col min="4102" max="4352" width="53.42578125" style="463" hidden="1"/>
    <col min="4353" max="4353" width="3.85546875" style="463" hidden="1" customWidth="1"/>
    <col min="4354" max="4354" width="51.5703125" style="463" hidden="1" customWidth="1"/>
    <col min="4355" max="4355" width="14.5703125" style="463" hidden="1" customWidth="1"/>
    <col min="4356" max="4356" width="13.5703125" style="463" hidden="1" customWidth="1"/>
    <col min="4357" max="4357" width="9.28515625" style="463" hidden="1" customWidth="1"/>
    <col min="4358" max="4608" width="53.42578125" style="463" hidden="1"/>
    <col min="4609" max="4609" width="3.85546875" style="463" hidden="1" customWidth="1"/>
    <col min="4610" max="4610" width="51.5703125" style="463" hidden="1" customWidth="1"/>
    <col min="4611" max="4611" width="14.5703125" style="463" hidden="1" customWidth="1"/>
    <col min="4612" max="4612" width="13.5703125" style="463" hidden="1" customWidth="1"/>
    <col min="4613" max="4613" width="9.28515625" style="463" hidden="1" customWidth="1"/>
    <col min="4614" max="4864" width="53.42578125" style="463" hidden="1"/>
    <col min="4865" max="4865" width="3.85546875" style="463" hidden="1" customWidth="1"/>
    <col min="4866" max="4866" width="51.5703125" style="463" hidden="1" customWidth="1"/>
    <col min="4867" max="4867" width="14.5703125" style="463" hidden="1" customWidth="1"/>
    <col min="4868" max="4868" width="13.5703125" style="463" hidden="1" customWidth="1"/>
    <col min="4869" max="4869" width="9.28515625" style="463" hidden="1" customWidth="1"/>
    <col min="4870" max="5120" width="53.42578125" style="463" hidden="1"/>
    <col min="5121" max="5121" width="3.85546875" style="463" hidden="1" customWidth="1"/>
    <col min="5122" max="5122" width="51.5703125" style="463" hidden="1" customWidth="1"/>
    <col min="5123" max="5123" width="14.5703125" style="463" hidden="1" customWidth="1"/>
    <col min="5124" max="5124" width="13.5703125" style="463" hidden="1" customWidth="1"/>
    <col min="5125" max="5125" width="9.28515625" style="463" hidden="1" customWidth="1"/>
    <col min="5126" max="5376" width="53.42578125" style="463" hidden="1"/>
    <col min="5377" max="5377" width="3.85546875" style="463" hidden="1" customWidth="1"/>
    <col min="5378" max="5378" width="51.5703125" style="463" hidden="1" customWidth="1"/>
    <col min="5379" max="5379" width="14.5703125" style="463" hidden="1" customWidth="1"/>
    <col min="5380" max="5380" width="13.5703125" style="463" hidden="1" customWidth="1"/>
    <col min="5381" max="5381" width="9.28515625" style="463" hidden="1" customWidth="1"/>
    <col min="5382" max="5632" width="53.42578125" style="463" hidden="1"/>
    <col min="5633" max="5633" width="3.85546875" style="463" hidden="1" customWidth="1"/>
    <col min="5634" max="5634" width="51.5703125" style="463" hidden="1" customWidth="1"/>
    <col min="5635" max="5635" width="14.5703125" style="463" hidden="1" customWidth="1"/>
    <col min="5636" max="5636" width="13.5703125" style="463" hidden="1" customWidth="1"/>
    <col min="5637" max="5637" width="9.28515625" style="463" hidden="1" customWidth="1"/>
    <col min="5638" max="5888" width="53.42578125" style="463" hidden="1"/>
    <col min="5889" max="5889" width="3.85546875" style="463" hidden="1" customWidth="1"/>
    <col min="5890" max="5890" width="51.5703125" style="463" hidden="1" customWidth="1"/>
    <col min="5891" max="5891" width="14.5703125" style="463" hidden="1" customWidth="1"/>
    <col min="5892" max="5892" width="13.5703125" style="463" hidden="1" customWidth="1"/>
    <col min="5893" max="5893" width="9.28515625" style="463" hidden="1" customWidth="1"/>
    <col min="5894" max="6144" width="53.42578125" style="463" hidden="1"/>
    <col min="6145" max="6145" width="3.85546875" style="463" hidden="1" customWidth="1"/>
    <col min="6146" max="6146" width="51.5703125" style="463" hidden="1" customWidth="1"/>
    <col min="6147" max="6147" width="14.5703125" style="463" hidden="1" customWidth="1"/>
    <col min="6148" max="6148" width="13.5703125" style="463" hidden="1" customWidth="1"/>
    <col min="6149" max="6149" width="9.28515625" style="463" hidden="1" customWidth="1"/>
    <col min="6150" max="6400" width="53.42578125" style="463" hidden="1"/>
    <col min="6401" max="6401" width="3.85546875" style="463" hidden="1" customWidth="1"/>
    <col min="6402" max="6402" width="51.5703125" style="463" hidden="1" customWidth="1"/>
    <col min="6403" max="6403" width="14.5703125" style="463" hidden="1" customWidth="1"/>
    <col min="6404" max="6404" width="13.5703125" style="463" hidden="1" customWidth="1"/>
    <col min="6405" max="6405" width="9.28515625" style="463" hidden="1" customWidth="1"/>
    <col min="6406" max="6656" width="53.42578125" style="463" hidden="1"/>
    <col min="6657" max="6657" width="3.85546875" style="463" hidden="1" customWidth="1"/>
    <col min="6658" max="6658" width="51.5703125" style="463" hidden="1" customWidth="1"/>
    <col min="6659" max="6659" width="14.5703125" style="463" hidden="1" customWidth="1"/>
    <col min="6660" max="6660" width="13.5703125" style="463" hidden="1" customWidth="1"/>
    <col min="6661" max="6661" width="9.28515625" style="463" hidden="1" customWidth="1"/>
    <col min="6662" max="6912" width="53.42578125" style="463" hidden="1"/>
    <col min="6913" max="6913" width="3.85546875" style="463" hidden="1" customWidth="1"/>
    <col min="6914" max="6914" width="51.5703125" style="463" hidden="1" customWidth="1"/>
    <col min="6915" max="6915" width="14.5703125" style="463" hidden="1" customWidth="1"/>
    <col min="6916" max="6916" width="13.5703125" style="463" hidden="1" customWidth="1"/>
    <col min="6917" max="6917" width="9.28515625" style="463" hidden="1" customWidth="1"/>
    <col min="6918" max="7168" width="53.42578125" style="463" hidden="1"/>
    <col min="7169" max="7169" width="3.85546875" style="463" hidden="1" customWidth="1"/>
    <col min="7170" max="7170" width="51.5703125" style="463" hidden="1" customWidth="1"/>
    <col min="7171" max="7171" width="14.5703125" style="463" hidden="1" customWidth="1"/>
    <col min="7172" max="7172" width="13.5703125" style="463" hidden="1" customWidth="1"/>
    <col min="7173" max="7173" width="9.28515625" style="463" hidden="1" customWidth="1"/>
    <col min="7174" max="7424" width="53.42578125" style="463" hidden="1"/>
    <col min="7425" max="7425" width="3.85546875" style="463" hidden="1" customWidth="1"/>
    <col min="7426" max="7426" width="51.5703125" style="463" hidden="1" customWidth="1"/>
    <col min="7427" max="7427" width="14.5703125" style="463" hidden="1" customWidth="1"/>
    <col min="7428" max="7428" width="13.5703125" style="463" hidden="1" customWidth="1"/>
    <col min="7429" max="7429" width="9.28515625" style="463" hidden="1" customWidth="1"/>
    <col min="7430" max="7680" width="53.42578125" style="463" hidden="1"/>
    <col min="7681" max="7681" width="3.85546875" style="463" hidden="1" customWidth="1"/>
    <col min="7682" max="7682" width="51.5703125" style="463" hidden="1" customWidth="1"/>
    <col min="7683" max="7683" width="14.5703125" style="463" hidden="1" customWidth="1"/>
    <col min="7684" max="7684" width="13.5703125" style="463" hidden="1" customWidth="1"/>
    <col min="7685" max="7685" width="9.28515625" style="463" hidden="1" customWidth="1"/>
    <col min="7686" max="7936" width="53.42578125" style="463" hidden="1"/>
    <col min="7937" max="7937" width="3.85546875" style="463" hidden="1" customWidth="1"/>
    <col min="7938" max="7938" width="51.5703125" style="463" hidden="1" customWidth="1"/>
    <col min="7939" max="7939" width="14.5703125" style="463" hidden="1" customWidth="1"/>
    <col min="7940" max="7940" width="13.5703125" style="463" hidden="1" customWidth="1"/>
    <col min="7941" max="7941" width="9.28515625" style="463" hidden="1" customWidth="1"/>
    <col min="7942" max="8192" width="53.42578125" style="463" hidden="1"/>
    <col min="8193" max="8193" width="3.85546875" style="463" hidden="1" customWidth="1"/>
    <col min="8194" max="8194" width="51.5703125" style="463" hidden="1" customWidth="1"/>
    <col min="8195" max="8195" width="14.5703125" style="463" hidden="1" customWidth="1"/>
    <col min="8196" max="8196" width="13.5703125" style="463" hidden="1" customWidth="1"/>
    <col min="8197" max="8197" width="9.28515625" style="463" hidden="1" customWidth="1"/>
    <col min="8198" max="8448" width="53.42578125" style="463" hidden="1"/>
    <col min="8449" max="8449" width="3.85546875" style="463" hidden="1" customWidth="1"/>
    <col min="8450" max="8450" width="51.5703125" style="463" hidden="1" customWidth="1"/>
    <col min="8451" max="8451" width="14.5703125" style="463" hidden="1" customWidth="1"/>
    <col min="8452" max="8452" width="13.5703125" style="463" hidden="1" customWidth="1"/>
    <col min="8453" max="8453" width="9.28515625" style="463" hidden="1" customWidth="1"/>
    <col min="8454" max="8704" width="53.42578125" style="463" hidden="1"/>
    <col min="8705" max="8705" width="3.85546875" style="463" hidden="1" customWidth="1"/>
    <col min="8706" max="8706" width="51.5703125" style="463" hidden="1" customWidth="1"/>
    <col min="8707" max="8707" width="14.5703125" style="463" hidden="1" customWidth="1"/>
    <col min="8708" max="8708" width="13.5703125" style="463" hidden="1" customWidth="1"/>
    <col min="8709" max="8709" width="9.28515625" style="463" hidden="1" customWidth="1"/>
    <col min="8710" max="8960" width="53.42578125" style="463" hidden="1"/>
    <col min="8961" max="8961" width="3.85546875" style="463" hidden="1" customWidth="1"/>
    <col min="8962" max="8962" width="51.5703125" style="463" hidden="1" customWidth="1"/>
    <col min="8963" max="8963" width="14.5703125" style="463" hidden="1" customWidth="1"/>
    <col min="8964" max="8964" width="13.5703125" style="463" hidden="1" customWidth="1"/>
    <col min="8965" max="8965" width="9.28515625" style="463" hidden="1" customWidth="1"/>
    <col min="8966" max="9216" width="53.42578125" style="463" hidden="1"/>
    <col min="9217" max="9217" width="3.85546875" style="463" hidden="1" customWidth="1"/>
    <col min="9218" max="9218" width="51.5703125" style="463" hidden="1" customWidth="1"/>
    <col min="9219" max="9219" width="14.5703125" style="463" hidden="1" customWidth="1"/>
    <col min="9220" max="9220" width="13.5703125" style="463" hidden="1" customWidth="1"/>
    <col min="9221" max="9221" width="9.28515625" style="463" hidden="1" customWidth="1"/>
    <col min="9222" max="9472" width="53.42578125" style="463" hidden="1"/>
    <col min="9473" max="9473" width="3.85546875" style="463" hidden="1" customWidth="1"/>
    <col min="9474" max="9474" width="51.5703125" style="463" hidden="1" customWidth="1"/>
    <col min="9475" max="9475" width="14.5703125" style="463" hidden="1" customWidth="1"/>
    <col min="9476" max="9476" width="13.5703125" style="463" hidden="1" customWidth="1"/>
    <col min="9477" max="9477" width="9.28515625" style="463" hidden="1" customWidth="1"/>
    <col min="9478" max="9728" width="53.42578125" style="463" hidden="1"/>
    <col min="9729" max="9729" width="3.85546875" style="463" hidden="1" customWidth="1"/>
    <col min="9730" max="9730" width="51.5703125" style="463" hidden="1" customWidth="1"/>
    <col min="9731" max="9731" width="14.5703125" style="463" hidden="1" customWidth="1"/>
    <col min="9732" max="9732" width="13.5703125" style="463" hidden="1" customWidth="1"/>
    <col min="9733" max="9733" width="9.28515625" style="463" hidden="1" customWidth="1"/>
    <col min="9734" max="9984" width="53.42578125" style="463" hidden="1"/>
    <col min="9985" max="9985" width="3.85546875" style="463" hidden="1" customWidth="1"/>
    <col min="9986" max="9986" width="51.5703125" style="463" hidden="1" customWidth="1"/>
    <col min="9987" max="9987" width="14.5703125" style="463" hidden="1" customWidth="1"/>
    <col min="9988" max="9988" width="13.5703125" style="463" hidden="1" customWidth="1"/>
    <col min="9989" max="9989" width="9.28515625" style="463" hidden="1" customWidth="1"/>
    <col min="9990" max="10240" width="53.42578125" style="463" hidden="1"/>
    <col min="10241" max="10241" width="3.85546875" style="463" hidden="1" customWidth="1"/>
    <col min="10242" max="10242" width="51.5703125" style="463" hidden="1" customWidth="1"/>
    <col min="10243" max="10243" width="14.5703125" style="463" hidden="1" customWidth="1"/>
    <col min="10244" max="10244" width="13.5703125" style="463" hidden="1" customWidth="1"/>
    <col min="10245" max="10245" width="9.28515625" style="463" hidden="1" customWidth="1"/>
    <col min="10246" max="10496" width="53.42578125" style="463" hidden="1"/>
    <col min="10497" max="10497" width="3.85546875" style="463" hidden="1" customWidth="1"/>
    <col min="10498" max="10498" width="51.5703125" style="463" hidden="1" customWidth="1"/>
    <col min="10499" max="10499" width="14.5703125" style="463" hidden="1" customWidth="1"/>
    <col min="10500" max="10500" width="13.5703125" style="463" hidden="1" customWidth="1"/>
    <col min="10501" max="10501" width="9.28515625" style="463" hidden="1" customWidth="1"/>
    <col min="10502" max="10752" width="53.42578125" style="463" hidden="1"/>
    <col min="10753" max="10753" width="3.85546875" style="463" hidden="1" customWidth="1"/>
    <col min="10754" max="10754" width="51.5703125" style="463" hidden="1" customWidth="1"/>
    <col min="10755" max="10755" width="14.5703125" style="463" hidden="1" customWidth="1"/>
    <col min="10756" max="10756" width="13.5703125" style="463" hidden="1" customWidth="1"/>
    <col min="10757" max="10757" width="9.28515625" style="463" hidden="1" customWidth="1"/>
    <col min="10758" max="11008" width="53.42578125" style="463" hidden="1"/>
    <col min="11009" max="11009" width="3.85546875" style="463" hidden="1" customWidth="1"/>
    <col min="11010" max="11010" width="51.5703125" style="463" hidden="1" customWidth="1"/>
    <col min="11011" max="11011" width="14.5703125" style="463" hidden="1" customWidth="1"/>
    <col min="11012" max="11012" width="13.5703125" style="463" hidden="1" customWidth="1"/>
    <col min="11013" max="11013" width="9.28515625" style="463" hidden="1" customWidth="1"/>
    <col min="11014" max="11264" width="53.42578125" style="463" hidden="1"/>
    <col min="11265" max="11265" width="3.85546875" style="463" hidden="1" customWidth="1"/>
    <col min="11266" max="11266" width="51.5703125" style="463" hidden="1" customWidth="1"/>
    <col min="11267" max="11267" width="14.5703125" style="463" hidden="1" customWidth="1"/>
    <col min="11268" max="11268" width="13.5703125" style="463" hidden="1" customWidth="1"/>
    <col min="11269" max="11269" width="9.28515625" style="463" hidden="1" customWidth="1"/>
    <col min="11270" max="11520" width="53.42578125" style="463" hidden="1"/>
    <col min="11521" max="11521" width="3.85546875" style="463" hidden="1" customWidth="1"/>
    <col min="11522" max="11522" width="51.5703125" style="463" hidden="1" customWidth="1"/>
    <col min="11523" max="11523" width="14.5703125" style="463" hidden="1" customWidth="1"/>
    <col min="11524" max="11524" width="13.5703125" style="463" hidden="1" customWidth="1"/>
    <col min="11525" max="11525" width="9.28515625" style="463" hidden="1" customWidth="1"/>
    <col min="11526" max="11776" width="53.42578125" style="463" hidden="1"/>
    <col min="11777" max="11777" width="3.85546875" style="463" hidden="1" customWidth="1"/>
    <col min="11778" max="11778" width="51.5703125" style="463" hidden="1" customWidth="1"/>
    <col min="11779" max="11779" width="14.5703125" style="463" hidden="1" customWidth="1"/>
    <col min="11780" max="11780" width="13.5703125" style="463" hidden="1" customWidth="1"/>
    <col min="11781" max="11781" width="9.28515625" style="463" hidden="1" customWidth="1"/>
    <col min="11782" max="12032" width="53.42578125" style="463" hidden="1"/>
    <col min="12033" max="12033" width="3.85546875" style="463" hidden="1" customWidth="1"/>
    <col min="12034" max="12034" width="51.5703125" style="463" hidden="1" customWidth="1"/>
    <col min="12035" max="12035" width="14.5703125" style="463" hidden="1" customWidth="1"/>
    <col min="12036" max="12036" width="13.5703125" style="463" hidden="1" customWidth="1"/>
    <col min="12037" max="12037" width="9.28515625" style="463" hidden="1" customWidth="1"/>
    <col min="12038" max="12288" width="53.42578125" style="463" hidden="1"/>
    <col min="12289" max="12289" width="3.85546875" style="463" hidden="1" customWidth="1"/>
    <col min="12290" max="12290" width="51.5703125" style="463" hidden="1" customWidth="1"/>
    <col min="12291" max="12291" width="14.5703125" style="463" hidden="1" customWidth="1"/>
    <col min="12292" max="12292" width="13.5703125" style="463" hidden="1" customWidth="1"/>
    <col min="12293" max="12293" width="9.28515625" style="463" hidden="1" customWidth="1"/>
    <col min="12294" max="12544" width="53.42578125" style="463" hidden="1"/>
    <col min="12545" max="12545" width="3.85546875" style="463" hidden="1" customWidth="1"/>
    <col min="12546" max="12546" width="51.5703125" style="463" hidden="1" customWidth="1"/>
    <col min="12547" max="12547" width="14.5703125" style="463" hidden="1" customWidth="1"/>
    <col min="12548" max="12548" width="13.5703125" style="463" hidden="1" customWidth="1"/>
    <col min="12549" max="12549" width="9.28515625" style="463" hidden="1" customWidth="1"/>
    <col min="12550" max="12800" width="53.42578125" style="463" hidden="1"/>
    <col min="12801" max="12801" width="3.85546875" style="463" hidden="1" customWidth="1"/>
    <col min="12802" max="12802" width="51.5703125" style="463" hidden="1" customWidth="1"/>
    <col min="12803" max="12803" width="14.5703125" style="463" hidden="1" customWidth="1"/>
    <col min="12804" max="12804" width="13.5703125" style="463" hidden="1" customWidth="1"/>
    <col min="12805" max="12805" width="9.28515625" style="463" hidden="1" customWidth="1"/>
    <col min="12806" max="13056" width="53.42578125" style="463" hidden="1"/>
    <col min="13057" max="13057" width="3.85546875" style="463" hidden="1" customWidth="1"/>
    <col min="13058" max="13058" width="51.5703125" style="463" hidden="1" customWidth="1"/>
    <col min="13059" max="13059" width="14.5703125" style="463" hidden="1" customWidth="1"/>
    <col min="13060" max="13060" width="13.5703125" style="463" hidden="1" customWidth="1"/>
    <col min="13061" max="13061" width="9.28515625" style="463" hidden="1" customWidth="1"/>
    <col min="13062" max="13312" width="53.42578125" style="463" hidden="1"/>
    <col min="13313" max="13313" width="3.85546875" style="463" hidden="1" customWidth="1"/>
    <col min="13314" max="13314" width="51.5703125" style="463" hidden="1" customWidth="1"/>
    <col min="13315" max="13315" width="14.5703125" style="463" hidden="1" customWidth="1"/>
    <col min="13316" max="13316" width="13.5703125" style="463" hidden="1" customWidth="1"/>
    <col min="13317" max="13317" width="9.28515625" style="463" hidden="1" customWidth="1"/>
    <col min="13318" max="13568" width="53.42578125" style="463" hidden="1"/>
    <col min="13569" max="13569" width="3.85546875" style="463" hidden="1" customWidth="1"/>
    <col min="13570" max="13570" width="51.5703125" style="463" hidden="1" customWidth="1"/>
    <col min="13571" max="13571" width="14.5703125" style="463" hidden="1" customWidth="1"/>
    <col min="13572" max="13572" width="13.5703125" style="463" hidden="1" customWidth="1"/>
    <col min="13573" max="13573" width="9.28515625" style="463" hidden="1" customWidth="1"/>
    <col min="13574" max="13824" width="53.42578125" style="463" hidden="1"/>
    <col min="13825" max="13825" width="3.85546875" style="463" hidden="1" customWidth="1"/>
    <col min="13826" max="13826" width="51.5703125" style="463" hidden="1" customWidth="1"/>
    <col min="13827" max="13827" width="14.5703125" style="463" hidden="1" customWidth="1"/>
    <col min="13828" max="13828" width="13.5703125" style="463" hidden="1" customWidth="1"/>
    <col min="13829" max="13829" width="9.28515625" style="463" hidden="1" customWidth="1"/>
    <col min="13830" max="14080" width="53.42578125" style="463" hidden="1"/>
    <col min="14081" max="14081" width="3.85546875" style="463" hidden="1" customWidth="1"/>
    <col min="14082" max="14082" width="51.5703125" style="463" hidden="1" customWidth="1"/>
    <col min="14083" max="14083" width="14.5703125" style="463" hidden="1" customWidth="1"/>
    <col min="14084" max="14084" width="13.5703125" style="463" hidden="1" customWidth="1"/>
    <col min="14085" max="14085" width="9.28515625" style="463" hidden="1" customWidth="1"/>
    <col min="14086" max="14336" width="53.42578125" style="463" hidden="1"/>
    <col min="14337" max="14337" width="3.85546875" style="463" hidden="1" customWidth="1"/>
    <col min="14338" max="14338" width="51.5703125" style="463" hidden="1" customWidth="1"/>
    <col min="14339" max="14339" width="14.5703125" style="463" hidden="1" customWidth="1"/>
    <col min="14340" max="14340" width="13.5703125" style="463" hidden="1" customWidth="1"/>
    <col min="14341" max="14341" width="9.28515625" style="463" hidden="1" customWidth="1"/>
    <col min="14342" max="14592" width="53.42578125" style="463" hidden="1"/>
    <col min="14593" max="14593" width="3.85546875" style="463" hidden="1" customWidth="1"/>
    <col min="14594" max="14594" width="51.5703125" style="463" hidden="1" customWidth="1"/>
    <col min="14595" max="14595" width="14.5703125" style="463" hidden="1" customWidth="1"/>
    <col min="14596" max="14596" width="13.5703125" style="463" hidden="1" customWidth="1"/>
    <col min="14597" max="14597" width="9.28515625" style="463" hidden="1" customWidth="1"/>
    <col min="14598" max="14848" width="53.42578125" style="463" hidden="1"/>
    <col min="14849" max="14849" width="3.85546875" style="463" hidden="1" customWidth="1"/>
    <col min="14850" max="14850" width="51.5703125" style="463" hidden="1" customWidth="1"/>
    <col min="14851" max="14851" width="14.5703125" style="463" hidden="1" customWidth="1"/>
    <col min="14852" max="14852" width="13.5703125" style="463" hidden="1" customWidth="1"/>
    <col min="14853" max="14853" width="9.28515625" style="463" hidden="1" customWidth="1"/>
    <col min="14854" max="15104" width="53.42578125" style="463" hidden="1"/>
    <col min="15105" max="15105" width="3.85546875" style="463" hidden="1" customWidth="1"/>
    <col min="15106" max="15106" width="51.5703125" style="463" hidden="1" customWidth="1"/>
    <col min="15107" max="15107" width="14.5703125" style="463" hidden="1" customWidth="1"/>
    <col min="15108" max="15108" width="13.5703125" style="463" hidden="1" customWidth="1"/>
    <col min="15109" max="15109" width="9.28515625" style="463" hidden="1" customWidth="1"/>
    <col min="15110" max="15360" width="53.42578125" style="463" hidden="1"/>
    <col min="15361" max="15361" width="3.85546875" style="463" hidden="1" customWidth="1"/>
    <col min="15362" max="15362" width="51.5703125" style="463" hidden="1" customWidth="1"/>
    <col min="15363" max="15363" width="14.5703125" style="463" hidden="1" customWidth="1"/>
    <col min="15364" max="15364" width="13.5703125" style="463" hidden="1" customWidth="1"/>
    <col min="15365" max="15365" width="9.28515625" style="463" hidden="1" customWidth="1"/>
    <col min="15366" max="15616" width="53.42578125" style="463" hidden="1"/>
    <col min="15617" max="15617" width="3.85546875" style="463" hidden="1" customWidth="1"/>
    <col min="15618" max="15618" width="51.5703125" style="463" hidden="1" customWidth="1"/>
    <col min="15619" max="15619" width="14.5703125" style="463" hidden="1" customWidth="1"/>
    <col min="15620" max="15620" width="13.5703125" style="463" hidden="1" customWidth="1"/>
    <col min="15621" max="15621" width="9.28515625" style="463" hidden="1" customWidth="1"/>
    <col min="15622" max="15872" width="53.42578125" style="463" hidden="1"/>
    <col min="15873" max="15873" width="3.85546875" style="463" hidden="1" customWidth="1"/>
    <col min="15874" max="15874" width="51.5703125" style="463" hidden="1" customWidth="1"/>
    <col min="15875" max="15875" width="14.5703125" style="463" hidden="1" customWidth="1"/>
    <col min="15876" max="15876" width="13.5703125" style="463" hidden="1" customWidth="1"/>
    <col min="15877" max="15877" width="9.28515625" style="463" hidden="1" customWidth="1"/>
    <col min="15878" max="16128" width="53.42578125" style="463" hidden="1"/>
    <col min="16129" max="16129" width="3.85546875" style="463" hidden="1" customWidth="1"/>
    <col min="16130" max="16130" width="51.5703125" style="463" hidden="1" customWidth="1"/>
    <col min="16131" max="16131" width="14.5703125" style="463" hidden="1" customWidth="1"/>
    <col min="16132" max="16132" width="13.5703125" style="463" hidden="1" customWidth="1"/>
    <col min="16133" max="16133" width="9.28515625" style="463" hidden="1" customWidth="1"/>
    <col min="16134" max="16384" width="53.42578125" style="463" hidden="1"/>
  </cols>
  <sheetData>
    <row r="1" spans="1:6" ht="15.75" x14ac:dyDescent="0.25">
      <c r="B1" s="464"/>
      <c r="C1" s="465"/>
    </row>
    <row r="2" spans="1:6" ht="6" customHeight="1" x14ac:dyDescent="0.2">
      <c r="A2" s="466"/>
      <c r="B2" s="467"/>
      <c r="C2" s="468"/>
    </row>
    <row r="3" spans="1:6" x14ac:dyDescent="0.2">
      <c r="A3" s="466"/>
      <c r="B3" s="469"/>
      <c r="C3" s="470" t="s">
        <v>802</v>
      </c>
    </row>
    <row r="4" spans="1:6" ht="18.75" customHeight="1" x14ac:dyDescent="0.2">
      <c r="A4" s="466"/>
      <c r="B4" s="469"/>
      <c r="C4" s="527" t="s">
        <v>502</v>
      </c>
    </row>
    <row r="5" spans="1:6" ht="8.25" customHeight="1" x14ac:dyDescent="0.2">
      <c r="A5" s="466"/>
      <c r="B5" s="469"/>
      <c r="C5" s="472"/>
    </row>
    <row r="6" spans="1:6" ht="18.75" customHeight="1" x14ac:dyDescent="0.3">
      <c r="A6" s="473" t="str">
        <f>"Kommunalekonomisk utjämning, utjämningsåret "&amp;Data22!C4&amp;""</f>
        <v>Kommunalekonomisk utjämning, utjämningsåret 2019</v>
      </c>
      <c r="B6" s="469"/>
      <c r="C6" s="472"/>
    </row>
    <row r="7" spans="1:6" ht="18" x14ac:dyDescent="0.25">
      <c r="A7" s="528" t="s">
        <v>200</v>
      </c>
      <c r="B7" s="474"/>
      <c r="C7" s="472"/>
      <c r="D7" s="472"/>
    </row>
    <row r="8" spans="1:6" ht="16.5" thickBot="1" x14ac:dyDescent="0.3">
      <c r="A8" s="688" t="str">
        <f>"Kommun som "&amp;IF(C24&gt;0,"erhåller","betalar")&amp;" utjämnings"&amp;IF(C24&gt;0,"bidrag","avgift")&amp;": "&amp;VLOOKUP($C$4,Data22!$C$9:$P$299,1,0)&amp;""</f>
        <v>Kommun som erhåller utjämningsbidrag: Ale</v>
      </c>
      <c r="B8" s="689"/>
      <c r="C8" s="529"/>
      <c r="D8" s="529"/>
      <c r="E8" s="530"/>
    </row>
    <row r="9" spans="1:6" ht="15.75" x14ac:dyDescent="0.25">
      <c r="A9" s="531"/>
      <c r="B9" s="474"/>
      <c r="C9" s="472"/>
      <c r="D9" s="472"/>
    </row>
    <row r="10" spans="1:6" ht="15.75" x14ac:dyDescent="0.25">
      <c r="A10" s="531"/>
      <c r="B10" s="474"/>
      <c r="C10" s="491" t="s">
        <v>1149</v>
      </c>
      <c r="D10" s="532"/>
      <c r="E10" s="533" t="s">
        <v>1150</v>
      </c>
    </row>
    <row r="11" spans="1:6" ht="15.75" x14ac:dyDescent="0.2">
      <c r="A11" s="534"/>
      <c r="B11" s="535"/>
      <c r="C11" s="463"/>
      <c r="E11" s="533" t="s">
        <v>1151</v>
      </c>
    </row>
    <row r="12" spans="1:6" ht="15.75" x14ac:dyDescent="0.2">
      <c r="A12" s="536"/>
      <c r="B12" s="537" t="s">
        <v>1152</v>
      </c>
      <c r="C12" s="538" t="str">
        <f>C4</f>
        <v>Ale</v>
      </c>
      <c r="D12" s="538" t="s">
        <v>1153</v>
      </c>
      <c r="E12" s="538" t="s">
        <v>1154</v>
      </c>
    </row>
    <row r="13" spans="1:6" s="539" customFormat="1" ht="15.75" x14ac:dyDescent="0.25">
      <c r="A13" s="539" t="s">
        <v>803</v>
      </c>
      <c r="B13" s="540" t="s">
        <v>806</v>
      </c>
      <c r="C13" s="541">
        <f>VLOOKUP($C$4,Data22!$C$9:$P$299,3,0)</f>
        <v>9686</v>
      </c>
      <c r="D13" s="541">
        <f>Data22!E9</f>
        <v>8340.6926825465234</v>
      </c>
      <c r="E13" s="541">
        <f>C13-D13</f>
        <v>1345.3073174534766</v>
      </c>
      <c r="F13" s="540" t="s">
        <v>806</v>
      </c>
    </row>
    <row r="14" spans="1:6" s="539" customFormat="1" ht="15.75" x14ac:dyDescent="0.25">
      <c r="A14" s="539" t="s">
        <v>804</v>
      </c>
      <c r="B14" s="540" t="s">
        <v>202</v>
      </c>
      <c r="C14" s="541">
        <f>VLOOKUP($C$4,Data22!$C$9:$P$299,4,0)</f>
        <v>13181</v>
      </c>
      <c r="D14" s="541">
        <f>Data22!F9</f>
        <v>11496.225789462347</v>
      </c>
      <c r="E14" s="541">
        <f t="shared" ref="E14:E22" si="0">C14-D14</f>
        <v>1684.7742105376528</v>
      </c>
      <c r="F14" s="540" t="s">
        <v>202</v>
      </c>
    </row>
    <row r="15" spans="1:6" s="539" customFormat="1" ht="15.75" x14ac:dyDescent="0.25">
      <c r="A15" s="539" t="s">
        <v>808</v>
      </c>
      <c r="B15" s="540" t="s">
        <v>203</v>
      </c>
      <c r="C15" s="541">
        <f>VLOOKUP($C$4,Data22!$C$9:$P$299,5,0)</f>
        <v>4545</v>
      </c>
      <c r="D15" s="541">
        <f>Data22!G9</f>
        <v>3906.359114732632</v>
      </c>
      <c r="E15" s="541">
        <f t="shared" si="0"/>
        <v>638.64088526736805</v>
      </c>
      <c r="F15" s="540" t="s">
        <v>203</v>
      </c>
    </row>
    <row r="16" spans="1:6" s="539" customFormat="1" ht="15.75" x14ac:dyDescent="0.25">
      <c r="A16" s="539" t="s">
        <v>1155</v>
      </c>
      <c r="B16" s="540" t="s">
        <v>204</v>
      </c>
      <c r="C16" s="541">
        <f>VLOOKUP($C$4,Data22!$C$9:$P$299,6,0)</f>
        <v>3428</v>
      </c>
      <c r="D16" s="541">
        <f>Data22!H9</f>
        <v>4273.9489763189458</v>
      </c>
      <c r="E16" s="541">
        <f t="shared" si="0"/>
        <v>-845.94897631894582</v>
      </c>
      <c r="F16" s="540" t="s">
        <v>204</v>
      </c>
    </row>
    <row r="17" spans="1:6" s="539" customFormat="1" ht="15.75" x14ac:dyDescent="0.25">
      <c r="A17" s="539" t="s">
        <v>1156</v>
      </c>
      <c r="B17" s="540" t="s">
        <v>205</v>
      </c>
      <c r="C17" s="541">
        <f>VLOOKUP($C$4,Data22!$C$9:$P$299,7,0)</f>
        <v>73</v>
      </c>
      <c r="D17" s="541">
        <f>Data22!I9</f>
        <v>139.34974390928596</v>
      </c>
      <c r="E17" s="541">
        <f t="shared" si="0"/>
        <v>-66.349743909285962</v>
      </c>
      <c r="F17" s="540" t="s">
        <v>205</v>
      </c>
    </row>
    <row r="18" spans="1:6" s="539" customFormat="1" ht="15.75" x14ac:dyDescent="0.25">
      <c r="A18" s="539" t="s">
        <v>1157</v>
      </c>
      <c r="B18" s="540" t="s">
        <v>206</v>
      </c>
      <c r="C18" s="541">
        <f>VLOOKUP($C$4,Data22!$C$9:$P$299,8,0)</f>
        <v>8315</v>
      </c>
      <c r="D18" s="541">
        <f>Data22!J9</f>
        <v>10867.21346278083</v>
      </c>
      <c r="E18" s="541">
        <f t="shared" si="0"/>
        <v>-2552.21346278083</v>
      </c>
      <c r="F18" s="540" t="s">
        <v>206</v>
      </c>
    </row>
    <row r="19" spans="1:6" s="542" customFormat="1" ht="15.75" x14ac:dyDescent="0.25">
      <c r="A19" s="539" t="s">
        <v>1158</v>
      </c>
      <c r="B19" s="540" t="s">
        <v>207</v>
      </c>
      <c r="C19" s="541">
        <f>VLOOKUP($C$4,Data22!$C$9:$P$299,9,0)</f>
        <v>701</v>
      </c>
      <c r="D19" s="541">
        <f>Data22!K9</f>
        <v>165.03390264778253</v>
      </c>
      <c r="E19" s="541">
        <f t="shared" si="0"/>
        <v>535.9660973522175</v>
      </c>
      <c r="F19" s="540" t="s">
        <v>207</v>
      </c>
    </row>
    <row r="20" spans="1:6" s="539" customFormat="1" ht="15.75" x14ac:dyDescent="0.25">
      <c r="A20" s="539" t="s">
        <v>1159</v>
      </c>
      <c r="B20" s="540" t="s">
        <v>113</v>
      </c>
      <c r="C20" s="541">
        <f>VLOOKUP($C$4,Data22!$C$9:$P$299,10,0)</f>
        <v>-13</v>
      </c>
      <c r="D20" s="541">
        <f>Data22!L9</f>
        <v>222.52614611389728</v>
      </c>
      <c r="E20" s="541">
        <f t="shared" si="0"/>
        <v>-235.52614611389728</v>
      </c>
      <c r="F20" s="540" t="s">
        <v>113</v>
      </c>
    </row>
    <row r="21" spans="1:6" s="539" customFormat="1" ht="15.75" x14ac:dyDescent="0.25">
      <c r="A21" s="539" t="s">
        <v>1160</v>
      </c>
      <c r="B21" s="540" t="s">
        <v>210</v>
      </c>
      <c r="C21" s="541">
        <f>VLOOKUP($C$4,Data22!$C$9:$P$299,11,0)</f>
        <v>-243</v>
      </c>
      <c r="D21" s="541">
        <f>Data22!M9</f>
        <v>1.4753006894499163E-2</v>
      </c>
      <c r="E21" s="541">
        <f t="shared" si="0"/>
        <v>-243.01475300689449</v>
      </c>
      <c r="F21" s="540"/>
    </row>
    <row r="22" spans="1:6" s="539" customFormat="1" ht="15.75" x14ac:dyDescent="0.25">
      <c r="A22" s="543" t="s">
        <v>1161</v>
      </c>
      <c r="B22" s="544" t="s">
        <v>211</v>
      </c>
      <c r="C22" s="545">
        <f>VLOOKUP($C$4,Data22!$C$9:$P$299,12,0)</f>
        <v>1315</v>
      </c>
      <c r="D22" s="545">
        <f>Data22!N9</f>
        <v>1200.1559314490701</v>
      </c>
      <c r="E22" s="545">
        <f t="shared" si="0"/>
        <v>114.84406855092993</v>
      </c>
      <c r="F22" s="540" t="s">
        <v>211</v>
      </c>
    </row>
    <row r="23" spans="1:6" s="549" customFormat="1" ht="21" customHeight="1" x14ac:dyDescent="0.25">
      <c r="A23" s="546"/>
      <c r="B23" s="547" t="s">
        <v>1162</v>
      </c>
      <c r="C23" s="548">
        <f>SUM(C13:C22)</f>
        <v>40988</v>
      </c>
      <c r="D23" s="548">
        <f>SUM(D13:D22)</f>
        <v>40611.520502968211</v>
      </c>
      <c r="E23" s="548"/>
    </row>
    <row r="24" spans="1:6" s="549" customFormat="1" ht="21" customHeight="1" x14ac:dyDescent="0.25">
      <c r="A24" s="546"/>
      <c r="B24" s="547" t="str">
        <f>"Utjämnings"&amp;IF(C24&gt;0,"bidrag","avgift")&amp;", kronor per invånare"</f>
        <v>Utjämningsbidrag, kronor per invånare</v>
      </c>
      <c r="C24" s="548">
        <f>C23-D23</f>
        <v>376.47949703178892</v>
      </c>
      <c r="D24" s="550"/>
    </row>
    <row r="25" spans="1:6" s="549" customFormat="1" ht="21" customHeight="1" x14ac:dyDescent="0.25">
      <c r="A25" s="546"/>
      <c r="B25" s="547" t="str">
        <f>"Utjämnings"&amp;IF(C25&gt;0,"bidrag","avgift")&amp;", kronor"</f>
        <v>Utjämningsbidrag, kronor</v>
      </c>
      <c r="C25" s="548">
        <f>VLOOKUP($C$4,Data22!$C$9:$V$299,20,0)</f>
        <v>11579672</v>
      </c>
      <c r="D25" s="550"/>
    </row>
    <row r="26" spans="1:6" s="530" customFormat="1" ht="3.75" customHeight="1" thickBot="1" x14ac:dyDescent="0.25">
      <c r="B26" s="551"/>
      <c r="C26" s="529"/>
    </row>
    <row r="27" spans="1:6" x14ac:dyDescent="0.2">
      <c r="A27" s="466"/>
      <c r="B27" s="469"/>
      <c r="C27" s="472"/>
    </row>
    <row r="28" spans="1:6" ht="1.5" customHeight="1" x14ac:dyDescent="0.2">
      <c r="A28" s="466"/>
      <c r="B28" s="469"/>
      <c r="C28" s="472"/>
    </row>
    <row r="29" spans="1:6" ht="12" customHeight="1" x14ac:dyDescent="0.2">
      <c r="A29" s="466"/>
      <c r="B29" s="552" t="str">
        <f>IF(MAX($E$13:$E$22)&gt;0,"Delmodell med högst relativ standardkostnad","Minst ogynnsamma")&amp;" för "&amp;C4</f>
        <v>Delmodell med högst relativ standardkostnad för Ale</v>
      </c>
      <c r="C29" s="472"/>
    </row>
    <row r="30" spans="1:6" ht="12" customHeight="1" x14ac:dyDescent="0.2">
      <c r="A30" s="466"/>
      <c r="B30" s="469" t="str">
        <f>VLOOKUP(MAX($E$13:$E$16,$E$17:$E$19,$E$20,$E$22),$E$13:$F$22,2,0)</f>
        <v>Förskoleklass och grundskola</v>
      </c>
      <c r="C30" s="472"/>
    </row>
    <row r="31" spans="1:6" ht="12" customHeight="1" x14ac:dyDescent="0.2">
      <c r="A31" s="466"/>
      <c r="B31" s="552" t="str">
        <f>"Delmodell med lägst relativ standardkostnad för "&amp;C4</f>
        <v>Delmodell med lägst relativ standardkostnad för Ale</v>
      </c>
      <c r="C31" s="472"/>
    </row>
    <row r="32" spans="1:6" ht="12" customHeight="1" x14ac:dyDescent="0.2">
      <c r="A32" s="466"/>
      <c r="B32" s="469" t="str">
        <f>VLOOKUP(MIN($E$13:$E$16,$E$17:$E$19,$E$20,$E$22),$E$13:$F$22,2,0)</f>
        <v>Äldreomsorg</v>
      </c>
      <c r="C32" s="472"/>
    </row>
    <row r="33" spans="1:4" x14ac:dyDescent="0.2">
      <c r="A33" s="466"/>
      <c r="B33" s="469"/>
      <c r="C33" s="472"/>
    </row>
    <row r="34" spans="1:4" x14ac:dyDescent="0.2">
      <c r="A34" s="466"/>
      <c r="B34" s="469"/>
      <c r="C34" s="472"/>
    </row>
    <row r="35" spans="1:4" x14ac:dyDescent="0.2">
      <c r="A35" s="466"/>
      <c r="B35" s="469"/>
      <c r="C35" s="472"/>
    </row>
    <row r="36" spans="1:4" x14ac:dyDescent="0.2">
      <c r="A36" s="466"/>
      <c r="B36" s="469"/>
      <c r="C36" s="472"/>
    </row>
    <row r="37" spans="1:4" x14ac:dyDescent="0.2">
      <c r="A37" s="466"/>
      <c r="B37" s="469"/>
      <c r="C37" s="472"/>
    </row>
    <row r="38" spans="1:4" x14ac:dyDescent="0.2">
      <c r="A38" s="466"/>
      <c r="B38" s="552"/>
      <c r="C38" s="489"/>
    </row>
    <row r="39" spans="1:4" x14ac:dyDescent="0.2">
      <c r="A39" s="466"/>
      <c r="B39" s="466"/>
      <c r="C39" s="553"/>
    </row>
    <row r="40" spans="1:4" s="554" customFormat="1" ht="12.75" x14ac:dyDescent="0.2">
      <c r="B40" s="555"/>
      <c r="C40" s="556"/>
    </row>
    <row r="41" spans="1:4" s="554" customFormat="1" ht="12.75" x14ac:dyDescent="0.2">
      <c r="B41" s="555"/>
      <c r="C41" s="556"/>
    </row>
    <row r="42" spans="1:4" s="554" customFormat="1" ht="12.75" x14ac:dyDescent="0.2">
      <c r="B42" s="557"/>
      <c r="C42" s="472"/>
    </row>
    <row r="43" spans="1:4" s="554" customFormat="1" ht="12.75" x14ac:dyDescent="0.2">
      <c r="B43" s="557"/>
      <c r="C43" s="472"/>
    </row>
    <row r="44" spans="1:4" s="554" customFormat="1" ht="12.75" x14ac:dyDescent="0.2">
      <c r="B44" s="557"/>
      <c r="C44" s="556"/>
    </row>
    <row r="45" spans="1:4" ht="12.75" customHeight="1" x14ac:dyDescent="0.2">
      <c r="B45" s="557"/>
      <c r="C45" s="472"/>
      <c r="D45" s="554"/>
    </row>
    <row r="46" spans="1:4" x14ac:dyDescent="0.2">
      <c r="B46" s="558"/>
      <c r="C46" s="472"/>
      <c r="D46" s="554"/>
    </row>
    <row r="47" spans="1:4" x14ac:dyDescent="0.2">
      <c r="A47" s="559"/>
      <c r="B47" s="558"/>
      <c r="C47" s="472"/>
      <c r="D47" s="554"/>
    </row>
    <row r="48" spans="1:4" x14ac:dyDescent="0.2">
      <c r="B48" s="554"/>
      <c r="C48" s="560"/>
      <c r="D48" s="554"/>
    </row>
    <row r="49" spans="2:4" x14ac:dyDescent="0.2">
      <c r="B49" s="554"/>
      <c r="C49" s="560"/>
      <c r="D49" s="554"/>
    </row>
    <row r="50" spans="2:4" x14ac:dyDescent="0.2"/>
    <row r="51" spans="2:4" x14ac:dyDescent="0.2"/>
    <row r="52" spans="2:4" x14ac:dyDescent="0.2"/>
    <row r="53" spans="2:4" x14ac:dyDescent="0.2"/>
    <row r="54" spans="2:4" x14ac:dyDescent="0.2"/>
    <row r="55" spans="2:4" x14ac:dyDescent="0.2"/>
    <row r="56" spans="2:4" x14ac:dyDescent="0.2"/>
    <row r="57" spans="2:4" x14ac:dyDescent="0.2">
      <c r="B57" s="559"/>
    </row>
    <row r="58" spans="2:4" x14ac:dyDescent="0.2">
      <c r="B58" s="559"/>
    </row>
    <row r="59" spans="2:4" x14ac:dyDescent="0.2"/>
    <row r="60" spans="2:4" x14ac:dyDescent="0.2"/>
    <row r="61" spans="2:4" x14ac:dyDescent="0.2"/>
    <row r="62" spans="2:4" x14ac:dyDescent="0.2"/>
    <row r="63" spans="2:4" x14ac:dyDescent="0.2"/>
    <row r="64" spans="2:4" x14ac:dyDescent="0.2"/>
    <row r="65" spans="1:5" x14ac:dyDescent="0.2"/>
    <row r="66" spans="1:5" x14ac:dyDescent="0.2"/>
    <row r="67" spans="1:5" x14ac:dyDescent="0.2"/>
    <row r="68" spans="1:5" x14ac:dyDescent="0.2"/>
    <row r="69" spans="1:5" x14ac:dyDescent="0.2">
      <c r="A69" s="498"/>
      <c r="B69" s="498"/>
      <c r="C69" s="499"/>
      <c r="D69" s="498"/>
      <c r="E69" s="498"/>
    </row>
    <row r="70" spans="1:5" x14ac:dyDescent="0.2">
      <c r="A70" s="498"/>
      <c r="B70" s="498"/>
      <c r="C70" s="499"/>
      <c r="D70" s="498"/>
      <c r="E70" s="498"/>
    </row>
    <row r="71" spans="1:5" x14ac:dyDescent="0.2">
      <c r="A71" s="498"/>
      <c r="B71" s="498"/>
      <c r="C71" s="499"/>
      <c r="D71" s="498"/>
      <c r="E71" s="498"/>
    </row>
    <row r="72" spans="1:5" x14ac:dyDescent="0.2">
      <c r="A72" s="498"/>
      <c r="B72" s="498"/>
      <c r="C72" s="499"/>
      <c r="D72" s="498"/>
      <c r="E72" s="498"/>
    </row>
    <row r="73" spans="1:5" x14ac:dyDescent="0.2">
      <c r="A73" s="498"/>
      <c r="B73" s="498"/>
      <c r="C73" s="499"/>
      <c r="D73" s="498"/>
      <c r="E73" s="498"/>
    </row>
  </sheetData>
  <mergeCells count="1">
    <mergeCell ref="A8:B8"/>
  </mergeCells>
  <conditionalFormatting sqref="C42:C43 C45:C47 C35:C37 C27 E10:E23 C29 C7:D9 C10 C31:C33 C12:D25">
    <cfRule type="cellIs" dxfId="24" priority="1" stopIfTrue="1" operator="lessThan">
      <formula>0</formula>
    </cfRule>
  </conditionalFormatting>
  <conditionalFormatting sqref="A8:B8">
    <cfRule type="cellIs" dxfId="23" priority="2" stopIfTrue="1" operator="equal">
      <formula>#N/A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portrait" r:id="rId1"/>
  <headerFooter alignWithMargins="0">
    <oddHeader>&amp;LStatistiska centralbyrån
Offentlig ekonomi och
mikrosimuleringar</oddHeader>
  </headerFooter>
  <drawing r:id="rId2"/>
  <legacyDrawing r:id="rId3"/>
  <controls>
    <mc:AlternateContent xmlns:mc="http://schemas.openxmlformats.org/markup-compatibility/2006">
      <mc:Choice Requires="x14">
        <control shapeId="28673" r:id="rId4" name="ComboBox1">
          <controlPr defaultSize="0" autoLine="0" linkedCell="C4" listFillRange="'Data (2)'!B9:B298" r:id="rId5">
            <anchor moveWithCells="1">
              <from>
                <xdr:col>2</xdr:col>
                <xdr:colOff>9525</xdr:colOff>
                <xdr:row>3</xdr:row>
                <xdr:rowOff>9525</xdr:rowOff>
              </from>
              <to>
                <xdr:col>3</xdr:col>
                <xdr:colOff>771525</xdr:colOff>
                <xdr:row>4</xdr:row>
                <xdr:rowOff>9525</xdr:rowOff>
              </to>
            </anchor>
          </controlPr>
        </control>
      </mc:Choice>
      <mc:Fallback>
        <control shapeId="28673" r:id="rId4" name="ComboBox1"/>
      </mc:Fallback>
    </mc:AlternateContent>
  </control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5"/>
  <dimension ref="A1:AM309"/>
  <sheetViews>
    <sheetView workbookViewId="0">
      <pane xSplit="2" ySplit="8" topLeftCell="C260" activePane="bottomRight" state="frozen"/>
      <selection activeCell="B10" sqref="B10"/>
      <selection pane="topRight" activeCell="B10" sqref="B10"/>
      <selection pane="bottomLeft" activeCell="B10" sqref="B10"/>
      <selection pane="bottomRight" activeCell="B10" sqref="B10"/>
    </sheetView>
  </sheetViews>
  <sheetFormatPr defaultRowHeight="12.75" x14ac:dyDescent="0.2"/>
  <cols>
    <col min="1" max="1" width="9.140625" style="383"/>
    <col min="2" max="2" width="14.7109375" style="383" bestFit="1" customWidth="1"/>
    <col min="3" max="5" width="9.140625" style="383"/>
    <col min="6" max="6" width="1.28515625" style="383" customWidth="1"/>
    <col min="7" max="7" width="1.85546875" style="383" customWidth="1"/>
    <col min="8" max="8" width="12.7109375" style="383" bestFit="1" customWidth="1"/>
    <col min="9" max="9" width="10.85546875" style="383" bestFit="1" customWidth="1"/>
    <col min="10" max="10" width="13.140625" style="383" customWidth="1"/>
    <col min="11" max="13" width="9.140625" style="383"/>
    <col min="14" max="15" width="2.28515625" style="383" customWidth="1"/>
    <col min="16" max="16" width="1.85546875" style="383" customWidth="1"/>
    <col min="17" max="18" width="9.140625" style="383"/>
    <col min="19" max="19" width="1.7109375" style="383" customWidth="1"/>
    <col min="20" max="20" width="9.140625" style="383"/>
    <col min="21" max="21" width="7.5703125" style="383" customWidth="1"/>
    <col min="22" max="23" width="9.140625" style="383"/>
    <col min="24" max="24" width="2.28515625" style="383" customWidth="1"/>
    <col min="25" max="26" width="9.140625" style="383"/>
    <col min="27" max="27" width="1.5703125" style="383" customWidth="1"/>
    <col min="28" max="29" width="9.140625" style="383"/>
    <col min="30" max="30" width="12.7109375" style="383" bestFit="1" customWidth="1"/>
    <col min="31" max="31" width="1.85546875" style="383" customWidth="1"/>
    <col min="32" max="32" width="9.140625" style="383" hidden="1" customWidth="1"/>
    <col min="33" max="33" width="12.42578125" style="383" hidden="1" customWidth="1"/>
    <col min="34" max="35" width="9.140625" style="383"/>
    <col min="36" max="36" width="9.140625" style="383" hidden="1" customWidth="1"/>
    <col min="37" max="38" width="9.140625" style="383"/>
    <col min="39" max="39" width="12.7109375" style="383" customWidth="1"/>
    <col min="40" max="257" width="9.140625" style="383"/>
    <col min="258" max="258" width="14.7109375" style="383" bestFit="1" customWidth="1"/>
    <col min="259" max="261" width="9.140625" style="383"/>
    <col min="262" max="262" width="1.28515625" style="383" customWidth="1"/>
    <col min="263" max="263" width="1.85546875" style="383" customWidth="1"/>
    <col min="264" max="264" width="12.7109375" style="383" bestFit="1" customWidth="1"/>
    <col min="265" max="265" width="10.85546875" style="383" bestFit="1" customWidth="1"/>
    <col min="266" max="266" width="13.140625" style="383" customWidth="1"/>
    <col min="267" max="269" width="9.140625" style="383"/>
    <col min="270" max="271" width="2.28515625" style="383" customWidth="1"/>
    <col min="272" max="272" width="1.85546875" style="383" customWidth="1"/>
    <col min="273" max="274" width="9.140625" style="383"/>
    <col min="275" max="275" width="1.7109375" style="383" customWidth="1"/>
    <col min="276" max="276" width="9.140625" style="383"/>
    <col min="277" max="277" width="7.5703125" style="383" customWidth="1"/>
    <col min="278" max="279" width="9.140625" style="383"/>
    <col min="280" max="280" width="2.28515625" style="383" customWidth="1"/>
    <col min="281" max="282" width="9.140625" style="383"/>
    <col min="283" max="283" width="1.5703125" style="383" customWidth="1"/>
    <col min="284" max="285" width="9.140625" style="383"/>
    <col min="286" max="286" width="12.7109375" style="383" bestFit="1" customWidth="1"/>
    <col min="287" max="287" width="1.85546875" style="383" customWidth="1"/>
    <col min="288" max="289" width="0" style="383" hidden="1" customWidth="1"/>
    <col min="290" max="291" width="9.140625" style="383"/>
    <col min="292" max="292" width="0" style="383" hidden="1" customWidth="1"/>
    <col min="293" max="294" width="9.140625" style="383"/>
    <col min="295" max="295" width="12.7109375" style="383" customWidth="1"/>
    <col min="296" max="513" width="9.140625" style="383"/>
    <col min="514" max="514" width="14.7109375" style="383" bestFit="1" customWidth="1"/>
    <col min="515" max="517" width="9.140625" style="383"/>
    <col min="518" max="518" width="1.28515625" style="383" customWidth="1"/>
    <col min="519" max="519" width="1.85546875" style="383" customWidth="1"/>
    <col min="520" max="520" width="12.7109375" style="383" bestFit="1" customWidth="1"/>
    <col min="521" max="521" width="10.85546875" style="383" bestFit="1" customWidth="1"/>
    <col min="522" max="522" width="13.140625" style="383" customWidth="1"/>
    <col min="523" max="525" width="9.140625" style="383"/>
    <col min="526" max="527" width="2.28515625" style="383" customWidth="1"/>
    <col min="528" max="528" width="1.85546875" style="383" customWidth="1"/>
    <col min="529" max="530" width="9.140625" style="383"/>
    <col min="531" max="531" width="1.7109375" style="383" customWidth="1"/>
    <col min="532" max="532" width="9.140625" style="383"/>
    <col min="533" max="533" width="7.5703125" style="383" customWidth="1"/>
    <col min="534" max="535" width="9.140625" style="383"/>
    <col min="536" max="536" width="2.28515625" style="383" customWidth="1"/>
    <col min="537" max="538" width="9.140625" style="383"/>
    <col min="539" max="539" width="1.5703125" style="383" customWidth="1"/>
    <col min="540" max="541" width="9.140625" style="383"/>
    <col min="542" max="542" width="12.7109375" style="383" bestFit="1" customWidth="1"/>
    <col min="543" max="543" width="1.85546875" style="383" customWidth="1"/>
    <col min="544" max="545" width="0" style="383" hidden="1" customWidth="1"/>
    <col min="546" max="547" width="9.140625" style="383"/>
    <col min="548" max="548" width="0" style="383" hidden="1" customWidth="1"/>
    <col min="549" max="550" width="9.140625" style="383"/>
    <col min="551" max="551" width="12.7109375" style="383" customWidth="1"/>
    <col min="552" max="769" width="9.140625" style="383"/>
    <col min="770" max="770" width="14.7109375" style="383" bestFit="1" customWidth="1"/>
    <col min="771" max="773" width="9.140625" style="383"/>
    <col min="774" max="774" width="1.28515625" style="383" customWidth="1"/>
    <col min="775" max="775" width="1.85546875" style="383" customWidth="1"/>
    <col min="776" max="776" width="12.7109375" style="383" bestFit="1" customWidth="1"/>
    <col min="777" max="777" width="10.85546875" style="383" bestFit="1" customWidth="1"/>
    <col min="778" max="778" width="13.140625" style="383" customWidth="1"/>
    <col min="779" max="781" width="9.140625" style="383"/>
    <col min="782" max="783" width="2.28515625" style="383" customWidth="1"/>
    <col min="784" max="784" width="1.85546875" style="383" customWidth="1"/>
    <col min="785" max="786" width="9.140625" style="383"/>
    <col min="787" max="787" width="1.7109375" style="383" customWidth="1"/>
    <col min="788" max="788" width="9.140625" style="383"/>
    <col min="789" max="789" width="7.5703125" style="383" customWidth="1"/>
    <col min="790" max="791" width="9.140625" style="383"/>
    <col min="792" max="792" width="2.28515625" style="383" customWidth="1"/>
    <col min="793" max="794" width="9.140625" style="383"/>
    <col min="795" max="795" width="1.5703125" style="383" customWidth="1"/>
    <col min="796" max="797" width="9.140625" style="383"/>
    <col min="798" max="798" width="12.7109375" style="383" bestFit="1" customWidth="1"/>
    <col min="799" max="799" width="1.85546875" style="383" customWidth="1"/>
    <col min="800" max="801" width="0" style="383" hidden="1" customWidth="1"/>
    <col min="802" max="803" width="9.140625" style="383"/>
    <col min="804" max="804" width="0" style="383" hidden="1" customWidth="1"/>
    <col min="805" max="806" width="9.140625" style="383"/>
    <col min="807" max="807" width="12.7109375" style="383" customWidth="1"/>
    <col min="808" max="1025" width="9.140625" style="383"/>
    <col min="1026" max="1026" width="14.7109375" style="383" bestFit="1" customWidth="1"/>
    <col min="1027" max="1029" width="9.140625" style="383"/>
    <col min="1030" max="1030" width="1.28515625" style="383" customWidth="1"/>
    <col min="1031" max="1031" width="1.85546875" style="383" customWidth="1"/>
    <col min="1032" max="1032" width="12.7109375" style="383" bestFit="1" customWidth="1"/>
    <col min="1033" max="1033" width="10.85546875" style="383" bestFit="1" customWidth="1"/>
    <col min="1034" max="1034" width="13.140625" style="383" customWidth="1"/>
    <col min="1035" max="1037" width="9.140625" style="383"/>
    <col min="1038" max="1039" width="2.28515625" style="383" customWidth="1"/>
    <col min="1040" max="1040" width="1.85546875" style="383" customWidth="1"/>
    <col min="1041" max="1042" width="9.140625" style="383"/>
    <col min="1043" max="1043" width="1.7109375" style="383" customWidth="1"/>
    <col min="1044" max="1044" width="9.140625" style="383"/>
    <col min="1045" max="1045" width="7.5703125" style="383" customWidth="1"/>
    <col min="1046" max="1047" width="9.140625" style="383"/>
    <col min="1048" max="1048" width="2.28515625" style="383" customWidth="1"/>
    <col min="1049" max="1050" width="9.140625" style="383"/>
    <col min="1051" max="1051" width="1.5703125" style="383" customWidth="1"/>
    <col min="1052" max="1053" width="9.140625" style="383"/>
    <col min="1054" max="1054" width="12.7109375" style="383" bestFit="1" customWidth="1"/>
    <col min="1055" max="1055" width="1.85546875" style="383" customWidth="1"/>
    <col min="1056" max="1057" width="0" style="383" hidden="1" customWidth="1"/>
    <col min="1058" max="1059" width="9.140625" style="383"/>
    <col min="1060" max="1060" width="0" style="383" hidden="1" customWidth="1"/>
    <col min="1061" max="1062" width="9.140625" style="383"/>
    <col min="1063" max="1063" width="12.7109375" style="383" customWidth="1"/>
    <col min="1064" max="1281" width="9.140625" style="383"/>
    <col min="1282" max="1282" width="14.7109375" style="383" bestFit="1" customWidth="1"/>
    <col min="1283" max="1285" width="9.140625" style="383"/>
    <col min="1286" max="1286" width="1.28515625" style="383" customWidth="1"/>
    <col min="1287" max="1287" width="1.85546875" style="383" customWidth="1"/>
    <col min="1288" max="1288" width="12.7109375" style="383" bestFit="1" customWidth="1"/>
    <col min="1289" max="1289" width="10.85546875" style="383" bestFit="1" customWidth="1"/>
    <col min="1290" max="1290" width="13.140625" style="383" customWidth="1"/>
    <col min="1291" max="1293" width="9.140625" style="383"/>
    <col min="1294" max="1295" width="2.28515625" style="383" customWidth="1"/>
    <col min="1296" max="1296" width="1.85546875" style="383" customWidth="1"/>
    <col min="1297" max="1298" width="9.140625" style="383"/>
    <col min="1299" max="1299" width="1.7109375" style="383" customWidth="1"/>
    <col min="1300" max="1300" width="9.140625" style="383"/>
    <col min="1301" max="1301" width="7.5703125" style="383" customWidth="1"/>
    <col min="1302" max="1303" width="9.140625" style="383"/>
    <col min="1304" max="1304" width="2.28515625" style="383" customWidth="1"/>
    <col min="1305" max="1306" width="9.140625" style="383"/>
    <col min="1307" max="1307" width="1.5703125" style="383" customWidth="1"/>
    <col min="1308" max="1309" width="9.140625" style="383"/>
    <col min="1310" max="1310" width="12.7109375" style="383" bestFit="1" customWidth="1"/>
    <col min="1311" max="1311" width="1.85546875" style="383" customWidth="1"/>
    <col min="1312" max="1313" width="0" style="383" hidden="1" customWidth="1"/>
    <col min="1314" max="1315" width="9.140625" style="383"/>
    <col min="1316" max="1316" width="0" style="383" hidden="1" customWidth="1"/>
    <col min="1317" max="1318" width="9.140625" style="383"/>
    <col min="1319" max="1319" width="12.7109375" style="383" customWidth="1"/>
    <col min="1320" max="1537" width="9.140625" style="383"/>
    <col min="1538" max="1538" width="14.7109375" style="383" bestFit="1" customWidth="1"/>
    <col min="1539" max="1541" width="9.140625" style="383"/>
    <col min="1542" max="1542" width="1.28515625" style="383" customWidth="1"/>
    <col min="1543" max="1543" width="1.85546875" style="383" customWidth="1"/>
    <col min="1544" max="1544" width="12.7109375" style="383" bestFit="1" customWidth="1"/>
    <col min="1545" max="1545" width="10.85546875" style="383" bestFit="1" customWidth="1"/>
    <col min="1546" max="1546" width="13.140625" style="383" customWidth="1"/>
    <col min="1547" max="1549" width="9.140625" style="383"/>
    <col min="1550" max="1551" width="2.28515625" style="383" customWidth="1"/>
    <col min="1552" max="1552" width="1.85546875" style="383" customWidth="1"/>
    <col min="1553" max="1554" width="9.140625" style="383"/>
    <col min="1555" max="1555" width="1.7109375" style="383" customWidth="1"/>
    <col min="1556" max="1556" width="9.140625" style="383"/>
    <col min="1557" max="1557" width="7.5703125" style="383" customWidth="1"/>
    <col min="1558" max="1559" width="9.140625" style="383"/>
    <col min="1560" max="1560" width="2.28515625" style="383" customWidth="1"/>
    <col min="1561" max="1562" width="9.140625" style="383"/>
    <col min="1563" max="1563" width="1.5703125" style="383" customWidth="1"/>
    <col min="1564" max="1565" width="9.140625" style="383"/>
    <col min="1566" max="1566" width="12.7109375" style="383" bestFit="1" customWidth="1"/>
    <col min="1567" max="1567" width="1.85546875" style="383" customWidth="1"/>
    <col min="1568" max="1569" width="0" style="383" hidden="1" customWidth="1"/>
    <col min="1570" max="1571" width="9.140625" style="383"/>
    <col min="1572" max="1572" width="0" style="383" hidden="1" customWidth="1"/>
    <col min="1573" max="1574" width="9.140625" style="383"/>
    <col min="1575" max="1575" width="12.7109375" style="383" customWidth="1"/>
    <col min="1576" max="1793" width="9.140625" style="383"/>
    <col min="1794" max="1794" width="14.7109375" style="383" bestFit="1" customWidth="1"/>
    <col min="1795" max="1797" width="9.140625" style="383"/>
    <col min="1798" max="1798" width="1.28515625" style="383" customWidth="1"/>
    <col min="1799" max="1799" width="1.85546875" style="383" customWidth="1"/>
    <col min="1800" max="1800" width="12.7109375" style="383" bestFit="1" customWidth="1"/>
    <col min="1801" max="1801" width="10.85546875" style="383" bestFit="1" customWidth="1"/>
    <col min="1802" max="1802" width="13.140625" style="383" customWidth="1"/>
    <col min="1803" max="1805" width="9.140625" style="383"/>
    <col min="1806" max="1807" width="2.28515625" style="383" customWidth="1"/>
    <col min="1808" max="1808" width="1.85546875" style="383" customWidth="1"/>
    <col min="1809" max="1810" width="9.140625" style="383"/>
    <col min="1811" max="1811" width="1.7109375" style="383" customWidth="1"/>
    <col min="1812" max="1812" width="9.140625" style="383"/>
    <col min="1813" max="1813" width="7.5703125" style="383" customWidth="1"/>
    <col min="1814" max="1815" width="9.140625" style="383"/>
    <col min="1816" max="1816" width="2.28515625" style="383" customWidth="1"/>
    <col min="1817" max="1818" width="9.140625" style="383"/>
    <col min="1819" max="1819" width="1.5703125" style="383" customWidth="1"/>
    <col min="1820" max="1821" width="9.140625" style="383"/>
    <col min="1822" max="1822" width="12.7109375" style="383" bestFit="1" customWidth="1"/>
    <col min="1823" max="1823" width="1.85546875" style="383" customWidth="1"/>
    <col min="1824" max="1825" width="0" style="383" hidden="1" customWidth="1"/>
    <col min="1826" max="1827" width="9.140625" style="383"/>
    <col min="1828" max="1828" width="0" style="383" hidden="1" customWidth="1"/>
    <col min="1829" max="1830" width="9.140625" style="383"/>
    <col min="1831" max="1831" width="12.7109375" style="383" customWidth="1"/>
    <col min="1832" max="2049" width="9.140625" style="383"/>
    <col min="2050" max="2050" width="14.7109375" style="383" bestFit="1" customWidth="1"/>
    <col min="2051" max="2053" width="9.140625" style="383"/>
    <col min="2054" max="2054" width="1.28515625" style="383" customWidth="1"/>
    <col min="2055" max="2055" width="1.85546875" style="383" customWidth="1"/>
    <col min="2056" max="2056" width="12.7109375" style="383" bestFit="1" customWidth="1"/>
    <col min="2057" max="2057" width="10.85546875" style="383" bestFit="1" customWidth="1"/>
    <col min="2058" max="2058" width="13.140625" style="383" customWidth="1"/>
    <col min="2059" max="2061" width="9.140625" style="383"/>
    <col min="2062" max="2063" width="2.28515625" style="383" customWidth="1"/>
    <col min="2064" max="2064" width="1.85546875" style="383" customWidth="1"/>
    <col min="2065" max="2066" width="9.140625" style="383"/>
    <col min="2067" max="2067" width="1.7109375" style="383" customWidth="1"/>
    <col min="2068" max="2068" width="9.140625" style="383"/>
    <col min="2069" max="2069" width="7.5703125" style="383" customWidth="1"/>
    <col min="2070" max="2071" width="9.140625" style="383"/>
    <col min="2072" max="2072" width="2.28515625" style="383" customWidth="1"/>
    <col min="2073" max="2074" width="9.140625" style="383"/>
    <col min="2075" max="2075" width="1.5703125" style="383" customWidth="1"/>
    <col min="2076" max="2077" width="9.140625" style="383"/>
    <col min="2078" max="2078" width="12.7109375" style="383" bestFit="1" customWidth="1"/>
    <col min="2079" max="2079" width="1.85546875" style="383" customWidth="1"/>
    <col min="2080" max="2081" width="0" style="383" hidden="1" customWidth="1"/>
    <col min="2082" max="2083" width="9.140625" style="383"/>
    <col min="2084" max="2084" width="0" style="383" hidden="1" customWidth="1"/>
    <col min="2085" max="2086" width="9.140625" style="383"/>
    <col min="2087" max="2087" width="12.7109375" style="383" customWidth="1"/>
    <col min="2088" max="2305" width="9.140625" style="383"/>
    <col min="2306" max="2306" width="14.7109375" style="383" bestFit="1" customWidth="1"/>
    <col min="2307" max="2309" width="9.140625" style="383"/>
    <col min="2310" max="2310" width="1.28515625" style="383" customWidth="1"/>
    <col min="2311" max="2311" width="1.85546875" style="383" customWidth="1"/>
    <col min="2312" max="2312" width="12.7109375" style="383" bestFit="1" customWidth="1"/>
    <col min="2313" max="2313" width="10.85546875" style="383" bestFit="1" customWidth="1"/>
    <col min="2314" max="2314" width="13.140625" style="383" customWidth="1"/>
    <col min="2315" max="2317" width="9.140625" style="383"/>
    <col min="2318" max="2319" width="2.28515625" style="383" customWidth="1"/>
    <col min="2320" max="2320" width="1.85546875" style="383" customWidth="1"/>
    <col min="2321" max="2322" width="9.140625" style="383"/>
    <col min="2323" max="2323" width="1.7109375" style="383" customWidth="1"/>
    <col min="2324" max="2324" width="9.140625" style="383"/>
    <col min="2325" max="2325" width="7.5703125" style="383" customWidth="1"/>
    <col min="2326" max="2327" width="9.140625" style="383"/>
    <col min="2328" max="2328" width="2.28515625" style="383" customWidth="1"/>
    <col min="2329" max="2330" width="9.140625" style="383"/>
    <col min="2331" max="2331" width="1.5703125" style="383" customWidth="1"/>
    <col min="2332" max="2333" width="9.140625" style="383"/>
    <col min="2334" max="2334" width="12.7109375" style="383" bestFit="1" customWidth="1"/>
    <col min="2335" max="2335" width="1.85546875" style="383" customWidth="1"/>
    <col min="2336" max="2337" width="0" style="383" hidden="1" customWidth="1"/>
    <col min="2338" max="2339" width="9.140625" style="383"/>
    <col min="2340" max="2340" width="0" style="383" hidden="1" customWidth="1"/>
    <col min="2341" max="2342" width="9.140625" style="383"/>
    <col min="2343" max="2343" width="12.7109375" style="383" customWidth="1"/>
    <col min="2344" max="2561" width="9.140625" style="383"/>
    <col min="2562" max="2562" width="14.7109375" style="383" bestFit="1" customWidth="1"/>
    <col min="2563" max="2565" width="9.140625" style="383"/>
    <col min="2566" max="2566" width="1.28515625" style="383" customWidth="1"/>
    <col min="2567" max="2567" width="1.85546875" style="383" customWidth="1"/>
    <col min="2568" max="2568" width="12.7109375" style="383" bestFit="1" customWidth="1"/>
    <col min="2569" max="2569" width="10.85546875" style="383" bestFit="1" customWidth="1"/>
    <col min="2570" max="2570" width="13.140625" style="383" customWidth="1"/>
    <col min="2571" max="2573" width="9.140625" style="383"/>
    <col min="2574" max="2575" width="2.28515625" style="383" customWidth="1"/>
    <col min="2576" max="2576" width="1.85546875" style="383" customWidth="1"/>
    <col min="2577" max="2578" width="9.140625" style="383"/>
    <col min="2579" max="2579" width="1.7109375" style="383" customWidth="1"/>
    <col min="2580" max="2580" width="9.140625" style="383"/>
    <col min="2581" max="2581" width="7.5703125" style="383" customWidth="1"/>
    <col min="2582" max="2583" width="9.140625" style="383"/>
    <col min="2584" max="2584" width="2.28515625" style="383" customWidth="1"/>
    <col min="2585" max="2586" width="9.140625" style="383"/>
    <col min="2587" max="2587" width="1.5703125" style="383" customWidth="1"/>
    <col min="2588" max="2589" width="9.140625" style="383"/>
    <col min="2590" max="2590" width="12.7109375" style="383" bestFit="1" customWidth="1"/>
    <col min="2591" max="2591" width="1.85546875" style="383" customWidth="1"/>
    <col min="2592" max="2593" width="0" style="383" hidden="1" customWidth="1"/>
    <col min="2594" max="2595" width="9.140625" style="383"/>
    <col min="2596" max="2596" width="0" style="383" hidden="1" customWidth="1"/>
    <col min="2597" max="2598" width="9.140625" style="383"/>
    <col min="2599" max="2599" width="12.7109375" style="383" customWidth="1"/>
    <col min="2600" max="2817" width="9.140625" style="383"/>
    <col min="2818" max="2818" width="14.7109375" style="383" bestFit="1" customWidth="1"/>
    <col min="2819" max="2821" width="9.140625" style="383"/>
    <col min="2822" max="2822" width="1.28515625" style="383" customWidth="1"/>
    <col min="2823" max="2823" width="1.85546875" style="383" customWidth="1"/>
    <col min="2824" max="2824" width="12.7109375" style="383" bestFit="1" customWidth="1"/>
    <col min="2825" max="2825" width="10.85546875" style="383" bestFit="1" customWidth="1"/>
    <col min="2826" max="2826" width="13.140625" style="383" customWidth="1"/>
    <col min="2827" max="2829" width="9.140625" style="383"/>
    <col min="2830" max="2831" width="2.28515625" style="383" customWidth="1"/>
    <col min="2832" max="2832" width="1.85546875" style="383" customWidth="1"/>
    <col min="2833" max="2834" width="9.140625" style="383"/>
    <col min="2835" max="2835" width="1.7109375" style="383" customWidth="1"/>
    <col min="2836" max="2836" width="9.140625" style="383"/>
    <col min="2837" max="2837" width="7.5703125" style="383" customWidth="1"/>
    <col min="2838" max="2839" width="9.140625" style="383"/>
    <col min="2840" max="2840" width="2.28515625" style="383" customWidth="1"/>
    <col min="2841" max="2842" width="9.140625" style="383"/>
    <col min="2843" max="2843" width="1.5703125" style="383" customWidth="1"/>
    <col min="2844" max="2845" width="9.140625" style="383"/>
    <col min="2846" max="2846" width="12.7109375" style="383" bestFit="1" customWidth="1"/>
    <col min="2847" max="2847" width="1.85546875" style="383" customWidth="1"/>
    <col min="2848" max="2849" width="0" style="383" hidden="1" customWidth="1"/>
    <col min="2850" max="2851" width="9.140625" style="383"/>
    <col min="2852" max="2852" width="0" style="383" hidden="1" customWidth="1"/>
    <col min="2853" max="2854" width="9.140625" style="383"/>
    <col min="2855" max="2855" width="12.7109375" style="383" customWidth="1"/>
    <col min="2856" max="3073" width="9.140625" style="383"/>
    <col min="3074" max="3074" width="14.7109375" style="383" bestFit="1" customWidth="1"/>
    <col min="3075" max="3077" width="9.140625" style="383"/>
    <col min="3078" max="3078" width="1.28515625" style="383" customWidth="1"/>
    <col min="3079" max="3079" width="1.85546875" style="383" customWidth="1"/>
    <col min="3080" max="3080" width="12.7109375" style="383" bestFit="1" customWidth="1"/>
    <col min="3081" max="3081" width="10.85546875" style="383" bestFit="1" customWidth="1"/>
    <col min="3082" max="3082" width="13.140625" style="383" customWidth="1"/>
    <col min="3083" max="3085" width="9.140625" style="383"/>
    <col min="3086" max="3087" width="2.28515625" style="383" customWidth="1"/>
    <col min="3088" max="3088" width="1.85546875" style="383" customWidth="1"/>
    <col min="3089" max="3090" width="9.140625" style="383"/>
    <col min="3091" max="3091" width="1.7109375" style="383" customWidth="1"/>
    <col min="3092" max="3092" width="9.140625" style="383"/>
    <col min="3093" max="3093" width="7.5703125" style="383" customWidth="1"/>
    <col min="3094" max="3095" width="9.140625" style="383"/>
    <col min="3096" max="3096" width="2.28515625" style="383" customWidth="1"/>
    <col min="3097" max="3098" width="9.140625" style="383"/>
    <col min="3099" max="3099" width="1.5703125" style="383" customWidth="1"/>
    <col min="3100" max="3101" width="9.140625" style="383"/>
    <col min="3102" max="3102" width="12.7109375" style="383" bestFit="1" customWidth="1"/>
    <col min="3103" max="3103" width="1.85546875" style="383" customWidth="1"/>
    <col min="3104" max="3105" width="0" style="383" hidden="1" customWidth="1"/>
    <col min="3106" max="3107" width="9.140625" style="383"/>
    <col min="3108" max="3108" width="0" style="383" hidden="1" customWidth="1"/>
    <col min="3109" max="3110" width="9.140625" style="383"/>
    <col min="3111" max="3111" width="12.7109375" style="383" customWidth="1"/>
    <col min="3112" max="3329" width="9.140625" style="383"/>
    <col min="3330" max="3330" width="14.7109375" style="383" bestFit="1" customWidth="1"/>
    <col min="3331" max="3333" width="9.140625" style="383"/>
    <col min="3334" max="3334" width="1.28515625" style="383" customWidth="1"/>
    <col min="3335" max="3335" width="1.85546875" style="383" customWidth="1"/>
    <col min="3336" max="3336" width="12.7109375" style="383" bestFit="1" customWidth="1"/>
    <col min="3337" max="3337" width="10.85546875" style="383" bestFit="1" customWidth="1"/>
    <col min="3338" max="3338" width="13.140625" style="383" customWidth="1"/>
    <col min="3339" max="3341" width="9.140625" style="383"/>
    <col min="3342" max="3343" width="2.28515625" style="383" customWidth="1"/>
    <col min="3344" max="3344" width="1.85546875" style="383" customWidth="1"/>
    <col min="3345" max="3346" width="9.140625" style="383"/>
    <col min="3347" max="3347" width="1.7109375" style="383" customWidth="1"/>
    <col min="3348" max="3348" width="9.140625" style="383"/>
    <col min="3349" max="3349" width="7.5703125" style="383" customWidth="1"/>
    <col min="3350" max="3351" width="9.140625" style="383"/>
    <col min="3352" max="3352" width="2.28515625" style="383" customWidth="1"/>
    <col min="3353" max="3354" width="9.140625" style="383"/>
    <col min="3355" max="3355" width="1.5703125" style="383" customWidth="1"/>
    <col min="3356" max="3357" width="9.140625" style="383"/>
    <col min="3358" max="3358" width="12.7109375" style="383" bestFit="1" customWidth="1"/>
    <col min="3359" max="3359" width="1.85546875" style="383" customWidth="1"/>
    <col min="3360" max="3361" width="0" style="383" hidden="1" customWidth="1"/>
    <col min="3362" max="3363" width="9.140625" style="383"/>
    <col min="3364" max="3364" width="0" style="383" hidden="1" customWidth="1"/>
    <col min="3365" max="3366" width="9.140625" style="383"/>
    <col min="3367" max="3367" width="12.7109375" style="383" customWidth="1"/>
    <col min="3368" max="3585" width="9.140625" style="383"/>
    <col min="3586" max="3586" width="14.7109375" style="383" bestFit="1" customWidth="1"/>
    <col min="3587" max="3589" width="9.140625" style="383"/>
    <col min="3590" max="3590" width="1.28515625" style="383" customWidth="1"/>
    <col min="3591" max="3591" width="1.85546875" style="383" customWidth="1"/>
    <col min="3592" max="3592" width="12.7109375" style="383" bestFit="1" customWidth="1"/>
    <col min="3593" max="3593" width="10.85546875" style="383" bestFit="1" customWidth="1"/>
    <col min="3594" max="3594" width="13.140625" style="383" customWidth="1"/>
    <col min="3595" max="3597" width="9.140625" style="383"/>
    <col min="3598" max="3599" width="2.28515625" style="383" customWidth="1"/>
    <col min="3600" max="3600" width="1.85546875" style="383" customWidth="1"/>
    <col min="3601" max="3602" width="9.140625" style="383"/>
    <col min="3603" max="3603" width="1.7109375" style="383" customWidth="1"/>
    <col min="3604" max="3604" width="9.140625" style="383"/>
    <col min="3605" max="3605" width="7.5703125" style="383" customWidth="1"/>
    <col min="3606" max="3607" width="9.140625" style="383"/>
    <col min="3608" max="3608" width="2.28515625" style="383" customWidth="1"/>
    <col min="3609" max="3610" width="9.140625" style="383"/>
    <col min="3611" max="3611" width="1.5703125" style="383" customWidth="1"/>
    <col min="3612" max="3613" width="9.140625" style="383"/>
    <col min="3614" max="3614" width="12.7109375" style="383" bestFit="1" customWidth="1"/>
    <col min="3615" max="3615" width="1.85546875" style="383" customWidth="1"/>
    <col min="3616" max="3617" width="0" style="383" hidden="1" customWidth="1"/>
    <col min="3618" max="3619" width="9.140625" style="383"/>
    <col min="3620" max="3620" width="0" style="383" hidden="1" customWidth="1"/>
    <col min="3621" max="3622" width="9.140625" style="383"/>
    <col min="3623" max="3623" width="12.7109375" style="383" customWidth="1"/>
    <col min="3624" max="3841" width="9.140625" style="383"/>
    <col min="3842" max="3842" width="14.7109375" style="383" bestFit="1" customWidth="1"/>
    <col min="3843" max="3845" width="9.140625" style="383"/>
    <col min="3846" max="3846" width="1.28515625" style="383" customWidth="1"/>
    <col min="3847" max="3847" width="1.85546875" style="383" customWidth="1"/>
    <col min="3848" max="3848" width="12.7109375" style="383" bestFit="1" customWidth="1"/>
    <col min="3849" max="3849" width="10.85546875" style="383" bestFit="1" customWidth="1"/>
    <col min="3850" max="3850" width="13.140625" style="383" customWidth="1"/>
    <col min="3851" max="3853" width="9.140625" style="383"/>
    <col min="3854" max="3855" width="2.28515625" style="383" customWidth="1"/>
    <col min="3856" max="3856" width="1.85546875" style="383" customWidth="1"/>
    <col min="3857" max="3858" width="9.140625" style="383"/>
    <col min="3859" max="3859" width="1.7109375" style="383" customWidth="1"/>
    <col min="3860" max="3860" width="9.140625" style="383"/>
    <col min="3861" max="3861" width="7.5703125" style="383" customWidth="1"/>
    <col min="3862" max="3863" width="9.140625" style="383"/>
    <col min="3864" max="3864" width="2.28515625" style="383" customWidth="1"/>
    <col min="3865" max="3866" width="9.140625" style="383"/>
    <col min="3867" max="3867" width="1.5703125" style="383" customWidth="1"/>
    <col min="3868" max="3869" width="9.140625" style="383"/>
    <col min="3870" max="3870" width="12.7109375" style="383" bestFit="1" customWidth="1"/>
    <col min="3871" max="3871" width="1.85546875" style="383" customWidth="1"/>
    <col min="3872" max="3873" width="0" style="383" hidden="1" customWidth="1"/>
    <col min="3874" max="3875" width="9.140625" style="383"/>
    <col min="3876" max="3876" width="0" style="383" hidden="1" customWidth="1"/>
    <col min="3877" max="3878" width="9.140625" style="383"/>
    <col min="3879" max="3879" width="12.7109375" style="383" customWidth="1"/>
    <col min="3880" max="4097" width="9.140625" style="383"/>
    <col min="4098" max="4098" width="14.7109375" style="383" bestFit="1" customWidth="1"/>
    <col min="4099" max="4101" width="9.140625" style="383"/>
    <col min="4102" max="4102" width="1.28515625" style="383" customWidth="1"/>
    <col min="4103" max="4103" width="1.85546875" style="383" customWidth="1"/>
    <col min="4104" max="4104" width="12.7109375" style="383" bestFit="1" customWidth="1"/>
    <col min="4105" max="4105" width="10.85546875" style="383" bestFit="1" customWidth="1"/>
    <col min="4106" max="4106" width="13.140625" style="383" customWidth="1"/>
    <col min="4107" max="4109" width="9.140625" style="383"/>
    <col min="4110" max="4111" width="2.28515625" style="383" customWidth="1"/>
    <col min="4112" max="4112" width="1.85546875" style="383" customWidth="1"/>
    <col min="4113" max="4114" width="9.140625" style="383"/>
    <col min="4115" max="4115" width="1.7109375" style="383" customWidth="1"/>
    <col min="4116" max="4116" width="9.140625" style="383"/>
    <col min="4117" max="4117" width="7.5703125" style="383" customWidth="1"/>
    <col min="4118" max="4119" width="9.140625" style="383"/>
    <col min="4120" max="4120" width="2.28515625" style="383" customWidth="1"/>
    <col min="4121" max="4122" width="9.140625" style="383"/>
    <col min="4123" max="4123" width="1.5703125" style="383" customWidth="1"/>
    <col min="4124" max="4125" width="9.140625" style="383"/>
    <col min="4126" max="4126" width="12.7109375" style="383" bestFit="1" customWidth="1"/>
    <col min="4127" max="4127" width="1.85546875" style="383" customWidth="1"/>
    <col min="4128" max="4129" width="0" style="383" hidden="1" customWidth="1"/>
    <col min="4130" max="4131" width="9.140625" style="383"/>
    <col min="4132" max="4132" width="0" style="383" hidden="1" customWidth="1"/>
    <col min="4133" max="4134" width="9.140625" style="383"/>
    <col min="4135" max="4135" width="12.7109375" style="383" customWidth="1"/>
    <col min="4136" max="4353" width="9.140625" style="383"/>
    <col min="4354" max="4354" width="14.7109375" style="383" bestFit="1" customWidth="1"/>
    <col min="4355" max="4357" width="9.140625" style="383"/>
    <col min="4358" max="4358" width="1.28515625" style="383" customWidth="1"/>
    <col min="4359" max="4359" width="1.85546875" style="383" customWidth="1"/>
    <col min="4360" max="4360" width="12.7109375" style="383" bestFit="1" customWidth="1"/>
    <col min="4361" max="4361" width="10.85546875" style="383" bestFit="1" customWidth="1"/>
    <col min="4362" max="4362" width="13.140625" style="383" customWidth="1"/>
    <col min="4363" max="4365" width="9.140625" style="383"/>
    <col min="4366" max="4367" width="2.28515625" style="383" customWidth="1"/>
    <col min="4368" max="4368" width="1.85546875" style="383" customWidth="1"/>
    <col min="4369" max="4370" width="9.140625" style="383"/>
    <col min="4371" max="4371" width="1.7109375" style="383" customWidth="1"/>
    <col min="4372" max="4372" width="9.140625" style="383"/>
    <col min="4373" max="4373" width="7.5703125" style="383" customWidth="1"/>
    <col min="4374" max="4375" width="9.140625" style="383"/>
    <col min="4376" max="4376" width="2.28515625" style="383" customWidth="1"/>
    <col min="4377" max="4378" width="9.140625" style="383"/>
    <col min="4379" max="4379" width="1.5703125" style="383" customWidth="1"/>
    <col min="4380" max="4381" width="9.140625" style="383"/>
    <col min="4382" max="4382" width="12.7109375" style="383" bestFit="1" customWidth="1"/>
    <col min="4383" max="4383" width="1.85546875" style="383" customWidth="1"/>
    <col min="4384" max="4385" width="0" style="383" hidden="1" customWidth="1"/>
    <col min="4386" max="4387" width="9.140625" style="383"/>
    <col min="4388" max="4388" width="0" style="383" hidden="1" customWidth="1"/>
    <col min="4389" max="4390" width="9.140625" style="383"/>
    <col min="4391" max="4391" width="12.7109375" style="383" customWidth="1"/>
    <col min="4392" max="4609" width="9.140625" style="383"/>
    <col min="4610" max="4610" width="14.7109375" style="383" bestFit="1" customWidth="1"/>
    <col min="4611" max="4613" width="9.140625" style="383"/>
    <col min="4614" max="4614" width="1.28515625" style="383" customWidth="1"/>
    <col min="4615" max="4615" width="1.85546875" style="383" customWidth="1"/>
    <col min="4616" max="4616" width="12.7109375" style="383" bestFit="1" customWidth="1"/>
    <col min="4617" max="4617" width="10.85546875" style="383" bestFit="1" customWidth="1"/>
    <col min="4618" max="4618" width="13.140625" style="383" customWidth="1"/>
    <col min="4619" max="4621" width="9.140625" style="383"/>
    <col min="4622" max="4623" width="2.28515625" style="383" customWidth="1"/>
    <col min="4624" max="4624" width="1.85546875" style="383" customWidth="1"/>
    <col min="4625" max="4626" width="9.140625" style="383"/>
    <col min="4627" max="4627" width="1.7109375" style="383" customWidth="1"/>
    <col min="4628" max="4628" width="9.140625" style="383"/>
    <col min="4629" max="4629" width="7.5703125" style="383" customWidth="1"/>
    <col min="4630" max="4631" width="9.140625" style="383"/>
    <col min="4632" max="4632" width="2.28515625" style="383" customWidth="1"/>
    <col min="4633" max="4634" width="9.140625" style="383"/>
    <col min="4635" max="4635" width="1.5703125" style="383" customWidth="1"/>
    <col min="4636" max="4637" width="9.140625" style="383"/>
    <col min="4638" max="4638" width="12.7109375" style="383" bestFit="1" customWidth="1"/>
    <col min="4639" max="4639" width="1.85546875" style="383" customWidth="1"/>
    <col min="4640" max="4641" width="0" style="383" hidden="1" customWidth="1"/>
    <col min="4642" max="4643" width="9.140625" style="383"/>
    <col min="4644" max="4644" width="0" style="383" hidden="1" customWidth="1"/>
    <col min="4645" max="4646" width="9.140625" style="383"/>
    <col min="4647" max="4647" width="12.7109375" style="383" customWidth="1"/>
    <col min="4648" max="4865" width="9.140625" style="383"/>
    <col min="4866" max="4866" width="14.7109375" style="383" bestFit="1" customWidth="1"/>
    <col min="4867" max="4869" width="9.140625" style="383"/>
    <col min="4870" max="4870" width="1.28515625" style="383" customWidth="1"/>
    <col min="4871" max="4871" width="1.85546875" style="383" customWidth="1"/>
    <col min="4872" max="4872" width="12.7109375" style="383" bestFit="1" customWidth="1"/>
    <col min="4873" max="4873" width="10.85546875" style="383" bestFit="1" customWidth="1"/>
    <col min="4874" max="4874" width="13.140625" style="383" customWidth="1"/>
    <col min="4875" max="4877" width="9.140625" style="383"/>
    <col min="4878" max="4879" width="2.28515625" style="383" customWidth="1"/>
    <col min="4880" max="4880" width="1.85546875" style="383" customWidth="1"/>
    <col min="4881" max="4882" width="9.140625" style="383"/>
    <col min="4883" max="4883" width="1.7109375" style="383" customWidth="1"/>
    <col min="4884" max="4884" width="9.140625" style="383"/>
    <col min="4885" max="4885" width="7.5703125" style="383" customWidth="1"/>
    <col min="4886" max="4887" width="9.140625" style="383"/>
    <col min="4888" max="4888" width="2.28515625" style="383" customWidth="1"/>
    <col min="4889" max="4890" width="9.140625" style="383"/>
    <col min="4891" max="4891" width="1.5703125" style="383" customWidth="1"/>
    <col min="4892" max="4893" width="9.140625" style="383"/>
    <col min="4894" max="4894" width="12.7109375" style="383" bestFit="1" customWidth="1"/>
    <col min="4895" max="4895" width="1.85546875" style="383" customWidth="1"/>
    <col min="4896" max="4897" width="0" style="383" hidden="1" customWidth="1"/>
    <col min="4898" max="4899" width="9.140625" style="383"/>
    <col min="4900" max="4900" width="0" style="383" hidden="1" customWidth="1"/>
    <col min="4901" max="4902" width="9.140625" style="383"/>
    <col min="4903" max="4903" width="12.7109375" style="383" customWidth="1"/>
    <col min="4904" max="5121" width="9.140625" style="383"/>
    <col min="5122" max="5122" width="14.7109375" style="383" bestFit="1" customWidth="1"/>
    <col min="5123" max="5125" width="9.140625" style="383"/>
    <col min="5126" max="5126" width="1.28515625" style="383" customWidth="1"/>
    <col min="5127" max="5127" width="1.85546875" style="383" customWidth="1"/>
    <col min="5128" max="5128" width="12.7109375" style="383" bestFit="1" customWidth="1"/>
    <col min="5129" max="5129" width="10.85546875" style="383" bestFit="1" customWidth="1"/>
    <col min="5130" max="5130" width="13.140625" style="383" customWidth="1"/>
    <col min="5131" max="5133" width="9.140625" style="383"/>
    <col min="5134" max="5135" width="2.28515625" style="383" customWidth="1"/>
    <col min="5136" max="5136" width="1.85546875" style="383" customWidth="1"/>
    <col min="5137" max="5138" width="9.140625" style="383"/>
    <col min="5139" max="5139" width="1.7109375" style="383" customWidth="1"/>
    <col min="5140" max="5140" width="9.140625" style="383"/>
    <col min="5141" max="5141" width="7.5703125" style="383" customWidth="1"/>
    <col min="5142" max="5143" width="9.140625" style="383"/>
    <col min="5144" max="5144" width="2.28515625" style="383" customWidth="1"/>
    <col min="5145" max="5146" width="9.140625" style="383"/>
    <col min="5147" max="5147" width="1.5703125" style="383" customWidth="1"/>
    <col min="5148" max="5149" width="9.140625" style="383"/>
    <col min="5150" max="5150" width="12.7109375" style="383" bestFit="1" customWidth="1"/>
    <col min="5151" max="5151" width="1.85546875" style="383" customWidth="1"/>
    <col min="5152" max="5153" width="0" style="383" hidden="1" customWidth="1"/>
    <col min="5154" max="5155" width="9.140625" style="383"/>
    <col min="5156" max="5156" width="0" style="383" hidden="1" customWidth="1"/>
    <col min="5157" max="5158" width="9.140625" style="383"/>
    <col min="5159" max="5159" width="12.7109375" style="383" customWidth="1"/>
    <col min="5160" max="5377" width="9.140625" style="383"/>
    <col min="5378" max="5378" width="14.7109375" style="383" bestFit="1" customWidth="1"/>
    <col min="5379" max="5381" width="9.140625" style="383"/>
    <col min="5382" max="5382" width="1.28515625" style="383" customWidth="1"/>
    <col min="5383" max="5383" width="1.85546875" style="383" customWidth="1"/>
    <col min="5384" max="5384" width="12.7109375" style="383" bestFit="1" customWidth="1"/>
    <col min="5385" max="5385" width="10.85546875" style="383" bestFit="1" customWidth="1"/>
    <col min="5386" max="5386" width="13.140625" style="383" customWidth="1"/>
    <col min="5387" max="5389" width="9.140625" style="383"/>
    <col min="5390" max="5391" width="2.28515625" style="383" customWidth="1"/>
    <col min="5392" max="5392" width="1.85546875" style="383" customWidth="1"/>
    <col min="5393" max="5394" width="9.140625" style="383"/>
    <col min="5395" max="5395" width="1.7109375" style="383" customWidth="1"/>
    <col min="5396" max="5396" width="9.140625" style="383"/>
    <col min="5397" max="5397" width="7.5703125" style="383" customWidth="1"/>
    <col min="5398" max="5399" width="9.140625" style="383"/>
    <col min="5400" max="5400" width="2.28515625" style="383" customWidth="1"/>
    <col min="5401" max="5402" width="9.140625" style="383"/>
    <col min="5403" max="5403" width="1.5703125" style="383" customWidth="1"/>
    <col min="5404" max="5405" width="9.140625" style="383"/>
    <col min="5406" max="5406" width="12.7109375" style="383" bestFit="1" customWidth="1"/>
    <col min="5407" max="5407" width="1.85546875" style="383" customWidth="1"/>
    <col min="5408" max="5409" width="0" style="383" hidden="1" customWidth="1"/>
    <col min="5410" max="5411" width="9.140625" style="383"/>
    <col min="5412" max="5412" width="0" style="383" hidden="1" customWidth="1"/>
    <col min="5413" max="5414" width="9.140625" style="383"/>
    <col min="5415" max="5415" width="12.7109375" style="383" customWidth="1"/>
    <col min="5416" max="5633" width="9.140625" style="383"/>
    <col min="5634" max="5634" width="14.7109375" style="383" bestFit="1" customWidth="1"/>
    <col min="5635" max="5637" width="9.140625" style="383"/>
    <col min="5638" max="5638" width="1.28515625" style="383" customWidth="1"/>
    <col min="5639" max="5639" width="1.85546875" style="383" customWidth="1"/>
    <col min="5640" max="5640" width="12.7109375" style="383" bestFit="1" customWidth="1"/>
    <col min="5641" max="5641" width="10.85546875" style="383" bestFit="1" customWidth="1"/>
    <col min="5642" max="5642" width="13.140625" style="383" customWidth="1"/>
    <col min="5643" max="5645" width="9.140625" style="383"/>
    <col min="5646" max="5647" width="2.28515625" style="383" customWidth="1"/>
    <col min="5648" max="5648" width="1.85546875" style="383" customWidth="1"/>
    <col min="5649" max="5650" width="9.140625" style="383"/>
    <col min="5651" max="5651" width="1.7109375" style="383" customWidth="1"/>
    <col min="5652" max="5652" width="9.140625" style="383"/>
    <col min="5653" max="5653" width="7.5703125" style="383" customWidth="1"/>
    <col min="5654" max="5655" width="9.140625" style="383"/>
    <col min="5656" max="5656" width="2.28515625" style="383" customWidth="1"/>
    <col min="5657" max="5658" width="9.140625" style="383"/>
    <col min="5659" max="5659" width="1.5703125" style="383" customWidth="1"/>
    <col min="5660" max="5661" width="9.140625" style="383"/>
    <col min="5662" max="5662" width="12.7109375" style="383" bestFit="1" customWidth="1"/>
    <col min="5663" max="5663" width="1.85546875" style="383" customWidth="1"/>
    <col min="5664" max="5665" width="0" style="383" hidden="1" customWidth="1"/>
    <col min="5666" max="5667" width="9.140625" style="383"/>
    <col min="5668" max="5668" width="0" style="383" hidden="1" customWidth="1"/>
    <col min="5669" max="5670" width="9.140625" style="383"/>
    <col min="5671" max="5671" width="12.7109375" style="383" customWidth="1"/>
    <col min="5672" max="5889" width="9.140625" style="383"/>
    <col min="5890" max="5890" width="14.7109375" style="383" bestFit="1" customWidth="1"/>
    <col min="5891" max="5893" width="9.140625" style="383"/>
    <col min="5894" max="5894" width="1.28515625" style="383" customWidth="1"/>
    <col min="5895" max="5895" width="1.85546875" style="383" customWidth="1"/>
    <col min="5896" max="5896" width="12.7109375" style="383" bestFit="1" customWidth="1"/>
    <col min="5897" max="5897" width="10.85546875" style="383" bestFit="1" customWidth="1"/>
    <col min="5898" max="5898" width="13.140625" style="383" customWidth="1"/>
    <col min="5899" max="5901" width="9.140625" style="383"/>
    <col min="5902" max="5903" width="2.28515625" style="383" customWidth="1"/>
    <col min="5904" max="5904" width="1.85546875" style="383" customWidth="1"/>
    <col min="5905" max="5906" width="9.140625" style="383"/>
    <col min="5907" max="5907" width="1.7109375" style="383" customWidth="1"/>
    <col min="5908" max="5908" width="9.140625" style="383"/>
    <col min="5909" max="5909" width="7.5703125" style="383" customWidth="1"/>
    <col min="5910" max="5911" width="9.140625" style="383"/>
    <col min="5912" max="5912" width="2.28515625" style="383" customWidth="1"/>
    <col min="5913" max="5914" width="9.140625" style="383"/>
    <col min="5915" max="5915" width="1.5703125" style="383" customWidth="1"/>
    <col min="5916" max="5917" width="9.140625" style="383"/>
    <col min="5918" max="5918" width="12.7109375" style="383" bestFit="1" customWidth="1"/>
    <col min="5919" max="5919" width="1.85546875" style="383" customWidth="1"/>
    <col min="5920" max="5921" width="0" style="383" hidden="1" customWidth="1"/>
    <col min="5922" max="5923" width="9.140625" style="383"/>
    <col min="5924" max="5924" width="0" style="383" hidden="1" customWidth="1"/>
    <col min="5925" max="5926" width="9.140625" style="383"/>
    <col min="5927" max="5927" width="12.7109375" style="383" customWidth="1"/>
    <col min="5928" max="6145" width="9.140625" style="383"/>
    <col min="6146" max="6146" width="14.7109375" style="383" bestFit="1" customWidth="1"/>
    <col min="6147" max="6149" width="9.140625" style="383"/>
    <col min="6150" max="6150" width="1.28515625" style="383" customWidth="1"/>
    <col min="6151" max="6151" width="1.85546875" style="383" customWidth="1"/>
    <col min="6152" max="6152" width="12.7109375" style="383" bestFit="1" customWidth="1"/>
    <col min="6153" max="6153" width="10.85546875" style="383" bestFit="1" customWidth="1"/>
    <col min="6154" max="6154" width="13.140625" style="383" customWidth="1"/>
    <col min="6155" max="6157" width="9.140625" style="383"/>
    <col min="6158" max="6159" width="2.28515625" style="383" customWidth="1"/>
    <col min="6160" max="6160" width="1.85546875" style="383" customWidth="1"/>
    <col min="6161" max="6162" width="9.140625" style="383"/>
    <col min="6163" max="6163" width="1.7109375" style="383" customWidth="1"/>
    <col min="6164" max="6164" width="9.140625" style="383"/>
    <col min="6165" max="6165" width="7.5703125" style="383" customWidth="1"/>
    <col min="6166" max="6167" width="9.140625" style="383"/>
    <col min="6168" max="6168" width="2.28515625" style="383" customWidth="1"/>
    <col min="6169" max="6170" width="9.140625" style="383"/>
    <col min="6171" max="6171" width="1.5703125" style="383" customWidth="1"/>
    <col min="6172" max="6173" width="9.140625" style="383"/>
    <col min="6174" max="6174" width="12.7109375" style="383" bestFit="1" customWidth="1"/>
    <col min="6175" max="6175" width="1.85546875" style="383" customWidth="1"/>
    <col min="6176" max="6177" width="0" style="383" hidden="1" customWidth="1"/>
    <col min="6178" max="6179" width="9.140625" style="383"/>
    <col min="6180" max="6180" width="0" style="383" hidden="1" customWidth="1"/>
    <col min="6181" max="6182" width="9.140625" style="383"/>
    <col min="6183" max="6183" width="12.7109375" style="383" customWidth="1"/>
    <col min="6184" max="6401" width="9.140625" style="383"/>
    <col min="6402" max="6402" width="14.7109375" style="383" bestFit="1" customWidth="1"/>
    <col min="6403" max="6405" width="9.140625" style="383"/>
    <col min="6406" max="6406" width="1.28515625" style="383" customWidth="1"/>
    <col min="6407" max="6407" width="1.85546875" style="383" customWidth="1"/>
    <col min="6408" max="6408" width="12.7109375" style="383" bestFit="1" customWidth="1"/>
    <col min="6409" max="6409" width="10.85546875" style="383" bestFit="1" customWidth="1"/>
    <col min="6410" max="6410" width="13.140625" style="383" customWidth="1"/>
    <col min="6411" max="6413" width="9.140625" style="383"/>
    <col min="6414" max="6415" width="2.28515625" style="383" customWidth="1"/>
    <col min="6416" max="6416" width="1.85546875" style="383" customWidth="1"/>
    <col min="6417" max="6418" width="9.140625" style="383"/>
    <col min="6419" max="6419" width="1.7109375" style="383" customWidth="1"/>
    <col min="6420" max="6420" width="9.140625" style="383"/>
    <col min="6421" max="6421" width="7.5703125" style="383" customWidth="1"/>
    <col min="6422" max="6423" width="9.140625" style="383"/>
    <col min="6424" max="6424" width="2.28515625" style="383" customWidth="1"/>
    <col min="6425" max="6426" width="9.140625" style="383"/>
    <col min="6427" max="6427" width="1.5703125" style="383" customWidth="1"/>
    <col min="6428" max="6429" width="9.140625" style="383"/>
    <col min="6430" max="6430" width="12.7109375" style="383" bestFit="1" customWidth="1"/>
    <col min="6431" max="6431" width="1.85546875" style="383" customWidth="1"/>
    <col min="6432" max="6433" width="0" style="383" hidden="1" customWidth="1"/>
    <col min="6434" max="6435" width="9.140625" style="383"/>
    <col min="6436" max="6436" width="0" style="383" hidden="1" customWidth="1"/>
    <col min="6437" max="6438" width="9.140625" style="383"/>
    <col min="6439" max="6439" width="12.7109375" style="383" customWidth="1"/>
    <col min="6440" max="6657" width="9.140625" style="383"/>
    <col min="6658" max="6658" width="14.7109375" style="383" bestFit="1" customWidth="1"/>
    <col min="6659" max="6661" width="9.140625" style="383"/>
    <col min="6662" max="6662" width="1.28515625" style="383" customWidth="1"/>
    <col min="6663" max="6663" width="1.85546875" style="383" customWidth="1"/>
    <col min="6664" max="6664" width="12.7109375" style="383" bestFit="1" customWidth="1"/>
    <col min="6665" max="6665" width="10.85546875" style="383" bestFit="1" customWidth="1"/>
    <col min="6666" max="6666" width="13.140625" style="383" customWidth="1"/>
    <col min="6667" max="6669" width="9.140625" style="383"/>
    <col min="6670" max="6671" width="2.28515625" style="383" customWidth="1"/>
    <col min="6672" max="6672" width="1.85546875" style="383" customWidth="1"/>
    <col min="6673" max="6674" width="9.140625" style="383"/>
    <col min="6675" max="6675" width="1.7109375" style="383" customWidth="1"/>
    <col min="6676" max="6676" width="9.140625" style="383"/>
    <col min="6677" max="6677" width="7.5703125" style="383" customWidth="1"/>
    <col min="6678" max="6679" width="9.140625" style="383"/>
    <col min="6680" max="6680" width="2.28515625" style="383" customWidth="1"/>
    <col min="6681" max="6682" width="9.140625" style="383"/>
    <col min="6683" max="6683" width="1.5703125" style="383" customWidth="1"/>
    <col min="6684" max="6685" width="9.140625" style="383"/>
    <col min="6686" max="6686" width="12.7109375" style="383" bestFit="1" customWidth="1"/>
    <col min="6687" max="6687" width="1.85546875" style="383" customWidth="1"/>
    <col min="6688" max="6689" width="0" style="383" hidden="1" customWidth="1"/>
    <col min="6690" max="6691" width="9.140625" style="383"/>
    <col min="6692" max="6692" width="0" style="383" hidden="1" customWidth="1"/>
    <col min="6693" max="6694" width="9.140625" style="383"/>
    <col min="6695" max="6695" width="12.7109375" style="383" customWidth="1"/>
    <col min="6696" max="6913" width="9.140625" style="383"/>
    <col min="6914" max="6914" width="14.7109375" style="383" bestFit="1" customWidth="1"/>
    <col min="6915" max="6917" width="9.140625" style="383"/>
    <col min="6918" max="6918" width="1.28515625" style="383" customWidth="1"/>
    <col min="6919" max="6919" width="1.85546875" style="383" customWidth="1"/>
    <col min="6920" max="6920" width="12.7109375" style="383" bestFit="1" customWidth="1"/>
    <col min="6921" max="6921" width="10.85546875" style="383" bestFit="1" customWidth="1"/>
    <col min="6922" max="6922" width="13.140625" style="383" customWidth="1"/>
    <col min="6923" max="6925" width="9.140625" style="383"/>
    <col min="6926" max="6927" width="2.28515625" style="383" customWidth="1"/>
    <col min="6928" max="6928" width="1.85546875" style="383" customWidth="1"/>
    <col min="6929" max="6930" width="9.140625" style="383"/>
    <col min="6931" max="6931" width="1.7109375" style="383" customWidth="1"/>
    <col min="6932" max="6932" width="9.140625" style="383"/>
    <col min="6933" max="6933" width="7.5703125" style="383" customWidth="1"/>
    <col min="6934" max="6935" width="9.140625" style="383"/>
    <col min="6936" max="6936" width="2.28515625" style="383" customWidth="1"/>
    <col min="6937" max="6938" width="9.140625" style="383"/>
    <col min="6939" max="6939" width="1.5703125" style="383" customWidth="1"/>
    <col min="6940" max="6941" width="9.140625" style="383"/>
    <col min="6942" max="6942" width="12.7109375" style="383" bestFit="1" customWidth="1"/>
    <col min="6943" max="6943" width="1.85546875" style="383" customWidth="1"/>
    <col min="6944" max="6945" width="0" style="383" hidden="1" customWidth="1"/>
    <col min="6946" max="6947" width="9.140625" style="383"/>
    <col min="6948" max="6948" width="0" style="383" hidden="1" customWidth="1"/>
    <col min="6949" max="6950" width="9.140625" style="383"/>
    <col min="6951" max="6951" width="12.7109375" style="383" customWidth="1"/>
    <col min="6952" max="7169" width="9.140625" style="383"/>
    <col min="7170" max="7170" width="14.7109375" style="383" bestFit="1" customWidth="1"/>
    <col min="7171" max="7173" width="9.140625" style="383"/>
    <col min="7174" max="7174" width="1.28515625" style="383" customWidth="1"/>
    <col min="7175" max="7175" width="1.85546875" style="383" customWidth="1"/>
    <col min="7176" max="7176" width="12.7109375" style="383" bestFit="1" customWidth="1"/>
    <col min="7177" max="7177" width="10.85546875" style="383" bestFit="1" customWidth="1"/>
    <col min="7178" max="7178" width="13.140625" style="383" customWidth="1"/>
    <col min="7179" max="7181" width="9.140625" style="383"/>
    <col min="7182" max="7183" width="2.28515625" style="383" customWidth="1"/>
    <col min="7184" max="7184" width="1.85546875" style="383" customWidth="1"/>
    <col min="7185" max="7186" width="9.140625" style="383"/>
    <col min="7187" max="7187" width="1.7109375" style="383" customWidth="1"/>
    <col min="7188" max="7188" width="9.140625" style="383"/>
    <col min="7189" max="7189" width="7.5703125" style="383" customWidth="1"/>
    <col min="7190" max="7191" width="9.140625" style="383"/>
    <col min="7192" max="7192" width="2.28515625" style="383" customWidth="1"/>
    <col min="7193" max="7194" width="9.140625" style="383"/>
    <col min="7195" max="7195" width="1.5703125" style="383" customWidth="1"/>
    <col min="7196" max="7197" width="9.140625" style="383"/>
    <col min="7198" max="7198" width="12.7109375" style="383" bestFit="1" customWidth="1"/>
    <col min="7199" max="7199" width="1.85546875" style="383" customWidth="1"/>
    <col min="7200" max="7201" width="0" style="383" hidden="1" customWidth="1"/>
    <col min="7202" max="7203" width="9.140625" style="383"/>
    <col min="7204" max="7204" width="0" style="383" hidden="1" customWidth="1"/>
    <col min="7205" max="7206" width="9.140625" style="383"/>
    <col min="7207" max="7207" width="12.7109375" style="383" customWidth="1"/>
    <col min="7208" max="7425" width="9.140625" style="383"/>
    <col min="7426" max="7426" width="14.7109375" style="383" bestFit="1" customWidth="1"/>
    <col min="7427" max="7429" width="9.140625" style="383"/>
    <col min="7430" max="7430" width="1.28515625" style="383" customWidth="1"/>
    <col min="7431" max="7431" width="1.85546875" style="383" customWidth="1"/>
    <col min="7432" max="7432" width="12.7109375" style="383" bestFit="1" customWidth="1"/>
    <col min="7433" max="7433" width="10.85546875" style="383" bestFit="1" customWidth="1"/>
    <col min="7434" max="7434" width="13.140625" style="383" customWidth="1"/>
    <col min="7435" max="7437" width="9.140625" style="383"/>
    <col min="7438" max="7439" width="2.28515625" style="383" customWidth="1"/>
    <col min="7440" max="7440" width="1.85546875" style="383" customWidth="1"/>
    <col min="7441" max="7442" width="9.140625" style="383"/>
    <col min="7443" max="7443" width="1.7109375" style="383" customWidth="1"/>
    <col min="7444" max="7444" width="9.140625" style="383"/>
    <col min="7445" max="7445" width="7.5703125" style="383" customWidth="1"/>
    <col min="7446" max="7447" width="9.140625" style="383"/>
    <col min="7448" max="7448" width="2.28515625" style="383" customWidth="1"/>
    <col min="7449" max="7450" width="9.140625" style="383"/>
    <col min="7451" max="7451" width="1.5703125" style="383" customWidth="1"/>
    <col min="7452" max="7453" width="9.140625" style="383"/>
    <col min="7454" max="7454" width="12.7109375" style="383" bestFit="1" customWidth="1"/>
    <col min="7455" max="7455" width="1.85546875" style="383" customWidth="1"/>
    <col min="7456" max="7457" width="0" style="383" hidden="1" customWidth="1"/>
    <col min="7458" max="7459" width="9.140625" style="383"/>
    <col min="7460" max="7460" width="0" style="383" hidden="1" customWidth="1"/>
    <col min="7461" max="7462" width="9.140625" style="383"/>
    <col min="7463" max="7463" width="12.7109375" style="383" customWidth="1"/>
    <col min="7464" max="7681" width="9.140625" style="383"/>
    <col min="7682" max="7682" width="14.7109375" style="383" bestFit="1" customWidth="1"/>
    <col min="7683" max="7685" width="9.140625" style="383"/>
    <col min="7686" max="7686" width="1.28515625" style="383" customWidth="1"/>
    <col min="7687" max="7687" width="1.85546875" style="383" customWidth="1"/>
    <col min="7688" max="7688" width="12.7109375" style="383" bestFit="1" customWidth="1"/>
    <col min="7689" max="7689" width="10.85546875" style="383" bestFit="1" customWidth="1"/>
    <col min="7690" max="7690" width="13.140625" style="383" customWidth="1"/>
    <col min="7691" max="7693" width="9.140625" style="383"/>
    <col min="7694" max="7695" width="2.28515625" style="383" customWidth="1"/>
    <col min="7696" max="7696" width="1.85546875" style="383" customWidth="1"/>
    <col min="7697" max="7698" width="9.140625" style="383"/>
    <col min="7699" max="7699" width="1.7109375" style="383" customWidth="1"/>
    <col min="7700" max="7700" width="9.140625" style="383"/>
    <col min="7701" max="7701" width="7.5703125" style="383" customWidth="1"/>
    <col min="7702" max="7703" width="9.140625" style="383"/>
    <col min="7704" max="7704" width="2.28515625" style="383" customWidth="1"/>
    <col min="7705" max="7706" width="9.140625" style="383"/>
    <col min="7707" max="7707" width="1.5703125" style="383" customWidth="1"/>
    <col min="7708" max="7709" width="9.140625" style="383"/>
    <col min="7710" max="7710" width="12.7109375" style="383" bestFit="1" customWidth="1"/>
    <col min="7711" max="7711" width="1.85546875" style="383" customWidth="1"/>
    <col min="7712" max="7713" width="0" style="383" hidden="1" customWidth="1"/>
    <col min="7714" max="7715" width="9.140625" style="383"/>
    <col min="7716" max="7716" width="0" style="383" hidden="1" customWidth="1"/>
    <col min="7717" max="7718" width="9.140625" style="383"/>
    <col min="7719" max="7719" width="12.7109375" style="383" customWidth="1"/>
    <col min="7720" max="7937" width="9.140625" style="383"/>
    <col min="7938" max="7938" width="14.7109375" style="383" bestFit="1" customWidth="1"/>
    <col min="7939" max="7941" width="9.140625" style="383"/>
    <col min="7942" max="7942" width="1.28515625" style="383" customWidth="1"/>
    <col min="7943" max="7943" width="1.85546875" style="383" customWidth="1"/>
    <col min="7944" max="7944" width="12.7109375" style="383" bestFit="1" customWidth="1"/>
    <col min="7945" max="7945" width="10.85546875" style="383" bestFit="1" customWidth="1"/>
    <col min="7946" max="7946" width="13.140625" style="383" customWidth="1"/>
    <col min="7947" max="7949" width="9.140625" style="383"/>
    <col min="7950" max="7951" width="2.28515625" style="383" customWidth="1"/>
    <col min="7952" max="7952" width="1.85546875" style="383" customWidth="1"/>
    <col min="7953" max="7954" width="9.140625" style="383"/>
    <col min="7955" max="7955" width="1.7109375" style="383" customWidth="1"/>
    <col min="7956" max="7956" width="9.140625" style="383"/>
    <col min="7957" max="7957" width="7.5703125" style="383" customWidth="1"/>
    <col min="7958" max="7959" width="9.140625" style="383"/>
    <col min="7960" max="7960" width="2.28515625" style="383" customWidth="1"/>
    <col min="7961" max="7962" width="9.140625" style="383"/>
    <col min="7963" max="7963" width="1.5703125" style="383" customWidth="1"/>
    <col min="7964" max="7965" width="9.140625" style="383"/>
    <col min="7966" max="7966" width="12.7109375" style="383" bestFit="1" customWidth="1"/>
    <col min="7967" max="7967" width="1.85546875" style="383" customWidth="1"/>
    <col min="7968" max="7969" width="0" style="383" hidden="1" customWidth="1"/>
    <col min="7970" max="7971" width="9.140625" style="383"/>
    <col min="7972" max="7972" width="0" style="383" hidden="1" customWidth="1"/>
    <col min="7973" max="7974" width="9.140625" style="383"/>
    <col min="7975" max="7975" width="12.7109375" style="383" customWidth="1"/>
    <col min="7976" max="8193" width="9.140625" style="383"/>
    <col min="8194" max="8194" width="14.7109375" style="383" bestFit="1" customWidth="1"/>
    <col min="8195" max="8197" width="9.140625" style="383"/>
    <col min="8198" max="8198" width="1.28515625" style="383" customWidth="1"/>
    <col min="8199" max="8199" width="1.85546875" style="383" customWidth="1"/>
    <col min="8200" max="8200" width="12.7109375" style="383" bestFit="1" customWidth="1"/>
    <col min="8201" max="8201" width="10.85546875" style="383" bestFit="1" customWidth="1"/>
    <col min="8202" max="8202" width="13.140625" style="383" customWidth="1"/>
    <col min="8203" max="8205" width="9.140625" style="383"/>
    <col min="8206" max="8207" width="2.28515625" style="383" customWidth="1"/>
    <col min="8208" max="8208" width="1.85546875" style="383" customWidth="1"/>
    <col min="8209" max="8210" width="9.140625" style="383"/>
    <col min="8211" max="8211" width="1.7109375" style="383" customWidth="1"/>
    <col min="8212" max="8212" width="9.140625" style="383"/>
    <col min="8213" max="8213" width="7.5703125" style="383" customWidth="1"/>
    <col min="8214" max="8215" width="9.140625" style="383"/>
    <col min="8216" max="8216" width="2.28515625" style="383" customWidth="1"/>
    <col min="8217" max="8218" width="9.140625" style="383"/>
    <col min="8219" max="8219" width="1.5703125" style="383" customWidth="1"/>
    <col min="8220" max="8221" width="9.140625" style="383"/>
    <col min="8222" max="8222" width="12.7109375" style="383" bestFit="1" customWidth="1"/>
    <col min="8223" max="8223" width="1.85546875" style="383" customWidth="1"/>
    <col min="8224" max="8225" width="0" style="383" hidden="1" customWidth="1"/>
    <col min="8226" max="8227" width="9.140625" style="383"/>
    <col min="8228" max="8228" width="0" style="383" hidden="1" customWidth="1"/>
    <col min="8229" max="8230" width="9.140625" style="383"/>
    <col min="8231" max="8231" width="12.7109375" style="383" customWidth="1"/>
    <col min="8232" max="8449" width="9.140625" style="383"/>
    <col min="8450" max="8450" width="14.7109375" style="383" bestFit="1" customWidth="1"/>
    <col min="8451" max="8453" width="9.140625" style="383"/>
    <col min="8454" max="8454" width="1.28515625" style="383" customWidth="1"/>
    <col min="8455" max="8455" width="1.85546875" style="383" customWidth="1"/>
    <col min="8456" max="8456" width="12.7109375" style="383" bestFit="1" customWidth="1"/>
    <col min="8457" max="8457" width="10.85546875" style="383" bestFit="1" customWidth="1"/>
    <col min="8458" max="8458" width="13.140625" style="383" customWidth="1"/>
    <col min="8459" max="8461" width="9.140625" style="383"/>
    <col min="8462" max="8463" width="2.28515625" style="383" customWidth="1"/>
    <col min="8464" max="8464" width="1.85546875" style="383" customWidth="1"/>
    <col min="8465" max="8466" width="9.140625" style="383"/>
    <col min="8467" max="8467" width="1.7109375" style="383" customWidth="1"/>
    <col min="8468" max="8468" width="9.140625" style="383"/>
    <col min="8469" max="8469" width="7.5703125" style="383" customWidth="1"/>
    <col min="8470" max="8471" width="9.140625" style="383"/>
    <col min="8472" max="8472" width="2.28515625" style="383" customWidth="1"/>
    <col min="8473" max="8474" width="9.140625" style="383"/>
    <col min="8475" max="8475" width="1.5703125" style="383" customWidth="1"/>
    <col min="8476" max="8477" width="9.140625" style="383"/>
    <col min="8478" max="8478" width="12.7109375" style="383" bestFit="1" customWidth="1"/>
    <col min="8479" max="8479" width="1.85546875" style="383" customWidth="1"/>
    <col min="8480" max="8481" width="0" style="383" hidden="1" customWidth="1"/>
    <col min="8482" max="8483" width="9.140625" style="383"/>
    <col min="8484" max="8484" width="0" style="383" hidden="1" customWidth="1"/>
    <col min="8485" max="8486" width="9.140625" style="383"/>
    <col min="8487" max="8487" width="12.7109375" style="383" customWidth="1"/>
    <col min="8488" max="8705" width="9.140625" style="383"/>
    <col min="8706" max="8706" width="14.7109375" style="383" bestFit="1" customWidth="1"/>
    <col min="8707" max="8709" width="9.140625" style="383"/>
    <col min="8710" max="8710" width="1.28515625" style="383" customWidth="1"/>
    <col min="8711" max="8711" width="1.85546875" style="383" customWidth="1"/>
    <col min="8712" max="8712" width="12.7109375" style="383" bestFit="1" customWidth="1"/>
    <col min="8713" max="8713" width="10.85546875" style="383" bestFit="1" customWidth="1"/>
    <col min="8714" max="8714" width="13.140625" style="383" customWidth="1"/>
    <col min="8715" max="8717" width="9.140625" style="383"/>
    <col min="8718" max="8719" width="2.28515625" style="383" customWidth="1"/>
    <col min="8720" max="8720" width="1.85546875" style="383" customWidth="1"/>
    <col min="8721" max="8722" width="9.140625" style="383"/>
    <col min="8723" max="8723" width="1.7109375" style="383" customWidth="1"/>
    <col min="8724" max="8724" width="9.140625" style="383"/>
    <col min="8725" max="8725" width="7.5703125" style="383" customWidth="1"/>
    <col min="8726" max="8727" width="9.140625" style="383"/>
    <col min="8728" max="8728" width="2.28515625" style="383" customWidth="1"/>
    <col min="8729" max="8730" width="9.140625" style="383"/>
    <col min="8731" max="8731" width="1.5703125" style="383" customWidth="1"/>
    <col min="8732" max="8733" width="9.140625" style="383"/>
    <col min="8734" max="8734" width="12.7109375" style="383" bestFit="1" customWidth="1"/>
    <col min="8735" max="8735" width="1.85546875" style="383" customWidth="1"/>
    <col min="8736" max="8737" width="0" style="383" hidden="1" customWidth="1"/>
    <col min="8738" max="8739" width="9.140625" style="383"/>
    <col min="8740" max="8740" width="0" style="383" hidden="1" customWidth="1"/>
    <col min="8741" max="8742" width="9.140625" style="383"/>
    <col min="8743" max="8743" width="12.7109375" style="383" customWidth="1"/>
    <col min="8744" max="8961" width="9.140625" style="383"/>
    <col min="8962" max="8962" width="14.7109375" style="383" bestFit="1" customWidth="1"/>
    <col min="8963" max="8965" width="9.140625" style="383"/>
    <col min="8966" max="8966" width="1.28515625" style="383" customWidth="1"/>
    <col min="8967" max="8967" width="1.85546875" style="383" customWidth="1"/>
    <col min="8968" max="8968" width="12.7109375" style="383" bestFit="1" customWidth="1"/>
    <col min="8969" max="8969" width="10.85546875" style="383" bestFit="1" customWidth="1"/>
    <col min="8970" max="8970" width="13.140625" style="383" customWidth="1"/>
    <col min="8971" max="8973" width="9.140625" style="383"/>
    <col min="8974" max="8975" width="2.28515625" style="383" customWidth="1"/>
    <col min="8976" max="8976" width="1.85546875" style="383" customWidth="1"/>
    <col min="8977" max="8978" width="9.140625" style="383"/>
    <col min="8979" max="8979" width="1.7109375" style="383" customWidth="1"/>
    <col min="8980" max="8980" width="9.140625" style="383"/>
    <col min="8981" max="8981" width="7.5703125" style="383" customWidth="1"/>
    <col min="8982" max="8983" width="9.140625" style="383"/>
    <col min="8984" max="8984" width="2.28515625" style="383" customWidth="1"/>
    <col min="8985" max="8986" width="9.140625" style="383"/>
    <col min="8987" max="8987" width="1.5703125" style="383" customWidth="1"/>
    <col min="8988" max="8989" width="9.140625" style="383"/>
    <col min="8990" max="8990" width="12.7109375" style="383" bestFit="1" customWidth="1"/>
    <col min="8991" max="8991" width="1.85546875" style="383" customWidth="1"/>
    <col min="8992" max="8993" width="0" style="383" hidden="1" customWidth="1"/>
    <col min="8994" max="8995" width="9.140625" style="383"/>
    <col min="8996" max="8996" width="0" style="383" hidden="1" customWidth="1"/>
    <col min="8997" max="8998" width="9.140625" style="383"/>
    <col min="8999" max="8999" width="12.7109375" style="383" customWidth="1"/>
    <col min="9000" max="9217" width="9.140625" style="383"/>
    <col min="9218" max="9218" width="14.7109375" style="383" bestFit="1" customWidth="1"/>
    <col min="9219" max="9221" width="9.140625" style="383"/>
    <col min="9222" max="9222" width="1.28515625" style="383" customWidth="1"/>
    <col min="9223" max="9223" width="1.85546875" style="383" customWidth="1"/>
    <col min="9224" max="9224" width="12.7109375" style="383" bestFit="1" customWidth="1"/>
    <col min="9225" max="9225" width="10.85546875" style="383" bestFit="1" customWidth="1"/>
    <col min="9226" max="9226" width="13.140625" style="383" customWidth="1"/>
    <col min="9227" max="9229" width="9.140625" style="383"/>
    <col min="9230" max="9231" width="2.28515625" style="383" customWidth="1"/>
    <col min="9232" max="9232" width="1.85546875" style="383" customWidth="1"/>
    <col min="9233" max="9234" width="9.140625" style="383"/>
    <col min="9235" max="9235" width="1.7109375" style="383" customWidth="1"/>
    <col min="9236" max="9236" width="9.140625" style="383"/>
    <col min="9237" max="9237" width="7.5703125" style="383" customWidth="1"/>
    <col min="9238" max="9239" width="9.140625" style="383"/>
    <col min="9240" max="9240" width="2.28515625" style="383" customWidth="1"/>
    <col min="9241" max="9242" width="9.140625" style="383"/>
    <col min="9243" max="9243" width="1.5703125" style="383" customWidth="1"/>
    <col min="9244" max="9245" width="9.140625" style="383"/>
    <col min="9246" max="9246" width="12.7109375" style="383" bestFit="1" customWidth="1"/>
    <col min="9247" max="9247" width="1.85546875" style="383" customWidth="1"/>
    <col min="9248" max="9249" width="0" style="383" hidden="1" customWidth="1"/>
    <col min="9250" max="9251" width="9.140625" style="383"/>
    <col min="9252" max="9252" width="0" style="383" hidden="1" customWidth="1"/>
    <col min="9253" max="9254" width="9.140625" style="383"/>
    <col min="9255" max="9255" width="12.7109375" style="383" customWidth="1"/>
    <col min="9256" max="9473" width="9.140625" style="383"/>
    <col min="9474" max="9474" width="14.7109375" style="383" bestFit="1" customWidth="1"/>
    <col min="9475" max="9477" width="9.140625" style="383"/>
    <col min="9478" max="9478" width="1.28515625" style="383" customWidth="1"/>
    <col min="9479" max="9479" width="1.85546875" style="383" customWidth="1"/>
    <col min="9480" max="9480" width="12.7109375" style="383" bestFit="1" customWidth="1"/>
    <col min="9481" max="9481" width="10.85546875" style="383" bestFit="1" customWidth="1"/>
    <col min="9482" max="9482" width="13.140625" style="383" customWidth="1"/>
    <col min="9483" max="9485" width="9.140625" style="383"/>
    <col min="9486" max="9487" width="2.28515625" style="383" customWidth="1"/>
    <col min="9488" max="9488" width="1.85546875" style="383" customWidth="1"/>
    <col min="9489" max="9490" width="9.140625" style="383"/>
    <col min="9491" max="9491" width="1.7109375" style="383" customWidth="1"/>
    <col min="9492" max="9492" width="9.140625" style="383"/>
    <col min="9493" max="9493" width="7.5703125" style="383" customWidth="1"/>
    <col min="9494" max="9495" width="9.140625" style="383"/>
    <col min="9496" max="9496" width="2.28515625" style="383" customWidth="1"/>
    <col min="9497" max="9498" width="9.140625" style="383"/>
    <col min="9499" max="9499" width="1.5703125" style="383" customWidth="1"/>
    <col min="9500" max="9501" width="9.140625" style="383"/>
    <col min="9502" max="9502" width="12.7109375" style="383" bestFit="1" customWidth="1"/>
    <col min="9503" max="9503" width="1.85546875" style="383" customWidth="1"/>
    <col min="9504" max="9505" width="0" style="383" hidden="1" customWidth="1"/>
    <col min="9506" max="9507" width="9.140625" style="383"/>
    <col min="9508" max="9508" width="0" style="383" hidden="1" customWidth="1"/>
    <col min="9509" max="9510" width="9.140625" style="383"/>
    <col min="9511" max="9511" width="12.7109375" style="383" customWidth="1"/>
    <col min="9512" max="9729" width="9.140625" style="383"/>
    <col min="9730" max="9730" width="14.7109375" style="383" bestFit="1" customWidth="1"/>
    <col min="9731" max="9733" width="9.140625" style="383"/>
    <col min="9734" max="9734" width="1.28515625" style="383" customWidth="1"/>
    <col min="9735" max="9735" width="1.85546875" style="383" customWidth="1"/>
    <col min="9736" max="9736" width="12.7109375" style="383" bestFit="1" customWidth="1"/>
    <col min="9737" max="9737" width="10.85546875" style="383" bestFit="1" customWidth="1"/>
    <col min="9738" max="9738" width="13.140625" style="383" customWidth="1"/>
    <col min="9739" max="9741" width="9.140625" style="383"/>
    <col min="9742" max="9743" width="2.28515625" style="383" customWidth="1"/>
    <col min="9744" max="9744" width="1.85546875" style="383" customWidth="1"/>
    <col min="9745" max="9746" width="9.140625" style="383"/>
    <col min="9747" max="9747" width="1.7109375" style="383" customWidth="1"/>
    <col min="9748" max="9748" width="9.140625" style="383"/>
    <col min="9749" max="9749" width="7.5703125" style="383" customWidth="1"/>
    <col min="9750" max="9751" width="9.140625" style="383"/>
    <col min="9752" max="9752" width="2.28515625" style="383" customWidth="1"/>
    <col min="9753" max="9754" width="9.140625" style="383"/>
    <col min="9755" max="9755" width="1.5703125" style="383" customWidth="1"/>
    <col min="9756" max="9757" width="9.140625" style="383"/>
    <col min="9758" max="9758" width="12.7109375" style="383" bestFit="1" customWidth="1"/>
    <col min="9759" max="9759" width="1.85546875" style="383" customWidth="1"/>
    <col min="9760" max="9761" width="0" style="383" hidden="1" customWidth="1"/>
    <col min="9762" max="9763" width="9.140625" style="383"/>
    <col min="9764" max="9764" width="0" style="383" hidden="1" customWidth="1"/>
    <col min="9765" max="9766" width="9.140625" style="383"/>
    <col min="9767" max="9767" width="12.7109375" style="383" customWidth="1"/>
    <col min="9768" max="9985" width="9.140625" style="383"/>
    <col min="9986" max="9986" width="14.7109375" style="383" bestFit="1" customWidth="1"/>
    <col min="9987" max="9989" width="9.140625" style="383"/>
    <col min="9990" max="9990" width="1.28515625" style="383" customWidth="1"/>
    <col min="9991" max="9991" width="1.85546875" style="383" customWidth="1"/>
    <col min="9992" max="9992" width="12.7109375" style="383" bestFit="1" customWidth="1"/>
    <col min="9993" max="9993" width="10.85546875" style="383" bestFit="1" customWidth="1"/>
    <col min="9994" max="9994" width="13.140625" style="383" customWidth="1"/>
    <col min="9995" max="9997" width="9.140625" style="383"/>
    <col min="9998" max="9999" width="2.28515625" style="383" customWidth="1"/>
    <col min="10000" max="10000" width="1.85546875" style="383" customWidth="1"/>
    <col min="10001" max="10002" width="9.140625" style="383"/>
    <col min="10003" max="10003" width="1.7109375" style="383" customWidth="1"/>
    <col min="10004" max="10004" width="9.140625" style="383"/>
    <col min="10005" max="10005" width="7.5703125" style="383" customWidth="1"/>
    <col min="10006" max="10007" width="9.140625" style="383"/>
    <col min="10008" max="10008" width="2.28515625" style="383" customWidth="1"/>
    <col min="10009" max="10010" width="9.140625" style="383"/>
    <col min="10011" max="10011" width="1.5703125" style="383" customWidth="1"/>
    <col min="10012" max="10013" width="9.140625" style="383"/>
    <col min="10014" max="10014" width="12.7109375" style="383" bestFit="1" customWidth="1"/>
    <col min="10015" max="10015" width="1.85546875" style="383" customWidth="1"/>
    <col min="10016" max="10017" width="0" style="383" hidden="1" customWidth="1"/>
    <col min="10018" max="10019" width="9.140625" style="383"/>
    <col min="10020" max="10020" width="0" style="383" hidden="1" customWidth="1"/>
    <col min="10021" max="10022" width="9.140625" style="383"/>
    <col min="10023" max="10023" width="12.7109375" style="383" customWidth="1"/>
    <col min="10024" max="10241" width="9.140625" style="383"/>
    <col min="10242" max="10242" width="14.7109375" style="383" bestFit="1" customWidth="1"/>
    <col min="10243" max="10245" width="9.140625" style="383"/>
    <col min="10246" max="10246" width="1.28515625" style="383" customWidth="1"/>
    <col min="10247" max="10247" width="1.85546875" style="383" customWidth="1"/>
    <col min="10248" max="10248" width="12.7109375" style="383" bestFit="1" customWidth="1"/>
    <col min="10249" max="10249" width="10.85546875" style="383" bestFit="1" customWidth="1"/>
    <col min="10250" max="10250" width="13.140625" style="383" customWidth="1"/>
    <col min="10251" max="10253" width="9.140625" style="383"/>
    <col min="10254" max="10255" width="2.28515625" style="383" customWidth="1"/>
    <col min="10256" max="10256" width="1.85546875" style="383" customWidth="1"/>
    <col min="10257" max="10258" width="9.140625" style="383"/>
    <col min="10259" max="10259" width="1.7109375" style="383" customWidth="1"/>
    <col min="10260" max="10260" width="9.140625" style="383"/>
    <col min="10261" max="10261" width="7.5703125" style="383" customWidth="1"/>
    <col min="10262" max="10263" width="9.140625" style="383"/>
    <col min="10264" max="10264" width="2.28515625" style="383" customWidth="1"/>
    <col min="10265" max="10266" width="9.140625" style="383"/>
    <col min="10267" max="10267" width="1.5703125" style="383" customWidth="1"/>
    <col min="10268" max="10269" width="9.140625" style="383"/>
    <col min="10270" max="10270" width="12.7109375" style="383" bestFit="1" customWidth="1"/>
    <col min="10271" max="10271" width="1.85546875" style="383" customWidth="1"/>
    <col min="10272" max="10273" width="0" style="383" hidden="1" customWidth="1"/>
    <col min="10274" max="10275" width="9.140625" style="383"/>
    <col min="10276" max="10276" width="0" style="383" hidden="1" customWidth="1"/>
    <col min="10277" max="10278" width="9.140625" style="383"/>
    <col min="10279" max="10279" width="12.7109375" style="383" customWidth="1"/>
    <col min="10280" max="10497" width="9.140625" style="383"/>
    <col min="10498" max="10498" width="14.7109375" style="383" bestFit="1" customWidth="1"/>
    <col min="10499" max="10501" width="9.140625" style="383"/>
    <col min="10502" max="10502" width="1.28515625" style="383" customWidth="1"/>
    <col min="10503" max="10503" width="1.85546875" style="383" customWidth="1"/>
    <col min="10504" max="10504" width="12.7109375" style="383" bestFit="1" customWidth="1"/>
    <col min="10505" max="10505" width="10.85546875" style="383" bestFit="1" customWidth="1"/>
    <col min="10506" max="10506" width="13.140625" style="383" customWidth="1"/>
    <col min="10507" max="10509" width="9.140625" style="383"/>
    <col min="10510" max="10511" width="2.28515625" style="383" customWidth="1"/>
    <col min="10512" max="10512" width="1.85546875" style="383" customWidth="1"/>
    <col min="10513" max="10514" width="9.140625" style="383"/>
    <col min="10515" max="10515" width="1.7109375" style="383" customWidth="1"/>
    <col min="10516" max="10516" width="9.140625" style="383"/>
    <col min="10517" max="10517" width="7.5703125" style="383" customWidth="1"/>
    <col min="10518" max="10519" width="9.140625" style="383"/>
    <col min="10520" max="10520" width="2.28515625" style="383" customWidth="1"/>
    <col min="10521" max="10522" width="9.140625" style="383"/>
    <col min="10523" max="10523" width="1.5703125" style="383" customWidth="1"/>
    <col min="10524" max="10525" width="9.140625" style="383"/>
    <col min="10526" max="10526" width="12.7109375" style="383" bestFit="1" customWidth="1"/>
    <col min="10527" max="10527" width="1.85546875" style="383" customWidth="1"/>
    <col min="10528" max="10529" width="0" style="383" hidden="1" customWidth="1"/>
    <col min="10530" max="10531" width="9.140625" style="383"/>
    <col min="10532" max="10532" width="0" style="383" hidden="1" customWidth="1"/>
    <col min="10533" max="10534" width="9.140625" style="383"/>
    <col min="10535" max="10535" width="12.7109375" style="383" customWidth="1"/>
    <col min="10536" max="10753" width="9.140625" style="383"/>
    <col min="10754" max="10754" width="14.7109375" style="383" bestFit="1" customWidth="1"/>
    <col min="10755" max="10757" width="9.140625" style="383"/>
    <col min="10758" max="10758" width="1.28515625" style="383" customWidth="1"/>
    <col min="10759" max="10759" width="1.85546875" style="383" customWidth="1"/>
    <col min="10760" max="10760" width="12.7109375" style="383" bestFit="1" customWidth="1"/>
    <col min="10761" max="10761" width="10.85546875" style="383" bestFit="1" customWidth="1"/>
    <col min="10762" max="10762" width="13.140625" style="383" customWidth="1"/>
    <col min="10763" max="10765" width="9.140625" style="383"/>
    <col min="10766" max="10767" width="2.28515625" style="383" customWidth="1"/>
    <col min="10768" max="10768" width="1.85546875" style="383" customWidth="1"/>
    <col min="10769" max="10770" width="9.140625" style="383"/>
    <col min="10771" max="10771" width="1.7109375" style="383" customWidth="1"/>
    <col min="10772" max="10772" width="9.140625" style="383"/>
    <col min="10773" max="10773" width="7.5703125" style="383" customWidth="1"/>
    <col min="10774" max="10775" width="9.140625" style="383"/>
    <col min="10776" max="10776" width="2.28515625" style="383" customWidth="1"/>
    <col min="10777" max="10778" width="9.140625" style="383"/>
    <col min="10779" max="10779" width="1.5703125" style="383" customWidth="1"/>
    <col min="10780" max="10781" width="9.140625" style="383"/>
    <col min="10782" max="10782" width="12.7109375" style="383" bestFit="1" customWidth="1"/>
    <col min="10783" max="10783" width="1.85546875" style="383" customWidth="1"/>
    <col min="10784" max="10785" width="0" style="383" hidden="1" customWidth="1"/>
    <col min="10786" max="10787" width="9.140625" style="383"/>
    <col min="10788" max="10788" width="0" style="383" hidden="1" customWidth="1"/>
    <col min="10789" max="10790" width="9.140625" style="383"/>
    <col min="10791" max="10791" width="12.7109375" style="383" customWidth="1"/>
    <col min="10792" max="11009" width="9.140625" style="383"/>
    <col min="11010" max="11010" width="14.7109375" style="383" bestFit="1" customWidth="1"/>
    <col min="11011" max="11013" width="9.140625" style="383"/>
    <col min="11014" max="11014" width="1.28515625" style="383" customWidth="1"/>
    <col min="11015" max="11015" width="1.85546875" style="383" customWidth="1"/>
    <col min="11016" max="11016" width="12.7109375" style="383" bestFit="1" customWidth="1"/>
    <col min="11017" max="11017" width="10.85546875" style="383" bestFit="1" customWidth="1"/>
    <col min="11018" max="11018" width="13.140625" style="383" customWidth="1"/>
    <col min="11019" max="11021" width="9.140625" style="383"/>
    <col min="11022" max="11023" width="2.28515625" style="383" customWidth="1"/>
    <col min="11024" max="11024" width="1.85546875" style="383" customWidth="1"/>
    <col min="11025" max="11026" width="9.140625" style="383"/>
    <col min="11027" max="11027" width="1.7109375" style="383" customWidth="1"/>
    <col min="11028" max="11028" width="9.140625" style="383"/>
    <col min="11029" max="11029" width="7.5703125" style="383" customWidth="1"/>
    <col min="11030" max="11031" width="9.140625" style="383"/>
    <col min="11032" max="11032" width="2.28515625" style="383" customWidth="1"/>
    <col min="11033" max="11034" width="9.140625" style="383"/>
    <col min="11035" max="11035" width="1.5703125" style="383" customWidth="1"/>
    <col min="11036" max="11037" width="9.140625" style="383"/>
    <col min="11038" max="11038" width="12.7109375" style="383" bestFit="1" customWidth="1"/>
    <col min="11039" max="11039" width="1.85546875" style="383" customWidth="1"/>
    <col min="11040" max="11041" width="0" style="383" hidden="1" customWidth="1"/>
    <col min="11042" max="11043" width="9.140625" style="383"/>
    <col min="11044" max="11044" width="0" style="383" hidden="1" customWidth="1"/>
    <col min="11045" max="11046" width="9.140625" style="383"/>
    <col min="11047" max="11047" width="12.7109375" style="383" customWidth="1"/>
    <col min="11048" max="11265" width="9.140625" style="383"/>
    <col min="11266" max="11266" width="14.7109375" style="383" bestFit="1" customWidth="1"/>
    <col min="11267" max="11269" width="9.140625" style="383"/>
    <col min="11270" max="11270" width="1.28515625" style="383" customWidth="1"/>
    <col min="11271" max="11271" width="1.85546875" style="383" customWidth="1"/>
    <col min="11272" max="11272" width="12.7109375" style="383" bestFit="1" customWidth="1"/>
    <col min="11273" max="11273" width="10.85546875" style="383" bestFit="1" customWidth="1"/>
    <col min="11274" max="11274" width="13.140625" style="383" customWidth="1"/>
    <col min="11275" max="11277" width="9.140625" style="383"/>
    <col min="11278" max="11279" width="2.28515625" style="383" customWidth="1"/>
    <col min="11280" max="11280" width="1.85546875" style="383" customWidth="1"/>
    <col min="11281" max="11282" width="9.140625" style="383"/>
    <col min="11283" max="11283" width="1.7109375" style="383" customWidth="1"/>
    <col min="11284" max="11284" width="9.140625" style="383"/>
    <col min="11285" max="11285" width="7.5703125" style="383" customWidth="1"/>
    <col min="11286" max="11287" width="9.140625" style="383"/>
    <col min="11288" max="11288" width="2.28515625" style="383" customWidth="1"/>
    <col min="11289" max="11290" width="9.140625" style="383"/>
    <col min="11291" max="11291" width="1.5703125" style="383" customWidth="1"/>
    <col min="11292" max="11293" width="9.140625" style="383"/>
    <col min="11294" max="11294" width="12.7109375" style="383" bestFit="1" customWidth="1"/>
    <col min="11295" max="11295" width="1.85546875" style="383" customWidth="1"/>
    <col min="11296" max="11297" width="0" style="383" hidden="1" customWidth="1"/>
    <col min="11298" max="11299" width="9.140625" style="383"/>
    <col min="11300" max="11300" width="0" style="383" hidden="1" customWidth="1"/>
    <col min="11301" max="11302" width="9.140625" style="383"/>
    <col min="11303" max="11303" width="12.7109375" style="383" customWidth="1"/>
    <col min="11304" max="11521" width="9.140625" style="383"/>
    <col min="11522" max="11522" width="14.7109375" style="383" bestFit="1" customWidth="1"/>
    <col min="11523" max="11525" width="9.140625" style="383"/>
    <col min="11526" max="11526" width="1.28515625" style="383" customWidth="1"/>
    <col min="11527" max="11527" width="1.85546875" style="383" customWidth="1"/>
    <col min="11528" max="11528" width="12.7109375" style="383" bestFit="1" customWidth="1"/>
    <col min="11529" max="11529" width="10.85546875" style="383" bestFit="1" customWidth="1"/>
    <col min="11530" max="11530" width="13.140625" style="383" customWidth="1"/>
    <col min="11531" max="11533" width="9.140625" style="383"/>
    <col min="11534" max="11535" width="2.28515625" style="383" customWidth="1"/>
    <col min="11536" max="11536" width="1.85546875" style="383" customWidth="1"/>
    <col min="11537" max="11538" width="9.140625" style="383"/>
    <col min="11539" max="11539" width="1.7109375" style="383" customWidth="1"/>
    <col min="11540" max="11540" width="9.140625" style="383"/>
    <col min="11541" max="11541" width="7.5703125" style="383" customWidth="1"/>
    <col min="11542" max="11543" width="9.140625" style="383"/>
    <col min="11544" max="11544" width="2.28515625" style="383" customWidth="1"/>
    <col min="11545" max="11546" width="9.140625" style="383"/>
    <col min="11547" max="11547" width="1.5703125" style="383" customWidth="1"/>
    <col min="11548" max="11549" width="9.140625" style="383"/>
    <col min="11550" max="11550" width="12.7109375" style="383" bestFit="1" customWidth="1"/>
    <col min="11551" max="11551" width="1.85546875" style="383" customWidth="1"/>
    <col min="11552" max="11553" width="0" style="383" hidden="1" customWidth="1"/>
    <col min="11554" max="11555" width="9.140625" style="383"/>
    <col min="11556" max="11556" width="0" style="383" hidden="1" customWidth="1"/>
    <col min="11557" max="11558" width="9.140625" style="383"/>
    <col min="11559" max="11559" width="12.7109375" style="383" customWidth="1"/>
    <col min="11560" max="11777" width="9.140625" style="383"/>
    <col min="11778" max="11778" width="14.7109375" style="383" bestFit="1" customWidth="1"/>
    <col min="11779" max="11781" width="9.140625" style="383"/>
    <col min="11782" max="11782" width="1.28515625" style="383" customWidth="1"/>
    <col min="11783" max="11783" width="1.85546875" style="383" customWidth="1"/>
    <col min="11784" max="11784" width="12.7109375" style="383" bestFit="1" customWidth="1"/>
    <col min="11785" max="11785" width="10.85546875" style="383" bestFit="1" customWidth="1"/>
    <col min="11786" max="11786" width="13.140625" style="383" customWidth="1"/>
    <col min="11787" max="11789" width="9.140625" style="383"/>
    <col min="11790" max="11791" width="2.28515625" style="383" customWidth="1"/>
    <col min="11792" max="11792" width="1.85546875" style="383" customWidth="1"/>
    <col min="11793" max="11794" width="9.140625" style="383"/>
    <col min="11795" max="11795" width="1.7109375" style="383" customWidth="1"/>
    <col min="11796" max="11796" width="9.140625" style="383"/>
    <col min="11797" max="11797" width="7.5703125" style="383" customWidth="1"/>
    <col min="11798" max="11799" width="9.140625" style="383"/>
    <col min="11800" max="11800" width="2.28515625" style="383" customWidth="1"/>
    <col min="11801" max="11802" width="9.140625" style="383"/>
    <col min="11803" max="11803" width="1.5703125" style="383" customWidth="1"/>
    <col min="11804" max="11805" width="9.140625" style="383"/>
    <col min="11806" max="11806" width="12.7109375" style="383" bestFit="1" customWidth="1"/>
    <col min="11807" max="11807" width="1.85546875" style="383" customWidth="1"/>
    <col min="11808" max="11809" width="0" style="383" hidden="1" customWidth="1"/>
    <col min="11810" max="11811" width="9.140625" style="383"/>
    <col min="11812" max="11812" width="0" style="383" hidden="1" customWidth="1"/>
    <col min="11813" max="11814" width="9.140625" style="383"/>
    <col min="11815" max="11815" width="12.7109375" style="383" customWidth="1"/>
    <col min="11816" max="12033" width="9.140625" style="383"/>
    <col min="12034" max="12034" width="14.7109375" style="383" bestFit="1" customWidth="1"/>
    <col min="12035" max="12037" width="9.140625" style="383"/>
    <col min="12038" max="12038" width="1.28515625" style="383" customWidth="1"/>
    <col min="12039" max="12039" width="1.85546875" style="383" customWidth="1"/>
    <col min="12040" max="12040" width="12.7109375" style="383" bestFit="1" customWidth="1"/>
    <col min="12041" max="12041" width="10.85546875" style="383" bestFit="1" customWidth="1"/>
    <col min="12042" max="12042" width="13.140625" style="383" customWidth="1"/>
    <col min="12043" max="12045" width="9.140625" style="383"/>
    <col min="12046" max="12047" width="2.28515625" style="383" customWidth="1"/>
    <col min="12048" max="12048" width="1.85546875" style="383" customWidth="1"/>
    <col min="12049" max="12050" width="9.140625" style="383"/>
    <col min="12051" max="12051" width="1.7109375" style="383" customWidth="1"/>
    <col min="12052" max="12052" width="9.140625" style="383"/>
    <col min="12053" max="12053" width="7.5703125" style="383" customWidth="1"/>
    <col min="12054" max="12055" width="9.140625" style="383"/>
    <col min="12056" max="12056" width="2.28515625" style="383" customWidth="1"/>
    <col min="12057" max="12058" width="9.140625" style="383"/>
    <col min="12059" max="12059" width="1.5703125" style="383" customWidth="1"/>
    <col min="12060" max="12061" width="9.140625" style="383"/>
    <col min="12062" max="12062" width="12.7109375" style="383" bestFit="1" customWidth="1"/>
    <col min="12063" max="12063" width="1.85546875" style="383" customWidth="1"/>
    <col min="12064" max="12065" width="0" style="383" hidden="1" customWidth="1"/>
    <col min="12066" max="12067" width="9.140625" style="383"/>
    <col min="12068" max="12068" width="0" style="383" hidden="1" customWidth="1"/>
    <col min="12069" max="12070" width="9.140625" style="383"/>
    <col min="12071" max="12071" width="12.7109375" style="383" customWidth="1"/>
    <col min="12072" max="12289" width="9.140625" style="383"/>
    <col min="12290" max="12290" width="14.7109375" style="383" bestFit="1" customWidth="1"/>
    <col min="12291" max="12293" width="9.140625" style="383"/>
    <col min="12294" max="12294" width="1.28515625" style="383" customWidth="1"/>
    <col min="12295" max="12295" width="1.85546875" style="383" customWidth="1"/>
    <col min="12296" max="12296" width="12.7109375" style="383" bestFit="1" customWidth="1"/>
    <col min="12297" max="12297" width="10.85546875" style="383" bestFit="1" customWidth="1"/>
    <col min="12298" max="12298" width="13.140625" style="383" customWidth="1"/>
    <col min="12299" max="12301" width="9.140625" style="383"/>
    <col min="12302" max="12303" width="2.28515625" style="383" customWidth="1"/>
    <col min="12304" max="12304" width="1.85546875" style="383" customWidth="1"/>
    <col min="12305" max="12306" width="9.140625" style="383"/>
    <col min="12307" max="12307" width="1.7109375" style="383" customWidth="1"/>
    <col min="12308" max="12308" width="9.140625" style="383"/>
    <col min="12309" max="12309" width="7.5703125" style="383" customWidth="1"/>
    <col min="12310" max="12311" width="9.140625" style="383"/>
    <col min="12312" max="12312" width="2.28515625" style="383" customWidth="1"/>
    <col min="12313" max="12314" width="9.140625" style="383"/>
    <col min="12315" max="12315" width="1.5703125" style="383" customWidth="1"/>
    <col min="12316" max="12317" width="9.140625" style="383"/>
    <col min="12318" max="12318" width="12.7109375" style="383" bestFit="1" customWidth="1"/>
    <col min="12319" max="12319" width="1.85546875" style="383" customWidth="1"/>
    <col min="12320" max="12321" width="0" style="383" hidden="1" customWidth="1"/>
    <col min="12322" max="12323" width="9.140625" style="383"/>
    <col min="12324" max="12324" width="0" style="383" hidden="1" customWidth="1"/>
    <col min="12325" max="12326" width="9.140625" style="383"/>
    <col min="12327" max="12327" width="12.7109375" style="383" customWidth="1"/>
    <col min="12328" max="12545" width="9.140625" style="383"/>
    <col min="12546" max="12546" width="14.7109375" style="383" bestFit="1" customWidth="1"/>
    <col min="12547" max="12549" width="9.140625" style="383"/>
    <col min="12550" max="12550" width="1.28515625" style="383" customWidth="1"/>
    <col min="12551" max="12551" width="1.85546875" style="383" customWidth="1"/>
    <col min="12552" max="12552" width="12.7109375" style="383" bestFit="1" customWidth="1"/>
    <col min="12553" max="12553" width="10.85546875" style="383" bestFit="1" customWidth="1"/>
    <col min="12554" max="12554" width="13.140625" style="383" customWidth="1"/>
    <col min="12555" max="12557" width="9.140625" style="383"/>
    <col min="12558" max="12559" width="2.28515625" style="383" customWidth="1"/>
    <col min="12560" max="12560" width="1.85546875" style="383" customWidth="1"/>
    <col min="12561" max="12562" width="9.140625" style="383"/>
    <col min="12563" max="12563" width="1.7109375" style="383" customWidth="1"/>
    <col min="12564" max="12564" width="9.140625" style="383"/>
    <col min="12565" max="12565" width="7.5703125" style="383" customWidth="1"/>
    <col min="12566" max="12567" width="9.140625" style="383"/>
    <col min="12568" max="12568" width="2.28515625" style="383" customWidth="1"/>
    <col min="12569" max="12570" width="9.140625" style="383"/>
    <col min="12571" max="12571" width="1.5703125" style="383" customWidth="1"/>
    <col min="12572" max="12573" width="9.140625" style="383"/>
    <col min="12574" max="12574" width="12.7109375" style="383" bestFit="1" customWidth="1"/>
    <col min="12575" max="12575" width="1.85546875" style="383" customWidth="1"/>
    <col min="12576" max="12577" width="0" style="383" hidden="1" customWidth="1"/>
    <col min="12578" max="12579" width="9.140625" style="383"/>
    <col min="12580" max="12580" width="0" style="383" hidden="1" customWidth="1"/>
    <col min="12581" max="12582" width="9.140625" style="383"/>
    <col min="12583" max="12583" width="12.7109375" style="383" customWidth="1"/>
    <col min="12584" max="12801" width="9.140625" style="383"/>
    <col min="12802" max="12802" width="14.7109375" style="383" bestFit="1" customWidth="1"/>
    <col min="12803" max="12805" width="9.140625" style="383"/>
    <col min="12806" max="12806" width="1.28515625" style="383" customWidth="1"/>
    <col min="12807" max="12807" width="1.85546875" style="383" customWidth="1"/>
    <col min="12808" max="12808" width="12.7109375" style="383" bestFit="1" customWidth="1"/>
    <col min="12809" max="12809" width="10.85546875" style="383" bestFit="1" customWidth="1"/>
    <col min="12810" max="12810" width="13.140625" style="383" customWidth="1"/>
    <col min="12811" max="12813" width="9.140625" style="383"/>
    <col min="12814" max="12815" width="2.28515625" style="383" customWidth="1"/>
    <col min="12816" max="12816" width="1.85546875" style="383" customWidth="1"/>
    <col min="12817" max="12818" width="9.140625" style="383"/>
    <col min="12819" max="12819" width="1.7109375" style="383" customWidth="1"/>
    <col min="12820" max="12820" width="9.140625" style="383"/>
    <col min="12821" max="12821" width="7.5703125" style="383" customWidth="1"/>
    <col min="12822" max="12823" width="9.140625" style="383"/>
    <col min="12824" max="12824" width="2.28515625" style="383" customWidth="1"/>
    <col min="12825" max="12826" width="9.140625" style="383"/>
    <col min="12827" max="12827" width="1.5703125" style="383" customWidth="1"/>
    <col min="12828" max="12829" width="9.140625" style="383"/>
    <col min="12830" max="12830" width="12.7109375" style="383" bestFit="1" customWidth="1"/>
    <col min="12831" max="12831" width="1.85546875" style="383" customWidth="1"/>
    <col min="12832" max="12833" width="0" style="383" hidden="1" customWidth="1"/>
    <col min="12834" max="12835" width="9.140625" style="383"/>
    <col min="12836" max="12836" width="0" style="383" hidden="1" customWidth="1"/>
    <col min="12837" max="12838" width="9.140625" style="383"/>
    <col min="12839" max="12839" width="12.7109375" style="383" customWidth="1"/>
    <col min="12840" max="13057" width="9.140625" style="383"/>
    <col min="13058" max="13058" width="14.7109375" style="383" bestFit="1" customWidth="1"/>
    <col min="13059" max="13061" width="9.140625" style="383"/>
    <col min="13062" max="13062" width="1.28515625" style="383" customWidth="1"/>
    <col min="13063" max="13063" width="1.85546875" style="383" customWidth="1"/>
    <col min="13064" max="13064" width="12.7109375" style="383" bestFit="1" customWidth="1"/>
    <col min="13065" max="13065" width="10.85546875" style="383" bestFit="1" customWidth="1"/>
    <col min="13066" max="13066" width="13.140625" style="383" customWidth="1"/>
    <col min="13067" max="13069" width="9.140625" style="383"/>
    <col min="13070" max="13071" width="2.28515625" style="383" customWidth="1"/>
    <col min="13072" max="13072" width="1.85546875" style="383" customWidth="1"/>
    <col min="13073" max="13074" width="9.140625" style="383"/>
    <col min="13075" max="13075" width="1.7109375" style="383" customWidth="1"/>
    <col min="13076" max="13076" width="9.140625" style="383"/>
    <col min="13077" max="13077" width="7.5703125" style="383" customWidth="1"/>
    <col min="13078" max="13079" width="9.140625" style="383"/>
    <col min="13080" max="13080" width="2.28515625" style="383" customWidth="1"/>
    <col min="13081" max="13082" width="9.140625" style="383"/>
    <col min="13083" max="13083" width="1.5703125" style="383" customWidth="1"/>
    <col min="13084" max="13085" width="9.140625" style="383"/>
    <col min="13086" max="13086" width="12.7109375" style="383" bestFit="1" customWidth="1"/>
    <col min="13087" max="13087" width="1.85546875" style="383" customWidth="1"/>
    <col min="13088" max="13089" width="0" style="383" hidden="1" customWidth="1"/>
    <col min="13090" max="13091" width="9.140625" style="383"/>
    <col min="13092" max="13092" width="0" style="383" hidden="1" customWidth="1"/>
    <col min="13093" max="13094" width="9.140625" style="383"/>
    <col min="13095" max="13095" width="12.7109375" style="383" customWidth="1"/>
    <col min="13096" max="13313" width="9.140625" style="383"/>
    <col min="13314" max="13314" width="14.7109375" style="383" bestFit="1" customWidth="1"/>
    <col min="13315" max="13317" width="9.140625" style="383"/>
    <col min="13318" max="13318" width="1.28515625" style="383" customWidth="1"/>
    <col min="13319" max="13319" width="1.85546875" style="383" customWidth="1"/>
    <col min="13320" max="13320" width="12.7109375" style="383" bestFit="1" customWidth="1"/>
    <col min="13321" max="13321" width="10.85546875" style="383" bestFit="1" customWidth="1"/>
    <col min="13322" max="13322" width="13.140625" style="383" customWidth="1"/>
    <col min="13323" max="13325" width="9.140625" style="383"/>
    <col min="13326" max="13327" width="2.28515625" style="383" customWidth="1"/>
    <col min="13328" max="13328" width="1.85546875" style="383" customWidth="1"/>
    <col min="13329" max="13330" width="9.140625" style="383"/>
    <col min="13331" max="13331" width="1.7109375" style="383" customWidth="1"/>
    <col min="13332" max="13332" width="9.140625" style="383"/>
    <col min="13333" max="13333" width="7.5703125" style="383" customWidth="1"/>
    <col min="13334" max="13335" width="9.140625" style="383"/>
    <col min="13336" max="13336" width="2.28515625" style="383" customWidth="1"/>
    <col min="13337" max="13338" width="9.140625" style="383"/>
    <col min="13339" max="13339" width="1.5703125" style="383" customWidth="1"/>
    <col min="13340" max="13341" width="9.140625" style="383"/>
    <col min="13342" max="13342" width="12.7109375" style="383" bestFit="1" customWidth="1"/>
    <col min="13343" max="13343" width="1.85546875" style="383" customWidth="1"/>
    <col min="13344" max="13345" width="0" style="383" hidden="1" customWidth="1"/>
    <col min="13346" max="13347" width="9.140625" style="383"/>
    <col min="13348" max="13348" width="0" style="383" hidden="1" customWidth="1"/>
    <col min="13349" max="13350" width="9.140625" style="383"/>
    <col min="13351" max="13351" width="12.7109375" style="383" customWidth="1"/>
    <col min="13352" max="13569" width="9.140625" style="383"/>
    <col min="13570" max="13570" width="14.7109375" style="383" bestFit="1" customWidth="1"/>
    <col min="13571" max="13573" width="9.140625" style="383"/>
    <col min="13574" max="13574" width="1.28515625" style="383" customWidth="1"/>
    <col min="13575" max="13575" width="1.85546875" style="383" customWidth="1"/>
    <col min="13576" max="13576" width="12.7109375" style="383" bestFit="1" customWidth="1"/>
    <col min="13577" max="13577" width="10.85546875" style="383" bestFit="1" customWidth="1"/>
    <col min="13578" max="13578" width="13.140625" style="383" customWidth="1"/>
    <col min="13579" max="13581" width="9.140625" style="383"/>
    <col min="13582" max="13583" width="2.28515625" style="383" customWidth="1"/>
    <col min="13584" max="13584" width="1.85546875" style="383" customWidth="1"/>
    <col min="13585" max="13586" width="9.140625" style="383"/>
    <col min="13587" max="13587" width="1.7109375" style="383" customWidth="1"/>
    <col min="13588" max="13588" width="9.140625" style="383"/>
    <col min="13589" max="13589" width="7.5703125" style="383" customWidth="1"/>
    <col min="13590" max="13591" width="9.140625" style="383"/>
    <col min="13592" max="13592" width="2.28515625" style="383" customWidth="1"/>
    <col min="13593" max="13594" width="9.140625" style="383"/>
    <col min="13595" max="13595" width="1.5703125" style="383" customWidth="1"/>
    <col min="13596" max="13597" width="9.140625" style="383"/>
    <col min="13598" max="13598" width="12.7109375" style="383" bestFit="1" customWidth="1"/>
    <col min="13599" max="13599" width="1.85546875" style="383" customWidth="1"/>
    <col min="13600" max="13601" width="0" style="383" hidden="1" customWidth="1"/>
    <col min="13602" max="13603" width="9.140625" style="383"/>
    <col min="13604" max="13604" width="0" style="383" hidden="1" customWidth="1"/>
    <col min="13605" max="13606" width="9.140625" style="383"/>
    <col min="13607" max="13607" width="12.7109375" style="383" customWidth="1"/>
    <col min="13608" max="13825" width="9.140625" style="383"/>
    <col min="13826" max="13826" width="14.7109375" style="383" bestFit="1" customWidth="1"/>
    <col min="13827" max="13829" width="9.140625" style="383"/>
    <col min="13830" max="13830" width="1.28515625" style="383" customWidth="1"/>
    <col min="13831" max="13831" width="1.85546875" style="383" customWidth="1"/>
    <col min="13832" max="13832" width="12.7109375" style="383" bestFit="1" customWidth="1"/>
    <col min="13833" max="13833" width="10.85546875" style="383" bestFit="1" customWidth="1"/>
    <col min="13834" max="13834" width="13.140625" style="383" customWidth="1"/>
    <col min="13835" max="13837" width="9.140625" style="383"/>
    <col min="13838" max="13839" width="2.28515625" style="383" customWidth="1"/>
    <col min="13840" max="13840" width="1.85546875" style="383" customWidth="1"/>
    <col min="13841" max="13842" width="9.140625" style="383"/>
    <col min="13843" max="13843" width="1.7109375" style="383" customWidth="1"/>
    <col min="13844" max="13844" width="9.140625" style="383"/>
    <col min="13845" max="13845" width="7.5703125" style="383" customWidth="1"/>
    <col min="13846" max="13847" width="9.140625" style="383"/>
    <col min="13848" max="13848" width="2.28515625" style="383" customWidth="1"/>
    <col min="13849" max="13850" width="9.140625" style="383"/>
    <col min="13851" max="13851" width="1.5703125" style="383" customWidth="1"/>
    <col min="13852" max="13853" width="9.140625" style="383"/>
    <col min="13854" max="13854" width="12.7109375" style="383" bestFit="1" customWidth="1"/>
    <col min="13855" max="13855" width="1.85546875" style="383" customWidth="1"/>
    <col min="13856" max="13857" width="0" style="383" hidden="1" customWidth="1"/>
    <col min="13858" max="13859" width="9.140625" style="383"/>
    <col min="13860" max="13860" width="0" style="383" hidden="1" customWidth="1"/>
    <col min="13861" max="13862" width="9.140625" style="383"/>
    <col min="13863" max="13863" width="12.7109375" style="383" customWidth="1"/>
    <col min="13864" max="14081" width="9.140625" style="383"/>
    <col min="14082" max="14082" width="14.7109375" style="383" bestFit="1" customWidth="1"/>
    <col min="14083" max="14085" width="9.140625" style="383"/>
    <col min="14086" max="14086" width="1.28515625" style="383" customWidth="1"/>
    <col min="14087" max="14087" width="1.85546875" style="383" customWidth="1"/>
    <col min="14088" max="14088" width="12.7109375" style="383" bestFit="1" customWidth="1"/>
    <col min="14089" max="14089" width="10.85546875" style="383" bestFit="1" customWidth="1"/>
    <col min="14090" max="14090" width="13.140625" style="383" customWidth="1"/>
    <col min="14091" max="14093" width="9.140625" style="383"/>
    <col min="14094" max="14095" width="2.28515625" style="383" customWidth="1"/>
    <col min="14096" max="14096" width="1.85546875" style="383" customWidth="1"/>
    <col min="14097" max="14098" width="9.140625" style="383"/>
    <col min="14099" max="14099" width="1.7109375" style="383" customWidth="1"/>
    <col min="14100" max="14100" width="9.140625" style="383"/>
    <col min="14101" max="14101" width="7.5703125" style="383" customWidth="1"/>
    <col min="14102" max="14103" width="9.140625" style="383"/>
    <col min="14104" max="14104" width="2.28515625" style="383" customWidth="1"/>
    <col min="14105" max="14106" width="9.140625" style="383"/>
    <col min="14107" max="14107" width="1.5703125" style="383" customWidth="1"/>
    <col min="14108" max="14109" width="9.140625" style="383"/>
    <col min="14110" max="14110" width="12.7109375" style="383" bestFit="1" customWidth="1"/>
    <col min="14111" max="14111" width="1.85546875" style="383" customWidth="1"/>
    <col min="14112" max="14113" width="0" style="383" hidden="1" customWidth="1"/>
    <col min="14114" max="14115" width="9.140625" style="383"/>
    <col min="14116" max="14116" width="0" style="383" hidden="1" customWidth="1"/>
    <col min="14117" max="14118" width="9.140625" style="383"/>
    <col min="14119" max="14119" width="12.7109375" style="383" customWidth="1"/>
    <col min="14120" max="14337" width="9.140625" style="383"/>
    <col min="14338" max="14338" width="14.7109375" style="383" bestFit="1" customWidth="1"/>
    <col min="14339" max="14341" width="9.140625" style="383"/>
    <col min="14342" max="14342" width="1.28515625" style="383" customWidth="1"/>
    <col min="14343" max="14343" width="1.85546875" style="383" customWidth="1"/>
    <col min="14344" max="14344" width="12.7109375" style="383" bestFit="1" customWidth="1"/>
    <col min="14345" max="14345" width="10.85546875" style="383" bestFit="1" customWidth="1"/>
    <col min="14346" max="14346" width="13.140625" style="383" customWidth="1"/>
    <col min="14347" max="14349" width="9.140625" style="383"/>
    <col min="14350" max="14351" width="2.28515625" style="383" customWidth="1"/>
    <col min="14352" max="14352" width="1.85546875" style="383" customWidth="1"/>
    <col min="14353" max="14354" width="9.140625" style="383"/>
    <col min="14355" max="14355" width="1.7109375" style="383" customWidth="1"/>
    <col min="14356" max="14356" width="9.140625" style="383"/>
    <col min="14357" max="14357" width="7.5703125" style="383" customWidth="1"/>
    <col min="14358" max="14359" width="9.140625" style="383"/>
    <col min="14360" max="14360" width="2.28515625" style="383" customWidth="1"/>
    <col min="14361" max="14362" width="9.140625" style="383"/>
    <col min="14363" max="14363" width="1.5703125" style="383" customWidth="1"/>
    <col min="14364" max="14365" width="9.140625" style="383"/>
    <col min="14366" max="14366" width="12.7109375" style="383" bestFit="1" customWidth="1"/>
    <col min="14367" max="14367" width="1.85546875" style="383" customWidth="1"/>
    <col min="14368" max="14369" width="0" style="383" hidden="1" customWidth="1"/>
    <col min="14370" max="14371" width="9.140625" style="383"/>
    <col min="14372" max="14372" width="0" style="383" hidden="1" customWidth="1"/>
    <col min="14373" max="14374" width="9.140625" style="383"/>
    <col min="14375" max="14375" width="12.7109375" style="383" customWidth="1"/>
    <col min="14376" max="14593" width="9.140625" style="383"/>
    <col min="14594" max="14594" width="14.7109375" style="383" bestFit="1" customWidth="1"/>
    <col min="14595" max="14597" width="9.140625" style="383"/>
    <col min="14598" max="14598" width="1.28515625" style="383" customWidth="1"/>
    <col min="14599" max="14599" width="1.85546875" style="383" customWidth="1"/>
    <col min="14600" max="14600" width="12.7109375" style="383" bestFit="1" customWidth="1"/>
    <col min="14601" max="14601" width="10.85546875" style="383" bestFit="1" customWidth="1"/>
    <col min="14602" max="14602" width="13.140625" style="383" customWidth="1"/>
    <col min="14603" max="14605" width="9.140625" style="383"/>
    <col min="14606" max="14607" width="2.28515625" style="383" customWidth="1"/>
    <col min="14608" max="14608" width="1.85546875" style="383" customWidth="1"/>
    <col min="14609" max="14610" width="9.140625" style="383"/>
    <col min="14611" max="14611" width="1.7109375" style="383" customWidth="1"/>
    <col min="14612" max="14612" width="9.140625" style="383"/>
    <col min="14613" max="14613" width="7.5703125" style="383" customWidth="1"/>
    <col min="14614" max="14615" width="9.140625" style="383"/>
    <col min="14616" max="14616" width="2.28515625" style="383" customWidth="1"/>
    <col min="14617" max="14618" width="9.140625" style="383"/>
    <col min="14619" max="14619" width="1.5703125" style="383" customWidth="1"/>
    <col min="14620" max="14621" width="9.140625" style="383"/>
    <col min="14622" max="14622" width="12.7109375" style="383" bestFit="1" customWidth="1"/>
    <col min="14623" max="14623" width="1.85546875" style="383" customWidth="1"/>
    <col min="14624" max="14625" width="0" style="383" hidden="1" customWidth="1"/>
    <col min="14626" max="14627" width="9.140625" style="383"/>
    <col min="14628" max="14628" width="0" style="383" hidden="1" customWidth="1"/>
    <col min="14629" max="14630" width="9.140625" style="383"/>
    <col min="14631" max="14631" width="12.7109375" style="383" customWidth="1"/>
    <col min="14632" max="14849" width="9.140625" style="383"/>
    <col min="14850" max="14850" width="14.7109375" style="383" bestFit="1" customWidth="1"/>
    <col min="14851" max="14853" width="9.140625" style="383"/>
    <col min="14854" max="14854" width="1.28515625" style="383" customWidth="1"/>
    <col min="14855" max="14855" width="1.85546875" style="383" customWidth="1"/>
    <col min="14856" max="14856" width="12.7109375" style="383" bestFit="1" customWidth="1"/>
    <col min="14857" max="14857" width="10.85546875" style="383" bestFit="1" customWidth="1"/>
    <col min="14858" max="14858" width="13.140625" style="383" customWidth="1"/>
    <col min="14859" max="14861" width="9.140625" style="383"/>
    <col min="14862" max="14863" width="2.28515625" style="383" customWidth="1"/>
    <col min="14864" max="14864" width="1.85546875" style="383" customWidth="1"/>
    <col min="14865" max="14866" width="9.140625" style="383"/>
    <col min="14867" max="14867" width="1.7109375" style="383" customWidth="1"/>
    <col min="14868" max="14868" width="9.140625" style="383"/>
    <col min="14869" max="14869" width="7.5703125" style="383" customWidth="1"/>
    <col min="14870" max="14871" width="9.140625" style="383"/>
    <col min="14872" max="14872" width="2.28515625" style="383" customWidth="1"/>
    <col min="14873" max="14874" width="9.140625" style="383"/>
    <col min="14875" max="14875" width="1.5703125" style="383" customWidth="1"/>
    <col min="14876" max="14877" width="9.140625" style="383"/>
    <col min="14878" max="14878" width="12.7109375" style="383" bestFit="1" customWidth="1"/>
    <col min="14879" max="14879" width="1.85546875" style="383" customWidth="1"/>
    <col min="14880" max="14881" width="0" style="383" hidden="1" customWidth="1"/>
    <col min="14882" max="14883" width="9.140625" style="383"/>
    <col min="14884" max="14884" width="0" style="383" hidden="1" customWidth="1"/>
    <col min="14885" max="14886" width="9.140625" style="383"/>
    <col min="14887" max="14887" width="12.7109375" style="383" customWidth="1"/>
    <col min="14888" max="15105" width="9.140625" style="383"/>
    <col min="15106" max="15106" width="14.7109375" style="383" bestFit="1" customWidth="1"/>
    <col min="15107" max="15109" width="9.140625" style="383"/>
    <col min="15110" max="15110" width="1.28515625" style="383" customWidth="1"/>
    <col min="15111" max="15111" width="1.85546875" style="383" customWidth="1"/>
    <col min="15112" max="15112" width="12.7109375" style="383" bestFit="1" customWidth="1"/>
    <col min="15113" max="15113" width="10.85546875" style="383" bestFit="1" customWidth="1"/>
    <col min="15114" max="15114" width="13.140625" style="383" customWidth="1"/>
    <col min="15115" max="15117" width="9.140625" style="383"/>
    <col min="15118" max="15119" width="2.28515625" style="383" customWidth="1"/>
    <col min="15120" max="15120" width="1.85546875" style="383" customWidth="1"/>
    <col min="15121" max="15122" width="9.140625" style="383"/>
    <col min="15123" max="15123" width="1.7109375" style="383" customWidth="1"/>
    <col min="15124" max="15124" width="9.140625" style="383"/>
    <col min="15125" max="15125" width="7.5703125" style="383" customWidth="1"/>
    <col min="15126" max="15127" width="9.140625" style="383"/>
    <col min="15128" max="15128" width="2.28515625" style="383" customWidth="1"/>
    <col min="15129" max="15130" width="9.140625" style="383"/>
    <col min="15131" max="15131" width="1.5703125" style="383" customWidth="1"/>
    <col min="15132" max="15133" width="9.140625" style="383"/>
    <col min="15134" max="15134" width="12.7109375" style="383" bestFit="1" customWidth="1"/>
    <col min="15135" max="15135" width="1.85546875" style="383" customWidth="1"/>
    <col min="15136" max="15137" width="0" style="383" hidden="1" customWidth="1"/>
    <col min="15138" max="15139" width="9.140625" style="383"/>
    <col min="15140" max="15140" width="0" style="383" hidden="1" customWidth="1"/>
    <col min="15141" max="15142" width="9.140625" style="383"/>
    <col min="15143" max="15143" width="12.7109375" style="383" customWidth="1"/>
    <col min="15144" max="15361" width="9.140625" style="383"/>
    <col min="15362" max="15362" width="14.7109375" style="383" bestFit="1" customWidth="1"/>
    <col min="15363" max="15365" width="9.140625" style="383"/>
    <col min="15366" max="15366" width="1.28515625" style="383" customWidth="1"/>
    <col min="15367" max="15367" width="1.85546875" style="383" customWidth="1"/>
    <col min="15368" max="15368" width="12.7109375" style="383" bestFit="1" customWidth="1"/>
    <col min="15369" max="15369" width="10.85546875" style="383" bestFit="1" customWidth="1"/>
    <col min="15370" max="15370" width="13.140625" style="383" customWidth="1"/>
    <col min="15371" max="15373" width="9.140625" style="383"/>
    <col min="15374" max="15375" width="2.28515625" style="383" customWidth="1"/>
    <col min="15376" max="15376" width="1.85546875" style="383" customWidth="1"/>
    <col min="15377" max="15378" width="9.140625" style="383"/>
    <col min="15379" max="15379" width="1.7109375" style="383" customWidth="1"/>
    <col min="15380" max="15380" width="9.140625" style="383"/>
    <col min="15381" max="15381" width="7.5703125" style="383" customWidth="1"/>
    <col min="15382" max="15383" width="9.140625" style="383"/>
    <col min="15384" max="15384" width="2.28515625" style="383" customWidth="1"/>
    <col min="15385" max="15386" width="9.140625" style="383"/>
    <col min="15387" max="15387" width="1.5703125" style="383" customWidth="1"/>
    <col min="15388" max="15389" width="9.140625" style="383"/>
    <col min="15390" max="15390" width="12.7109375" style="383" bestFit="1" customWidth="1"/>
    <col min="15391" max="15391" width="1.85546875" style="383" customWidth="1"/>
    <col min="15392" max="15393" width="0" style="383" hidden="1" customWidth="1"/>
    <col min="15394" max="15395" width="9.140625" style="383"/>
    <col min="15396" max="15396" width="0" style="383" hidden="1" customWidth="1"/>
    <col min="15397" max="15398" width="9.140625" style="383"/>
    <col min="15399" max="15399" width="12.7109375" style="383" customWidth="1"/>
    <col min="15400" max="15617" width="9.140625" style="383"/>
    <col min="15618" max="15618" width="14.7109375" style="383" bestFit="1" customWidth="1"/>
    <col min="15619" max="15621" width="9.140625" style="383"/>
    <col min="15622" max="15622" width="1.28515625" style="383" customWidth="1"/>
    <col min="15623" max="15623" width="1.85546875" style="383" customWidth="1"/>
    <col min="15624" max="15624" width="12.7109375" style="383" bestFit="1" customWidth="1"/>
    <col min="15625" max="15625" width="10.85546875" style="383" bestFit="1" customWidth="1"/>
    <col min="15626" max="15626" width="13.140625" style="383" customWidth="1"/>
    <col min="15627" max="15629" width="9.140625" style="383"/>
    <col min="15630" max="15631" width="2.28515625" style="383" customWidth="1"/>
    <col min="15632" max="15632" width="1.85546875" style="383" customWidth="1"/>
    <col min="15633" max="15634" width="9.140625" style="383"/>
    <col min="15635" max="15635" width="1.7109375" style="383" customWidth="1"/>
    <col min="15636" max="15636" width="9.140625" style="383"/>
    <col min="15637" max="15637" width="7.5703125" style="383" customWidth="1"/>
    <col min="15638" max="15639" width="9.140625" style="383"/>
    <col min="15640" max="15640" width="2.28515625" style="383" customWidth="1"/>
    <col min="15641" max="15642" width="9.140625" style="383"/>
    <col min="15643" max="15643" width="1.5703125" style="383" customWidth="1"/>
    <col min="15644" max="15645" width="9.140625" style="383"/>
    <col min="15646" max="15646" width="12.7109375" style="383" bestFit="1" customWidth="1"/>
    <col min="15647" max="15647" width="1.85546875" style="383" customWidth="1"/>
    <col min="15648" max="15649" width="0" style="383" hidden="1" customWidth="1"/>
    <col min="15650" max="15651" width="9.140625" style="383"/>
    <col min="15652" max="15652" width="0" style="383" hidden="1" customWidth="1"/>
    <col min="15653" max="15654" width="9.140625" style="383"/>
    <col min="15655" max="15655" width="12.7109375" style="383" customWidth="1"/>
    <col min="15656" max="15873" width="9.140625" style="383"/>
    <col min="15874" max="15874" width="14.7109375" style="383" bestFit="1" customWidth="1"/>
    <col min="15875" max="15877" width="9.140625" style="383"/>
    <col min="15878" max="15878" width="1.28515625" style="383" customWidth="1"/>
    <col min="15879" max="15879" width="1.85546875" style="383" customWidth="1"/>
    <col min="15880" max="15880" width="12.7109375" style="383" bestFit="1" customWidth="1"/>
    <col min="15881" max="15881" width="10.85546875" style="383" bestFit="1" customWidth="1"/>
    <col min="15882" max="15882" width="13.140625" style="383" customWidth="1"/>
    <col min="15883" max="15885" width="9.140625" style="383"/>
    <col min="15886" max="15887" width="2.28515625" style="383" customWidth="1"/>
    <col min="15888" max="15888" width="1.85546875" style="383" customWidth="1"/>
    <col min="15889" max="15890" width="9.140625" style="383"/>
    <col min="15891" max="15891" width="1.7109375" style="383" customWidth="1"/>
    <col min="15892" max="15892" width="9.140625" style="383"/>
    <col min="15893" max="15893" width="7.5703125" style="383" customWidth="1"/>
    <col min="15894" max="15895" width="9.140625" style="383"/>
    <col min="15896" max="15896" width="2.28515625" style="383" customWidth="1"/>
    <col min="15897" max="15898" width="9.140625" style="383"/>
    <col min="15899" max="15899" width="1.5703125" style="383" customWidth="1"/>
    <col min="15900" max="15901" width="9.140625" style="383"/>
    <col min="15902" max="15902" width="12.7109375" style="383" bestFit="1" customWidth="1"/>
    <col min="15903" max="15903" width="1.85546875" style="383" customWidth="1"/>
    <col min="15904" max="15905" width="0" style="383" hidden="1" customWidth="1"/>
    <col min="15906" max="15907" width="9.140625" style="383"/>
    <col min="15908" max="15908" width="0" style="383" hidden="1" customWidth="1"/>
    <col min="15909" max="15910" width="9.140625" style="383"/>
    <col min="15911" max="15911" width="12.7109375" style="383" customWidth="1"/>
    <col min="15912" max="16129" width="9.140625" style="383"/>
    <col min="16130" max="16130" width="14.7109375" style="383" bestFit="1" customWidth="1"/>
    <col min="16131" max="16133" width="9.140625" style="383"/>
    <col min="16134" max="16134" width="1.28515625" style="383" customWidth="1"/>
    <col min="16135" max="16135" width="1.85546875" style="383" customWidth="1"/>
    <col min="16136" max="16136" width="12.7109375" style="383" bestFit="1" customWidth="1"/>
    <col min="16137" max="16137" width="10.85546875" style="383" bestFit="1" customWidth="1"/>
    <col min="16138" max="16138" width="13.140625" style="383" customWidth="1"/>
    <col min="16139" max="16141" width="9.140625" style="383"/>
    <col min="16142" max="16143" width="2.28515625" style="383" customWidth="1"/>
    <col min="16144" max="16144" width="1.85546875" style="383" customWidth="1"/>
    <col min="16145" max="16146" width="9.140625" style="383"/>
    <col min="16147" max="16147" width="1.7109375" style="383" customWidth="1"/>
    <col min="16148" max="16148" width="9.140625" style="383"/>
    <col min="16149" max="16149" width="7.5703125" style="383" customWidth="1"/>
    <col min="16150" max="16151" width="9.140625" style="383"/>
    <col min="16152" max="16152" width="2.28515625" style="383" customWidth="1"/>
    <col min="16153" max="16154" width="9.140625" style="383"/>
    <col min="16155" max="16155" width="1.5703125" style="383" customWidth="1"/>
    <col min="16156" max="16157" width="9.140625" style="383"/>
    <col min="16158" max="16158" width="12.7109375" style="383" bestFit="1" customWidth="1"/>
    <col min="16159" max="16159" width="1.85546875" style="383" customWidth="1"/>
    <col min="16160" max="16161" width="0" style="383" hidden="1" customWidth="1"/>
    <col min="16162" max="16163" width="9.140625" style="383"/>
    <col min="16164" max="16164" width="0" style="383" hidden="1" customWidth="1"/>
    <col min="16165" max="16166" width="9.140625" style="383"/>
    <col min="16167" max="16167" width="12.7109375" style="383" customWidth="1"/>
    <col min="16168" max="16384" width="9.140625" style="383"/>
  </cols>
  <sheetData>
    <row r="1" spans="1:37" s="417" customFormat="1" ht="15.75" x14ac:dyDescent="0.25">
      <c r="A1" s="415" t="s">
        <v>809</v>
      </c>
      <c r="B1" s="416"/>
      <c r="C1" s="383"/>
      <c r="D1" s="383"/>
      <c r="E1" s="383"/>
    </row>
    <row r="2" spans="1:37" s="421" customFormat="1" ht="11.25" x14ac:dyDescent="0.2">
      <c r="A2" s="418" t="s">
        <v>20</v>
      </c>
      <c r="B2" s="419" t="s">
        <v>47</v>
      </c>
      <c r="C2" s="420"/>
      <c r="D2" s="420"/>
      <c r="E2" s="420"/>
      <c r="H2" s="422"/>
      <c r="I2" s="422"/>
      <c r="J2" s="423"/>
      <c r="K2" s="422"/>
      <c r="L2" s="423"/>
      <c r="M2" s="422"/>
      <c r="Q2" s="420"/>
      <c r="R2" s="420"/>
      <c r="V2" s="420"/>
      <c r="W2" s="420"/>
      <c r="Y2" s="420"/>
      <c r="Z2" s="420"/>
      <c r="AB2" s="420"/>
      <c r="AC2" s="420"/>
      <c r="AD2" s="420"/>
    </row>
    <row r="3" spans="1:37" s="421" customFormat="1" ht="11.25" x14ac:dyDescent="0.2">
      <c r="A3" s="424" t="s">
        <v>810</v>
      </c>
      <c r="B3" s="425"/>
      <c r="H3" s="426"/>
      <c r="I3" s="426"/>
      <c r="J3" s="426"/>
      <c r="K3" s="426"/>
      <c r="L3" s="426"/>
      <c r="M3" s="426"/>
    </row>
    <row r="4" spans="1:37" s="421" customFormat="1" ht="11.25" x14ac:dyDescent="0.2">
      <c r="A4" s="424" t="s">
        <v>811</v>
      </c>
      <c r="B4" s="425"/>
      <c r="C4" s="427"/>
      <c r="D4" s="427"/>
      <c r="E4" s="427"/>
      <c r="H4" s="426"/>
      <c r="I4" s="426"/>
      <c r="J4" s="426"/>
      <c r="K4" s="426"/>
      <c r="L4" s="426"/>
      <c r="M4" s="426"/>
    </row>
    <row r="5" spans="1:37" s="421" customFormat="1" ht="11.25" x14ac:dyDescent="0.2">
      <c r="A5" s="424"/>
      <c r="B5" s="425"/>
      <c r="D5" s="427"/>
      <c r="E5" s="427"/>
      <c r="H5" s="426"/>
      <c r="I5" s="428"/>
      <c r="J5" s="428"/>
      <c r="K5" s="426"/>
      <c r="L5" s="426"/>
      <c r="M5" s="429"/>
      <c r="Q5" s="426"/>
    </row>
    <row r="6" spans="1:37" s="421" customFormat="1" ht="11.25" x14ac:dyDescent="0.2">
      <c r="A6" s="430"/>
      <c r="B6" s="430"/>
      <c r="C6" s="431"/>
      <c r="D6" s="431"/>
      <c r="E6" s="431"/>
      <c r="H6" s="428"/>
      <c r="I6" s="428"/>
      <c r="J6" s="428"/>
      <c r="K6" s="428"/>
      <c r="L6" s="426"/>
      <c r="M6" s="428"/>
      <c r="Q6" s="428"/>
      <c r="R6" s="431"/>
      <c r="V6" s="431"/>
      <c r="W6" s="431"/>
      <c r="Y6" s="431"/>
      <c r="Z6" s="431"/>
      <c r="AB6" s="431"/>
      <c r="AC6" s="431"/>
      <c r="AD6" s="431"/>
    </row>
    <row r="7" spans="1:37" s="421" customFormat="1" ht="11.25" x14ac:dyDescent="0.2">
      <c r="A7" s="432" t="s">
        <v>811</v>
      </c>
      <c r="B7" s="432" t="s">
        <v>47</v>
      </c>
      <c r="C7" s="431"/>
      <c r="D7" s="431"/>
      <c r="E7" s="431"/>
      <c r="H7" s="428"/>
      <c r="I7" s="433"/>
      <c r="J7" s="433"/>
      <c r="K7" s="428"/>
      <c r="L7" s="433"/>
      <c r="M7" s="428"/>
      <c r="Q7" s="431"/>
      <c r="R7" s="431"/>
      <c r="V7" s="431"/>
      <c r="W7" s="431"/>
      <c r="Y7" s="431"/>
      <c r="Z7" s="431"/>
      <c r="AB7" s="431"/>
      <c r="AC7" s="431"/>
      <c r="AD7" s="431"/>
    </row>
    <row r="8" spans="1:37" s="434" customFormat="1" ht="11.25" x14ac:dyDescent="0.2">
      <c r="B8" s="434" t="s">
        <v>812</v>
      </c>
      <c r="H8" s="435"/>
      <c r="I8" s="436"/>
      <c r="J8" s="436"/>
      <c r="K8" s="435"/>
      <c r="L8" s="436"/>
      <c r="M8" s="437"/>
      <c r="AG8" s="438"/>
      <c r="AH8" s="438"/>
      <c r="AI8" s="438"/>
    </row>
    <row r="9" spans="1:37" s="440" customFormat="1" ht="12" x14ac:dyDescent="0.2">
      <c r="A9" s="439" t="s">
        <v>813</v>
      </c>
      <c r="B9" s="440" t="s">
        <v>502</v>
      </c>
      <c r="C9" s="441"/>
      <c r="D9" s="441"/>
      <c r="E9" s="442"/>
      <c r="H9" s="441"/>
      <c r="I9" s="441"/>
      <c r="J9" s="441"/>
      <c r="K9" s="441"/>
      <c r="L9" s="441"/>
      <c r="M9" s="441"/>
      <c r="Q9" s="441"/>
      <c r="R9" s="441"/>
      <c r="T9" s="442"/>
      <c r="V9" s="441"/>
      <c r="W9" s="441"/>
      <c r="Y9" s="441"/>
      <c r="Z9" s="441"/>
      <c r="AB9" s="441"/>
      <c r="AC9" s="441"/>
      <c r="AD9" s="441"/>
      <c r="AE9" s="439"/>
      <c r="AJ9" s="443"/>
      <c r="AK9" s="439"/>
    </row>
    <row r="10" spans="1:37" s="440" customFormat="1" ht="12" x14ac:dyDescent="0.2">
      <c r="A10" s="439" t="s">
        <v>814</v>
      </c>
      <c r="B10" s="440" t="s">
        <v>503</v>
      </c>
      <c r="C10" s="441"/>
      <c r="D10" s="441"/>
      <c r="E10" s="442"/>
      <c r="H10" s="441"/>
      <c r="I10" s="441"/>
      <c r="J10" s="441"/>
      <c r="K10" s="441"/>
      <c r="L10" s="441"/>
      <c r="M10" s="441"/>
      <c r="Q10" s="441"/>
      <c r="R10" s="441"/>
      <c r="T10" s="442"/>
      <c r="V10" s="441"/>
      <c r="W10" s="441"/>
      <c r="Y10" s="441"/>
      <c r="Z10" s="441"/>
      <c r="AB10" s="441"/>
      <c r="AC10" s="441"/>
      <c r="AD10" s="441"/>
      <c r="AE10" s="439"/>
      <c r="AJ10" s="444"/>
      <c r="AK10" s="439"/>
    </row>
    <row r="11" spans="1:37" s="440" customFormat="1" ht="12" x14ac:dyDescent="0.2">
      <c r="A11" s="439" t="s">
        <v>815</v>
      </c>
      <c r="B11" s="440" t="s">
        <v>432</v>
      </c>
      <c r="C11" s="441"/>
      <c r="D11" s="441"/>
      <c r="E11" s="442"/>
      <c r="H11" s="441"/>
      <c r="I11" s="441"/>
      <c r="J11" s="441"/>
      <c r="K11" s="441"/>
      <c r="L11" s="441"/>
      <c r="M11" s="441"/>
      <c r="Q11" s="441"/>
      <c r="R11" s="441"/>
      <c r="T11" s="442"/>
      <c r="V11" s="441"/>
      <c r="W11" s="441"/>
      <c r="Y11" s="441"/>
      <c r="Z11" s="441"/>
      <c r="AB11" s="441"/>
      <c r="AC11" s="441"/>
      <c r="AD11" s="441"/>
      <c r="AE11" s="439"/>
      <c r="AJ11" s="445"/>
      <c r="AK11" s="439"/>
    </row>
    <row r="12" spans="1:37" s="440" customFormat="1" ht="12" x14ac:dyDescent="0.2">
      <c r="A12" s="439" t="s">
        <v>816</v>
      </c>
      <c r="B12" s="440" t="s">
        <v>418</v>
      </c>
      <c r="C12" s="441"/>
      <c r="D12" s="441"/>
      <c r="E12" s="442"/>
      <c r="H12" s="441"/>
      <c r="I12" s="441"/>
      <c r="J12" s="441"/>
      <c r="K12" s="441"/>
      <c r="L12" s="441"/>
      <c r="M12" s="441"/>
      <c r="Q12" s="441"/>
      <c r="R12" s="441"/>
      <c r="T12" s="442"/>
      <c r="V12" s="441"/>
      <c r="W12" s="441"/>
      <c r="Y12" s="441"/>
      <c r="Z12" s="441"/>
      <c r="AB12" s="441"/>
      <c r="AC12" s="441"/>
      <c r="AD12" s="441"/>
      <c r="AE12" s="439"/>
      <c r="AJ12" s="443"/>
      <c r="AK12" s="439"/>
    </row>
    <row r="13" spans="1:37" s="440" customFormat="1" ht="12" x14ac:dyDescent="0.2">
      <c r="A13" s="439" t="s">
        <v>817</v>
      </c>
      <c r="B13" s="440" t="s">
        <v>581</v>
      </c>
      <c r="C13" s="441"/>
      <c r="D13" s="441"/>
      <c r="E13" s="442"/>
      <c r="H13" s="441"/>
      <c r="I13" s="441"/>
      <c r="J13" s="441"/>
      <c r="K13" s="441"/>
      <c r="L13" s="441"/>
      <c r="M13" s="441"/>
      <c r="Q13" s="441"/>
      <c r="R13" s="441"/>
      <c r="T13" s="442"/>
      <c r="V13" s="441"/>
      <c r="W13" s="441"/>
      <c r="Y13" s="441"/>
      <c r="Z13" s="441"/>
      <c r="AB13" s="441"/>
      <c r="AC13" s="441"/>
      <c r="AD13" s="441"/>
      <c r="AE13" s="439"/>
      <c r="AJ13" s="443"/>
      <c r="AK13" s="439"/>
    </row>
    <row r="14" spans="1:37" s="440" customFormat="1" ht="12" x14ac:dyDescent="0.2">
      <c r="A14" s="439" t="s">
        <v>818</v>
      </c>
      <c r="B14" s="440" t="s">
        <v>652</v>
      </c>
      <c r="C14" s="441"/>
      <c r="D14" s="441"/>
      <c r="E14" s="442"/>
      <c r="H14" s="441"/>
      <c r="I14" s="441"/>
      <c r="J14" s="441"/>
      <c r="K14" s="441"/>
      <c r="L14" s="441"/>
      <c r="M14" s="441"/>
      <c r="Q14" s="441"/>
      <c r="R14" s="441"/>
      <c r="T14" s="442"/>
      <c r="V14" s="441"/>
      <c r="W14" s="441"/>
      <c r="Y14" s="441"/>
      <c r="Z14" s="441"/>
      <c r="AB14" s="441"/>
      <c r="AC14" s="441"/>
      <c r="AD14" s="441"/>
      <c r="AE14" s="439"/>
      <c r="AJ14" s="443"/>
      <c r="AK14" s="439"/>
    </row>
    <row r="15" spans="1:37" s="440" customFormat="1" ht="12" x14ac:dyDescent="0.2">
      <c r="A15" s="439" t="s">
        <v>819</v>
      </c>
      <c r="B15" s="440" t="s">
        <v>653</v>
      </c>
      <c r="C15" s="441"/>
      <c r="D15" s="441"/>
      <c r="E15" s="442"/>
      <c r="H15" s="441"/>
      <c r="I15" s="441"/>
      <c r="J15" s="441"/>
      <c r="K15" s="441"/>
      <c r="L15" s="441"/>
      <c r="M15" s="441"/>
      <c r="Q15" s="441"/>
      <c r="R15" s="441"/>
      <c r="T15" s="442"/>
      <c r="V15" s="441"/>
      <c r="W15" s="441"/>
      <c r="Y15" s="441"/>
      <c r="Z15" s="441"/>
      <c r="AB15" s="441"/>
      <c r="AC15" s="441"/>
      <c r="AD15" s="441"/>
      <c r="AE15" s="439"/>
      <c r="AJ15" s="443"/>
      <c r="AK15" s="439"/>
    </row>
    <row r="16" spans="1:37" s="440" customFormat="1" ht="12" x14ac:dyDescent="0.2">
      <c r="A16" s="439" t="s">
        <v>820</v>
      </c>
      <c r="B16" s="440" t="s">
        <v>552</v>
      </c>
      <c r="C16" s="441"/>
      <c r="D16" s="441"/>
      <c r="E16" s="442"/>
      <c r="H16" s="441"/>
      <c r="I16" s="441"/>
      <c r="J16" s="441"/>
      <c r="K16" s="441"/>
      <c r="L16" s="441"/>
      <c r="M16" s="441"/>
      <c r="Q16" s="441"/>
      <c r="R16" s="441"/>
      <c r="T16" s="442"/>
      <c r="V16" s="441"/>
      <c r="W16" s="441"/>
      <c r="Y16" s="441"/>
      <c r="Z16" s="441"/>
      <c r="AB16" s="441"/>
      <c r="AC16" s="441"/>
      <c r="AD16" s="441"/>
      <c r="AE16" s="439"/>
      <c r="AJ16" s="443"/>
      <c r="AK16" s="439"/>
    </row>
    <row r="17" spans="1:37" s="440" customFormat="1" ht="12" x14ac:dyDescent="0.2">
      <c r="A17" s="439" t="s">
        <v>821</v>
      </c>
      <c r="B17" s="440" t="s">
        <v>569</v>
      </c>
      <c r="C17" s="441"/>
      <c r="D17" s="441"/>
      <c r="E17" s="442"/>
      <c r="H17" s="441"/>
      <c r="I17" s="441"/>
      <c r="J17" s="441"/>
      <c r="K17" s="441"/>
      <c r="L17" s="441"/>
      <c r="M17" s="441"/>
      <c r="Q17" s="441"/>
      <c r="R17" s="441"/>
      <c r="T17" s="442"/>
      <c r="V17" s="441"/>
      <c r="W17" s="441"/>
      <c r="Y17" s="441"/>
      <c r="Z17" s="441"/>
      <c r="AB17" s="441"/>
      <c r="AC17" s="441"/>
      <c r="AD17" s="441"/>
      <c r="AE17" s="439"/>
      <c r="AJ17" s="443"/>
      <c r="AK17" s="439"/>
    </row>
    <row r="18" spans="1:37" s="440" customFormat="1" ht="12" x14ac:dyDescent="0.2">
      <c r="A18" s="439" t="s">
        <v>822</v>
      </c>
      <c r="B18" s="440" t="s">
        <v>592</v>
      </c>
      <c r="C18" s="441"/>
      <c r="D18" s="441"/>
      <c r="E18" s="442"/>
      <c r="H18" s="441"/>
      <c r="I18" s="441"/>
      <c r="J18" s="441"/>
      <c r="K18" s="441"/>
      <c r="L18" s="441"/>
      <c r="M18" s="441"/>
      <c r="Q18" s="441"/>
      <c r="R18" s="441"/>
      <c r="T18" s="442"/>
      <c r="V18" s="441"/>
      <c r="W18" s="441"/>
      <c r="Y18" s="441"/>
      <c r="Z18" s="441"/>
      <c r="AB18" s="441"/>
      <c r="AC18" s="441"/>
      <c r="AD18" s="441"/>
      <c r="AE18" s="439"/>
      <c r="AJ18" s="443"/>
      <c r="AK18" s="439"/>
    </row>
    <row r="19" spans="1:37" s="440" customFormat="1" ht="12" x14ac:dyDescent="0.2">
      <c r="A19" s="439" t="s">
        <v>823</v>
      </c>
      <c r="B19" s="440" t="s">
        <v>504</v>
      </c>
      <c r="C19" s="441"/>
      <c r="D19" s="441"/>
      <c r="E19" s="442"/>
      <c r="H19" s="441"/>
      <c r="I19" s="441"/>
      <c r="J19" s="441"/>
      <c r="K19" s="441"/>
      <c r="L19" s="441"/>
      <c r="M19" s="441"/>
      <c r="Q19" s="441"/>
      <c r="R19" s="441"/>
      <c r="T19" s="442"/>
      <c r="V19" s="441"/>
      <c r="W19" s="441"/>
      <c r="Y19" s="441"/>
      <c r="Z19" s="441"/>
      <c r="AB19" s="441"/>
      <c r="AC19" s="441"/>
      <c r="AD19" s="441"/>
      <c r="AE19" s="439"/>
      <c r="AJ19" s="445"/>
      <c r="AK19" s="439"/>
    </row>
    <row r="20" spans="1:37" s="440" customFormat="1" ht="12" x14ac:dyDescent="0.2">
      <c r="A20" s="439" t="s">
        <v>824</v>
      </c>
      <c r="B20" s="440" t="s">
        <v>627</v>
      </c>
      <c r="C20" s="441"/>
      <c r="D20" s="441"/>
      <c r="E20" s="442"/>
      <c r="H20" s="441"/>
      <c r="I20" s="441"/>
      <c r="J20" s="441"/>
      <c r="K20" s="441"/>
      <c r="L20" s="441"/>
      <c r="M20" s="441"/>
      <c r="Q20" s="441"/>
      <c r="R20" s="441"/>
      <c r="T20" s="442"/>
      <c r="V20" s="441"/>
      <c r="W20" s="441"/>
      <c r="Y20" s="441"/>
      <c r="Z20" s="441"/>
      <c r="AB20" s="441"/>
      <c r="AC20" s="441"/>
      <c r="AD20" s="441"/>
      <c r="AE20" s="439"/>
      <c r="AJ20" s="443"/>
      <c r="AK20" s="439"/>
    </row>
    <row r="21" spans="1:37" s="440" customFormat="1" ht="12" x14ac:dyDescent="0.2">
      <c r="A21" s="439" t="s">
        <v>825</v>
      </c>
      <c r="B21" s="440" t="s">
        <v>636</v>
      </c>
      <c r="C21" s="441"/>
      <c r="D21" s="441"/>
      <c r="E21" s="442"/>
      <c r="H21" s="441"/>
      <c r="I21" s="441"/>
      <c r="J21" s="441"/>
      <c r="K21" s="441"/>
      <c r="L21" s="441"/>
      <c r="M21" s="441"/>
      <c r="Q21" s="441"/>
      <c r="R21" s="441"/>
      <c r="T21" s="442"/>
      <c r="V21" s="441"/>
      <c r="W21" s="441"/>
      <c r="Y21" s="441"/>
      <c r="Z21" s="441"/>
      <c r="AB21" s="441"/>
      <c r="AC21" s="441"/>
      <c r="AD21" s="441"/>
      <c r="AE21" s="439"/>
      <c r="AJ21" s="443"/>
      <c r="AK21" s="439"/>
    </row>
    <row r="22" spans="1:37" s="440" customFormat="1" ht="12" x14ac:dyDescent="0.2">
      <c r="A22" s="439" t="s">
        <v>826</v>
      </c>
      <c r="B22" s="440" t="s">
        <v>461</v>
      </c>
      <c r="C22" s="441"/>
      <c r="D22" s="441"/>
      <c r="E22" s="442"/>
      <c r="H22" s="441"/>
      <c r="I22" s="441"/>
      <c r="J22" s="441"/>
      <c r="K22" s="441"/>
      <c r="L22" s="441"/>
      <c r="M22" s="441"/>
      <c r="Q22" s="441"/>
      <c r="R22" s="441"/>
      <c r="T22" s="442"/>
      <c r="V22" s="441"/>
      <c r="W22" s="441"/>
      <c r="Y22" s="441"/>
      <c r="Z22" s="441"/>
      <c r="AB22" s="441"/>
      <c r="AC22" s="441"/>
      <c r="AD22" s="441"/>
      <c r="AE22" s="439"/>
      <c r="AJ22" s="443"/>
      <c r="AK22" s="439"/>
    </row>
    <row r="23" spans="1:37" s="440" customFormat="1" ht="12" x14ac:dyDescent="0.2">
      <c r="A23" s="439" t="s">
        <v>827</v>
      </c>
      <c r="B23" s="440" t="s">
        <v>654</v>
      </c>
      <c r="C23" s="441"/>
      <c r="D23" s="441"/>
      <c r="E23" s="442"/>
      <c r="H23" s="441"/>
      <c r="I23" s="441"/>
      <c r="J23" s="441"/>
      <c r="K23" s="441"/>
      <c r="L23" s="441"/>
      <c r="M23" s="441"/>
      <c r="Q23" s="441"/>
      <c r="R23" s="441"/>
      <c r="T23" s="442"/>
      <c r="V23" s="441"/>
      <c r="W23" s="441"/>
      <c r="Y23" s="441"/>
      <c r="Z23" s="441"/>
      <c r="AB23" s="441"/>
      <c r="AC23" s="441"/>
      <c r="AD23" s="441"/>
      <c r="AE23" s="439"/>
      <c r="AJ23" s="443"/>
      <c r="AK23" s="439"/>
    </row>
    <row r="24" spans="1:37" s="440" customFormat="1" ht="12" x14ac:dyDescent="0.2">
      <c r="A24" s="439" t="s">
        <v>828</v>
      </c>
      <c r="B24" s="440" t="s">
        <v>505</v>
      </c>
      <c r="C24" s="441"/>
      <c r="D24" s="441"/>
      <c r="E24" s="442"/>
      <c r="H24" s="441"/>
      <c r="I24" s="441"/>
      <c r="J24" s="441"/>
      <c r="K24" s="441"/>
      <c r="L24" s="441"/>
      <c r="M24" s="441"/>
      <c r="Q24" s="441"/>
      <c r="R24" s="441"/>
      <c r="T24" s="442"/>
      <c r="V24" s="441"/>
      <c r="W24" s="441"/>
      <c r="Y24" s="441"/>
      <c r="Z24" s="441"/>
      <c r="AB24" s="441"/>
      <c r="AC24" s="441"/>
      <c r="AD24" s="441"/>
      <c r="AE24" s="439"/>
      <c r="AJ24" s="443"/>
      <c r="AK24" s="439"/>
    </row>
    <row r="25" spans="1:37" s="440" customFormat="1" ht="12" x14ac:dyDescent="0.2">
      <c r="A25" s="439" t="s">
        <v>829</v>
      </c>
      <c r="B25" s="440" t="s">
        <v>608</v>
      </c>
      <c r="C25" s="441"/>
      <c r="D25" s="441"/>
      <c r="E25" s="442"/>
      <c r="H25" s="441"/>
      <c r="I25" s="441"/>
      <c r="J25" s="441"/>
      <c r="K25" s="441"/>
      <c r="L25" s="441"/>
      <c r="M25" s="441"/>
      <c r="Q25" s="441"/>
      <c r="R25" s="441"/>
      <c r="T25" s="442"/>
      <c r="V25" s="441"/>
      <c r="W25" s="441"/>
      <c r="Y25" s="441"/>
      <c r="Z25" s="441"/>
      <c r="AB25" s="441"/>
      <c r="AC25" s="441"/>
      <c r="AD25" s="441"/>
      <c r="AE25" s="439"/>
      <c r="AJ25" s="443"/>
      <c r="AK25" s="439"/>
    </row>
    <row r="26" spans="1:37" s="440" customFormat="1" ht="12" x14ac:dyDescent="0.2">
      <c r="A26" s="439" t="s">
        <v>830</v>
      </c>
      <c r="B26" s="440" t="s">
        <v>441</v>
      </c>
      <c r="C26" s="441"/>
      <c r="D26" s="441"/>
      <c r="E26" s="442"/>
      <c r="H26" s="441"/>
      <c r="I26" s="441"/>
      <c r="J26" s="441"/>
      <c r="K26" s="441"/>
      <c r="L26" s="441"/>
      <c r="M26" s="441"/>
      <c r="Q26" s="441"/>
      <c r="R26" s="441"/>
      <c r="T26" s="442"/>
      <c r="V26" s="441"/>
      <c r="W26" s="441"/>
      <c r="Y26" s="441"/>
      <c r="Z26" s="441"/>
      <c r="AB26" s="441"/>
      <c r="AC26" s="441"/>
      <c r="AD26" s="441"/>
      <c r="AE26" s="439"/>
      <c r="AJ26" s="443"/>
      <c r="AK26" s="439"/>
    </row>
    <row r="27" spans="1:37" s="440" customFormat="1" ht="12" x14ac:dyDescent="0.2">
      <c r="A27" s="439" t="s">
        <v>831</v>
      </c>
      <c r="B27" s="440" t="s">
        <v>593</v>
      </c>
      <c r="C27" s="441"/>
      <c r="D27" s="441"/>
      <c r="E27" s="442"/>
      <c r="H27" s="441"/>
      <c r="I27" s="441"/>
      <c r="J27" s="441"/>
      <c r="K27" s="441"/>
      <c r="L27" s="441"/>
      <c r="M27" s="441"/>
      <c r="Q27" s="441"/>
      <c r="R27" s="441"/>
      <c r="T27" s="442"/>
      <c r="V27" s="441"/>
      <c r="W27" s="441"/>
      <c r="Y27" s="441"/>
      <c r="Z27" s="441"/>
      <c r="AB27" s="441"/>
      <c r="AC27" s="441"/>
      <c r="AD27" s="441"/>
      <c r="AE27" s="439"/>
      <c r="AJ27" s="443"/>
      <c r="AK27" s="439"/>
    </row>
    <row r="28" spans="1:37" s="440" customFormat="1" ht="12" x14ac:dyDescent="0.2">
      <c r="A28" s="439" t="s">
        <v>832</v>
      </c>
      <c r="B28" s="440" t="s">
        <v>506</v>
      </c>
      <c r="C28" s="441"/>
      <c r="D28" s="441"/>
      <c r="E28" s="442"/>
      <c r="H28" s="441"/>
      <c r="I28" s="441"/>
      <c r="J28" s="441"/>
      <c r="K28" s="441"/>
      <c r="L28" s="441"/>
      <c r="M28" s="441"/>
      <c r="Q28" s="441"/>
      <c r="R28" s="441"/>
      <c r="T28" s="442"/>
      <c r="V28" s="441"/>
      <c r="W28" s="441"/>
      <c r="Y28" s="441"/>
      <c r="Z28" s="441"/>
      <c r="AB28" s="441"/>
      <c r="AC28" s="441"/>
      <c r="AD28" s="441"/>
      <c r="AE28" s="439"/>
      <c r="AJ28" s="443"/>
      <c r="AK28" s="439"/>
    </row>
    <row r="29" spans="1:37" s="440" customFormat="1" ht="12" x14ac:dyDescent="0.2">
      <c r="A29" s="439" t="s">
        <v>833</v>
      </c>
      <c r="B29" s="440" t="s">
        <v>359</v>
      </c>
      <c r="C29" s="441"/>
      <c r="D29" s="441"/>
      <c r="E29" s="442"/>
      <c r="H29" s="441"/>
      <c r="I29" s="441"/>
      <c r="J29" s="441"/>
      <c r="K29" s="441"/>
      <c r="L29" s="441"/>
      <c r="M29" s="441"/>
      <c r="Q29" s="441"/>
      <c r="R29" s="441"/>
      <c r="T29" s="442"/>
      <c r="V29" s="441"/>
      <c r="W29" s="441"/>
      <c r="Y29" s="441"/>
      <c r="Z29" s="441"/>
      <c r="AB29" s="441"/>
      <c r="AC29" s="441"/>
      <c r="AD29" s="441"/>
      <c r="AE29" s="439"/>
      <c r="AJ29" s="443"/>
      <c r="AK29" s="439"/>
    </row>
    <row r="30" spans="1:37" s="440" customFormat="1" ht="12" x14ac:dyDescent="0.2">
      <c r="A30" s="439" t="s">
        <v>834</v>
      </c>
      <c r="B30" s="440" t="s">
        <v>404</v>
      </c>
      <c r="C30" s="441"/>
      <c r="D30" s="441"/>
      <c r="E30" s="442"/>
      <c r="H30" s="441"/>
      <c r="I30" s="441"/>
      <c r="J30" s="441"/>
      <c r="K30" s="441"/>
      <c r="L30" s="441"/>
      <c r="M30" s="441"/>
      <c r="Q30" s="441"/>
      <c r="R30" s="441"/>
      <c r="T30" s="442"/>
      <c r="V30" s="441"/>
      <c r="W30" s="441"/>
      <c r="Y30" s="441"/>
      <c r="Z30" s="441"/>
      <c r="AB30" s="441"/>
      <c r="AC30" s="441"/>
      <c r="AD30" s="441"/>
      <c r="AE30" s="439"/>
      <c r="AJ30" s="443"/>
      <c r="AK30" s="439"/>
    </row>
    <row r="31" spans="1:37" s="440" customFormat="1" ht="12" x14ac:dyDescent="0.2">
      <c r="A31" s="439" t="s">
        <v>835</v>
      </c>
      <c r="B31" s="440" t="s">
        <v>462</v>
      </c>
      <c r="C31" s="441"/>
      <c r="D31" s="441"/>
      <c r="E31" s="442"/>
      <c r="H31" s="441"/>
      <c r="I31" s="441"/>
      <c r="J31" s="441"/>
      <c r="K31" s="441"/>
      <c r="L31" s="441"/>
      <c r="M31" s="441"/>
      <c r="Q31" s="441"/>
      <c r="R31" s="441"/>
      <c r="T31" s="442"/>
      <c r="V31" s="441"/>
      <c r="W31" s="441"/>
      <c r="Y31" s="441"/>
      <c r="Z31" s="441"/>
      <c r="AB31" s="441"/>
      <c r="AC31" s="441"/>
      <c r="AD31" s="441"/>
      <c r="AE31" s="439"/>
      <c r="AJ31" s="443"/>
      <c r="AK31" s="439"/>
    </row>
    <row r="32" spans="1:37" s="440" customFormat="1" ht="12" x14ac:dyDescent="0.2">
      <c r="A32" s="439" t="s">
        <v>836</v>
      </c>
      <c r="B32" s="440" t="s">
        <v>628</v>
      </c>
      <c r="C32" s="441"/>
      <c r="D32" s="441"/>
      <c r="E32" s="442"/>
      <c r="H32" s="441"/>
      <c r="I32" s="441"/>
      <c r="J32" s="441"/>
      <c r="K32" s="441"/>
      <c r="L32" s="441"/>
      <c r="M32" s="441"/>
      <c r="Q32" s="441"/>
      <c r="R32" s="441"/>
      <c r="T32" s="442"/>
      <c r="V32" s="441"/>
      <c r="W32" s="441"/>
      <c r="Y32" s="441"/>
      <c r="Z32" s="441"/>
      <c r="AB32" s="441"/>
      <c r="AC32" s="441"/>
      <c r="AD32" s="441"/>
      <c r="AE32" s="439"/>
      <c r="AJ32" s="443"/>
      <c r="AK32" s="439"/>
    </row>
    <row r="33" spans="1:37" s="440" customFormat="1" ht="12" x14ac:dyDescent="0.2">
      <c r="A33" s="439" t="s">
        <v>837</v>
      </c>
      <c r="B33" s="440" t="s">
        <v>463</v>
      </c>
      <c r="C33" s="441"/>
      <c r="D33" s="441"/>
      <c r="E33" s="442"/>
      <c r="H33" s="441"/>
      <c r="I33" s="441"/>
      <c r="J33" s="441"/>
      <c r="K33" s="441"/>
      <c r="L33" s="441"/>
      <c r="M33" s="441"/>
      <c r="Q33" s="441"/>
      <c r="R33" s="441"/>
      <c r="T33" s="442"/>
      <c r="V33" s="441"/>
      <c r="W33" s="441"/>
      <c r="Y33" s="441"/>
      <c r="Z33" s="441"/>
      <c r="AB33" s="441"/>
      <c r="AC33" s="441"/>
      <c r="AD33" s="441"/>
      <c r="AE33" s="439"/>
      <c r="AJ33" s="443"/>
      <c r="AK33" s="439"/>
    </row>
    <row r="34" spans="1:37" s="440" customFormat="1" ht="12" x14ac:dyDescent="0.2">
      <c r="A34" s="439" t="s">
        <v>838</v>
      </c>
      <c r="B34" s="440" t="s">
        <v>464</v>
      </c>
      <c r="C34" s="441"/>
      <c r="D34" s="441"/>
      <c r="E34" s="442"/>
      <c r="H34" s="441"/>
      <c r="I34" s="441"/>
      <c r="J34" s="441"/>
      <c r="K34" s="441"/>
      <c r="L34" s="441"/>
      <c r="M34" s="441"/>
      <c r="Q34" s="441"/>
      <c r="R34" s="441"/>
      <c r="T34" s="442"/>
      <c r="V34" s="441"/>
      <c r="W34" s="441"/>
      <c r="Y34" s="441"/>
      <c r="Z34" s="441"/>
      <c r="AB34" s="441"/>
      <c r="AC34" s="441"/>
      <c r="AD34" s="441"/>
      <c r="AE34" s="439"/>
      <c r="AJ34" s="443"/>
      <c r="AK34" s="439"/>
    </row>
    <row r="35" spans="1:37" s="440" customFormat="1" ht="12" x14ac:dyDescent="0.2">
      <c r="A35" s="439" t="s">
        <v>839</v>
      </c>
      <c r="B35" s="440" t="s">
        <v>507</v>
      </c>
      <c r="C35" s="441"/>
      <c r="D35" s="441"/>
      <c r="E35" s="442"/>
      <c r="H35" s="441"/>
      <c r="I35" s="441"/>
      <c r="J35" s="441"/>
      <c r="K35" s="441"/>
      <c r="L35" s="441"/>
      <c r="M35" s="441"/>
      <c r="Q35" s="441"/>
      <c r="R35" s="441"/>
      <c r="T35" s="442"/>
      <c r="V35" s="441"/>
      <c r="W35" s="441"/>
      <c r="Y35" s="441"/>
      <c r="Z35" s="441"/>
      <c r="AB35" s="441"/>
      <c r="AC35" s="441"/>
      <c r="AD35" s="441"/>
      <c r="AE35" s="439"/>
      <c r="AJ35" s="446"/>
      <c r="AK35" s="439"/>
    </row>
    <row r="36" spans="1:37" s="448" customFormat="1" ht="12" x14ac:dyDescent="0.2">
      <c r="A36" s="447" t="s">
        <v>840</v>
      </c>
      <c r="B36" s="448" t="s">
        <v>360</v>
      </c>
      <c r="C36" s="449"/>
      <c r="D36" s="449"/>
      <c r="E36" s="450"/>
      <c r="H36" s="449"/>
      <c r="I36" s="449"/>
      <c r="J36" s="449"/>
      <c r="K36" s="449"/>
      <c r="L36" s="449"/>
      <c r="M36" s="449"/>
      <c r="Q36" s="449"/>
      <c r="R36" s="449"/>
      <c r="T36" s="450"/>
      <c r="V36" s="449"/>
      <c r="W36" s="449"/>
      <c r="Y36" s="449"/>
      <c r="Z36" s="449"/>
      <c r="AB36" s="449"/>
      <c r="AC36" s="449"/>
      <c r="AD36" s="449"/>
      <c r="AE36" s="447"/>
      <c r="AJ36" s="451"/>
      <c r="AK36" s="447"/>
    </row>
    <row r="37" spans="1:37" s="448" customFormat="1" ht="12" x14ac:dyDescent="0.2">
      <c r="A37" s="447" t="s">
        <v>841</v>
      </c>
      <c r="B37" s="448" t="s">
        <v>570</v>
      </c>
      <c r="C37" s="449"/>
      <c r="D37" s="449"/>
      <c r="E37" s="450"/>
      <c r="H37" s="449"/>
      <c r="I37" s="449"/>
      <c r="J37" s="449"/>
      <c r="K37" s="449"/>
      <c r="L37" s="449"/>
      <c r="M37" s="449"/>
      <c r="Q37" s="449"/>
      <c r="R37" s="449"/>
      <c r="T37" s="450"/>
      <c r="V37" s="449"/>
      <c r="W37" s="449"/>
      <c r="Y37" s="449"/>
      <c r="Z37" s="449"/>
      <c r="AB37" s="449"/>
      <c r="AC37" s="449"/>
      <c r="AD37" s="449"/>
      <c r="AE37" s="447"/>
      <c r="AJ37" s="451"/>
      <c r="AK37" s="447"/>
    </row>
    <row r="38" spans="1:37" s="440" customFormat="1" ht="12" x14ac:dyDescent="0.2">
      <c r="A38" s="439" t="s">
        <v>842</v>
      </c>
      <c r="B38" s="440" t="s">
        <v>637</v>
      </c>
      <c r="C38" s="441"/>
      <c r="D38" s="441"/>
      <c r="E38" s="442"/>
      <c r="H38" s="441"/>
      <c r="I38" s="441"/>
      <c r="J38" s="441"/>
      <c r="K38" s="441"/>
      <c r="L38" s="441"/>
      <c r="M38" s="441"/>
      <c r="Q38" s="441"/>
      <c r="R38" s="441"/>
      <c r="T38" s="442"/>
      <c r="V38" s="441"/>
      <c r="W38" s="441"/>
      <c r="Y38" s="441"/>
      <c r="Z38" s="441"/>
      <c r="AB38" s="441"/>
      <c r="AC38" s="441"/>
      <c r="AD38" s="441"/>
      <c r="AE38" s="439"/>
      <c r="AJ38" s="452"/>
      <c r="AK38" s="439"/>
    </row>
    <row r="39" spans="1:37" s="440" customFormat="1" ht="12" x14ac:dyDescent="0.2">
      <c r="A39" s="439" t="s">
        <v>843</v>
      </c>
      <c r="B39" s="440" t="s">
        <v>553</v>
      </c>
      <c r="C39" s="441"/>
      <c r="D39" s="441"/>
      <c r="E39" s="442"/>
      <c r="H39" s="441"/>
      <c r="I39" s="441"/>
      <c r="J39" s="441"/>
      <c r="K39" s="441"/>
      <c r="L39" s="441"/>
      <c r="M39" s="441"/>
      <c r="Q39" s="441"/>
      <c r="R39" s="441"/>
      <c r="T39" s="442"/>
      <c r="V39" s="441"/>
      <c r="W39" s="441"/>
      <c r="Y39" s="441"/>
      <c r="Z39" s="441"/>
      <c r="AB39" s="441"/>
      <c r="AC39" s="441"/>
      <c r="AD39" s="441"/>
      <c r="AE39" s="439"/>
      <c r="AJ39" s="443"/>
      <c r="AK39" s="439"/>
    </row>
    <row r="40" spans="1:37" s="440" customFormat="1" ht="12" x14ac:dyDescent="0.2">
      <c r="A40" s="439" t="s">
        <v>844</v>
      </c>
      <c r="B40" s="440" t="s">
        <v>361</v>
      </c>
      <c r="C40" s="441"/>
      <c r="D40" s="441"/>
      <c r="E40" s="442"/>
      <c r="H40" s="441"/>
      <c r="I40" s="441"/>
      <c r="J40" s="441"/>
      <c r="K40" s="441"/>
      <c r="L40" s="441"/>
      <c r="M40" s="441"/>
      <c r="Q40" s="441"/>
      <c r="R40" s="441"/>
      <c r="T40" s="442"/>
      <c r="V40" s="441"/>
      <c r="W40" s="441"/>
      <c r="Y40" s="441"/>
      <c r="Z40" s="441"/>
      <c r="AB40" s="441"/>
      <c r="AC40" s="441"/>
      <c r="AD40" s="441"/>
      <c r="AE40" s="439"/>
      <c r="AJ40" s="443"/>
      <c r="AK40" s="439"/>
    </row>
    <row r="41" spans="1:37" s="440" customFormat="1" ht="12" x14ac:dyDescent="0.2">
      <c r="A41" s="439" t="s">
        <v>845</v>
      </c>
      <c r="B41" s="440" t="s">
        <v>419</v>
      </c>
      <c r="C41" s="441"/>
      <c r="D41" s="441"/>
      <c r="E41" s="442"/>
      <c r="H41" s="441"/>
      <c r="I41" s="441"/>
      <c r="J41" s="441"/>
      <c r="K41" s="441"/>
      <c r="L41" s="441"/>
      <c r="M41" s="441"/>
      <c r="Q41" s="441"/>
      <c r="R41" s="441"/>
      <c r="T41" s="442"/>
      <c r="V41" s="441"/>
      <c r="W41" s="441"/>
      <c r="Y41" s="441"/>
      <c r="Z41" s="441"/>
      <c r="AB41" s="441"/>
      <c r="AC41" s="441"/>
      <c r="AD41" s="441"/>
      <c r="AE41" s="439"/>
      <c r="AJ41" s="444"/>
      <c r="AK41" s="439"/>
    </row>
    <row r="42" spans="1:37" s="440" customFormat="1" ht="12" x14ac:dyDescent="0.2">
      <c r="A42" s="439" t="s">
        <v>846</v>
      </c>
      <c r="B42" s="440" t="s">
        <v>442</v>
      </c>
      <c r="C42" s="441"/>
      <c r="D42" s="441"/>
      <c r="E42" s="442"/>
      <c r="H42" s="441"/>
      <c r="I42" s="441"/>
      <c r="J42" s="441"/>
      <c r="K42" s="441"/>
      <c r="L42" s="441"/>
      <c r="M42" s="441"/>
      <c r="Q42" s="441"/>
      <c r="R42" s="441"/>
      <c r="T42" s="442"/>
      <c r="V42" s="441"/>
      <c r="W42" s="441"/>
      <c r="Y42" s="441"/>
      <c r="Z42" s="441"/>
      <c r="AB42" s="441"/>
      <c r="AC42" s="441"/>
      <c r="AD42" s="441"/>
      <c r="AE42" s="439"/>
      <c r="AJ42" s="443"/>
      <c r="AK42" s="439"/>
    </row>
    <row r="43" spans="1:37" s="440" customFormat="1" ht="12" x14ac:dyDescent="0.2">
      <c r="A43" s="439" t="s">
        <v>847</v>
      </c>
      <c r="B43" s="440" t="s">
        <v>386</v>
      </c>
      <c r="C43" s="441"/>
      <c r="D43" s="441"/>
      <c r="E43" s="442"/>
      <c r="H43" s="441"/>
      <c r="I43" s="441"/>
      <c r="J43" s="441"/>
      <c r="K43" s="441"/>
      <c r="L43" s="441"/>
      <c r="M43" s="441"/>
      <c r="Q43" s="441"/>
      <c r="R43" s="441"/>
      <c r="T43" s="442"/>
      <c r="V43" s="441"/>
      <c r="W43" s="441"/>
      <c r="Y43" s="441"/>
      <c r="Z43" s="441"/>
      <c r="AB43" s="441"/>
      <c r="AC43" s="441"/>
      <c r="AD43" s="441"/>
      <c r="AE43" s="439"/>
      <c r="AJ43" s="443"/>
      <c r="AK43" s="439"/>
    </row>
    <row r="44" spans="1:37" s="440" customFormat="1" ht="12" x14ac:dyDescent="0.2">
      <c r="A44" s="439" t="s">
        <v>848</v>
      </c>
      <c r="B44" s="440" t="s">
        <v>394</v>
      </c>
      <c r="C44" s="441"/>
      <c r="D44" s="441"/>
      <c r="E44" s="442"/>
      <c r="H44" s="441"/>
      <c r="I44" s="441"/>
      <c r="J44" s="441"/>
      <c r="K44" s="441"/>
      <c r="L44" s="441"/>
      <c r="M44" s="441"/>
      <c r="Q44" s="441"/>
      <c r="R44" s="441"/>
      <c r="T44" s="442"/>
      <c r="V44" s="441"/>
      <c r="W44" s="441"/>
      <c r="Y44" s="441"/>
      <c r="Z44" s="441"/>
      <c r="AB44" s="441"/>
      <c r="AC44" s="441"/>
      <c r="AD44" s="441"/>
      <c r="AE44" s="439"/>
      <c r="AJ44" s="443"/>
      <c r="AK44" s="439"/>
    </row>
    <row r="45" spans="1:37" s="440" customFormat="1" ht="12" x14ac:dyDescent="0.2">
      <c r="A45" s="439" t="s">
        <v>849</v>
      </c>
      <c r="B45" s="440" t="s">
        <v>465</v>
      </c>
      <c r="C45" s="441"/>
      <c r="D45" s="441"/>
      <c r="E45" s="442"/>
      <c r="H45" s="441"/>
      <c r="I45" s="441"/>
      <c r="J45" s="441"/>
      <c r="K45" s="441"/>
      <c r="L45" s="441"/>
      <c r="M45" s="441"/>
      <c r="Q45" s="441"/>
      <c r="R45" s="441"/>
      <c r="T45" s="442"/>
      <c r="V45" s="441"/>
      <c r="W45" s="441"/>
      <c r="Y45" s="441"/>
      <c r="Z45" s="441"/>
      <c r="AB45" s="441"/>
      <c r="AC45" s="441"/>
      <c r="AD45" s="441"/>
      <c r="AE45" s="439"/>
      <c r="AJ45" s="453"/>
      <c r="AK45" s="439"/>
    </row>
    <row r="46" spans="1:37" s="440" customFormat="1" ht="12" x14ac:dyDescent="0.2">
      <c r="A46" s="439" t="s">
        <v>850</v>
      </c>
      <c r="B46" s="440" t="s">
        <v>508</v>
      </c>
      <c r="C46" s="441"/>
      <c r="D46" s="441"/>
      <c r="E46" s="442"/>
      <c r="H46" s="441"/>
      <c r="I46" s="441"/>
      <c r="J46" s="441"/>
      <c r="K46" s="441"/>
      <c r="L46" s="441"/>
      <c r="M46" s="441"/>
      <c r="Q46" s="441"/>
      <c r="R46" s="441"/>
      <c r="T46" s="442"/>
      <c r="V46" s="441"/>
      <c r="W46" s="441"/>
      <c r="Y46" s="441"/>
      <c r="Z46" s="441"/>
      <c r="AB46" s="441"/>
      <c r="AC46" s="441"/>
      <c r="AD46" s="441"/>
      <c r="AE46" s="439"/>
      <c r="AJ46" s="443"/>
      <c r="AK46" s="439"/>
    </row>
    <row r="47" spans="1:37" s="440" customFormat="1" ht="12" x14ac:dyDescent="0.2">
      <c r="A47" s="439" t="s">
        <v>851</v>
      </c>
      <c r="B47" s="440" t="s">
        <v>582</v>
      </c>
      <c r="C47" s="441"/>
      <c r="D47" s="441"/>
      <c r="E47" s="442"/>
      <c r="H47" s="441"/>
      <c r="I47" s="441"/>
      <c r="J47" s="441"/>
      <c r="K47" s="441"/>
      <c r="L47" s="441"/>
      <c r="M47" s="441"/>
      <c r="Q47" s="441"/>
      <c r="R47" s="441"/>
      <c r="T47" s="442"/>
      <c r="V47" s="441"/>
      <c r="W47" s="441"/>
      <c r="Y47" s="441"/>
      <c r="Z47" s="441"/>
      <c r="AB47" s="441"/>
      <c r="AC47" s="441"/>
      <c r="AD47" s="441"/>
      <c r="AE47" s="439"/>
      <c r="AJ47" s="454"/>
      <c r="AK47" s="439"/>
    </row>
    <row r="48" spans="1:37" s="440" customFormat="1" ht="12" x14ac:dyDescent="0.2">
      <c r="A48" s="439" t="s">
        <v>852</v>
      </c>
      <c r="B48" s="440" t="s">
        <v>495</v>
      </c>
      <c r="C48" s="441"/>
      <c r="D48" s="441"/>
      <c r="E48" s="442"/>
      <c r="H48" s="441"/>
      <c r="I48" s="441"/>
      <c r="J48" s="441"/>
      <c r="K48" s="441"/>
      <c r="L48" s="441"/>
      <c r="M48" s="441"/>
      <c r="Q48" s="441"/>
      <c r="R48" s="441"/>
      <c r="T48" s="442"/>
      <c r="V48" s="441"/>
      <c r="W48" s="441"/>
      <c r="Y48" s="441"/>
      <c r="Z48" s="441"/>
      <c r="AB48" s="441"/>
      <c r="AC48" s="441"/>
      <c r="AD48" s="441"/>
      <c r="AE48" s="439"/>
      <c r="AJ48" s="443"/>
      <c r="AK48" s="439"/>
    </row>
    <row r="49" spans="1:37" s="440" customFormat="1" ht="12" x14ac:dyDescent="0.2">
      <c r="A49" s="439" t="s">
        <v>853</v>
      </c>
      <c r="B49" s="440" t="s">
        <v>509</v>
      </c>
      <c r="C49" s="441"/>
      <c r="D49" s="441"/>
      <c r="E49" s="442"/>
      <c r="H49" s="441"/>
      <c r="I49" s="441"/>
      <c r="J49" s="441"/>
      <c r="K49" s="441"/>
      <c r="L49" s="441"/>
      <c r="M49" s="441"/>
      <c r="Q49" s="441"/>
      <c r="R49" s="441"/>
      <c r="T49" s="442"/>
      <c r="V49" s="441"/>
      <c r="W49" s="441"/>
      <c r="Y49" s="441"/>
      <c r="Z49" s="441"/>
      <c r="AB49" s="441"/>
      <c r="AC49" s="441"/>
      <c r="AD49" s="441"/>
      <c r="AE49" s="439"/>
      <c r="AJ49" s="443"/>
      <c r="AK49" s="439"/>
    </row>
    <row r="50" spans="1:37" s="440" customFormat="1" ht="12" x14ac:dyDescent="0.2">
      <c r="A50" s="439" t="s">
        <v>854</v>
      </c>
      <c r="B50" s="440" t="s">
        <v>594</v>
      </c>
      <c r="C50" s="441"/>
      <c r="D50" s="441"/>
      <c r="E50" s="442"/>
      <c r="H50" s="441"/>
      <c r="I50" s="441"/>
      <c r="J50" s="441"/>
      <c r="K50" s="441"/>
      <c r="L50" s="441"/>
      <c r="M50" s="441"/>
      <c r="Q50" s="441"/>
      <c r="R50" s="441"/>
      <c r="T50" s="442"/>
      <c r="V50" s="441"/>
      <c r="W50" s="441"/>
      <c r="Y50" s="441"/>
      <c r="Z50" s="441"/>
      <c r="AB50" s="441"/>
      <c r="AC50" s="441"/>
      <c r="AD50" s="441"/>
      <c r="AE50" s="439"/>
      <c r="AJ50" s="445"/>
      <c r="AK50" s="439"/>
    </row>
    <row r="51" spans="1:37" s="440" customFormat="1" ht="12" x14ac:dyDescent="0.2">
      <c r="A51" s="439" t="s">
        <v>855</v>
      </c>
      <c r="B51" s="440" t="s">
        <v>554</v>
      </c>
      <c r="C51" s="441"/>
      <c r="D51" s="441"/>
      <c r="E51" s="442"/>
      <c r="H51" s="441"/>
      <c r="I51" s="441"/>
      <c r="J51" s="441"/>
      <c r="K51" s="441"/>
      <c r="L51" s="441"/>
      <c r="M51" s="441"/>
      <c r="Q51" s="441"/>
      <c r="R51" s="441"/>
      <c r="T51" s="442"/>
      <c r="V51" s="441"/>
      <c r="W51" s="441"/>
      <c r="Y51" s="441"/>
      <c r="Z51" s="441"/>
      <c r="AB51" s="441"/>
      <c r="AC51" s="441"/>
      <c r="AD51" s="441"/>
      <c r="AE51" s="439"/>
      <c r="AJ51" s="443"/>
      <c r="AK51" s="439"/>
    </row>
    <row r="52" spans="1:37" s="440" customFormat="1" ht="12" x14ac:dyDescent="0.2">
      <c r="A52" s="439" t="s">
        <v>856</v>
      </c>
      <c r="B52" s="440" t="s">
        <v>405</v>
      </c>
      <c r="C52" s="441"/>
      <c r="D52" s="441"/>
      <c r="E52" s="442"/>
      <c r="H52" s="441"/>
      <c r="I52" s="441"/>
      <c r="J52" s="441"/>
      <c r="K52" s="441"/>
      <c r="L52" s="441"/>
      <c r="M52" s="441"/>
      <c r="Q52" s="441"/>
      <c r="R52" s="441"/>
      <c r="T52" s="442"/>
      <c r="V52" s="441"/>
      <c r="W52" s="441"/>
      <c r="Y52" s="441"/>
      <c r="Z52" s="441"/>
      <c r="AB52" s="441"/>
      <c r="AC52" s="441"/>
      <c r="AD52" s="441"/>
      <c r="AE52" s="439"/>
      <c r="AJ52" s="443"/>
      <c r="AK52" s="439"/>
    </row>
    <row r="53" spans="1:37" s="440" customFormat="1" ht="12" x14ac:dyDescent="0.2">
      <c r="A53" s="439" t="s">
        <v>857</v>
      </c>
      <c r="B53" s="440" t="s">
        <v>395</v>
      </c>
      <c r="C53" s="441"/>
      <c r="D53" s="441"/>
      <c r="E53" s="442"/>
      <c r="H53" s="441"/>
      <c r="I53" s="441"/>
      <c r="J53" s="441"/>
      <c r="K53" s="441"/>
      <c r="L53" s="441"/>
      <c r="M53" s="441"/>
      <c r="Q53" s="441"/>
      <c r="R53" s="441"/>
      <c r="T53" s="442"/>
      <c r="V53" s="441"/>
      <c r="W53" s="441"/>
      <c r="Y53" s="441"/>
      <c r="Z53" s="441"/>
      <c r="AB53" s="441"/>
      <c r="AC53" s="441"/>
      <c r="AD53" s="441"/>
      <c r="AE53" s="439"/>
      <c r="AJ53" s="443"/>
      <c r="AK53" s="439"/>
    </row>
    <row r="54" spans="1:37" s="440" customFormat="1" ht="12" x14ac:dyDescent="0.2">
      <c r="A54" s="439" t="s">
        <v>858</v>
      </c>
      <c r="B54" s="440" t="s">
        <v>555</v>
      </c>
      <c r="C54" s="441"/>
      <c r="D54" s="441"/>
      <c r="E54" s="442"/>
      <c r="H54" s="441"/>
      <c r="I54" s="441"/>
      <c r="J54" s="441"/>
      <c r="K54" s="441"/>
      <c r="L54" s="441"/>
      <c r="M54" s="441"/>
      <c r="Q54" s="441"/>
      <c r="R54" s="441"/>
      <c r="T54" s="442"/>
      <c r="V54" s="441"/>
      <c r="W54" s="441"/>
      <c r="Y54" s="441"/>
      <c r="Z54" s="441"/>
      <c r="AB54" s="441"/>
      <c r="AC54" s="441"/>
      <c r="AD54" s="441"/>
      <c r="AE54" s="439"/>
      <c r="AJ54" s="454"/>
      <c r="AK54" s="439"/>
    </row>
    <row r="55" spans="1:37" s="440" customFormat="1" ht="12" x14ac:dyDescent="0.2">
      <c r="A55" s="439" t="s">
        <v>859</v>
      </c>
      <c r="B55" s="440" t="s">
        <v>510</v>
      </c>
      <c r="C55" s="441"/>
      <c r="D55" s="441"/>
      <c r="E55" s="442"/>
      <c r="H55" s="441"/>
      <c r="I55" s="441"/>
      <c r="J55" s="441"/>
      <c r="K55" s="441"/>
      <c r="L55" s="441"/>
      <c r="M55" s="441"/>
      <c r="Q55" s="441"/>
      <c r="R55" s="441"/>
      <c r="T55" s="442"/>
      <c r="V55" s="441"/>
      <c r="W55" s="441"/>
      <c r="Y55" s="441"/>
      <c r="Z55" s="441"/>
      <c r="AB55" s="441"/>
      <c r="AC55" s="441"/>
      <c r="AD55" s="441"/>
      <c r="AE55" s="439"/>
      <c r="AJ55" s="443"/>
      <c r="AK55" s="439"/>
    </row>
    <row r="56" spans="1:37" s="440" customFormat="1" ht="12" x14ac:dyDescent="0.2">
      <c r="A56" s="439" t="s">
        <v>860</v>
      </c>
      <c r="B56" s="440" t="s">
        <v>595</v>
      </c>
      <c r="C56" s="441"/>
      <c r="D56" s="441"/>
      <c r="E56" s="442"/>
      <c r="H56" s="441"/>
      <c r="I56" s="441"/>
      <c r="J56" s="441"/>
      <c r="K56" s="441"/>
      <c r="L56" s="441"/>
      <c r="M56" s="441"/>
      <c r="Q56" s="441"/>
      <c r="R56" s="441"/>
      <c r="T56" s="442"/>
      <c r="V56" s="441"/>
      <c r="W56" s="441"/>
      <c r="Y56" s="441"/>
      <c r="Z56" s="441"/>
      <c r="AB56" s="441"/>
      <c r="AC56" s="441"/>
      <c r="AD56" s="441"/>
      <c r="AE56" s="439"/>
      <c r="AJ56" s="454"/>
      <c r="AK56" s="439"/>
    </row>
    <row r="57" spans="1:37" s="440" customFormat="1" ht="12" x14ac:dyDescent="0.2">
      <c r="A57" s="439" t="s">
        <v>861</v>
      </c>
      <c r="B57" s="440" t="s">
        <v>420</v>
      </c>
      <c r="C57" s="441"/>
      <c r="D57" s="441"/>
      <c r="E57" s="442"/>
      <c r="H57" s="441"/>
      <c r="I57" s="441"/>
      <c r="J57" s="441"/>
      <c r="K57" s="441"/>
      <c r="L57" s="441"/>
      <c r="M57" s="441"/>
      <c r="Q57" s="441"/>
      <c r="R57" s="441"/>
      <c r="T57" s="442"/>
      <c r="V57" s="441"/>
      <c r="W57" s="441"/>
      <c r="Y57" s="441"/>
      <c r="Z57" s="441"/>
      <c r="AB57" s="441"/>
      <c r="AC57" s="441"/>
      <c r="AD57" s="441"/>
      <c r="AE57" s="439"/>
      <c r="AJ57" s="445"/>
      <c r="AK57" s="439"/>
    </row>
    <row r="58" spans="1:37" s="440" customFormat="1" ht="12" x14ac:dyDescent="0.2">
      <c r="A58" s="439" t="s">
        <v>862</v>
      </c>
      <c r="B58" s="440" t="s">
        <v>396</v>
      </c>
      <c r="C58" s="441"/>
      <c r="D58" s="441"/>
      <c r="E58" s="442"/>
      <c r="H58" s="441"/>
      <c r="I58" s="441"/>
      <c r="J58" s="441"/>
      <c r="K58" s="441"/>
      <c r="L58" s="441"/>
      <c r="M58" s="441"/>
      <c r="Q58" s="441"/>
      <c r="R58" s="441"/>
      <c r="T58" s="442"/>
      <c r="V58" s="441"/>
      <c r="W58" s="441"/>
      <c r="Y58" s="441"/>
      <c r="Z58" s="441"/>
      <c r="AB58" s="441"/>
      <c r="AC58" s="441"/>
      <c r="AD58" s="441"/>
      <c r="AE58" s="439"/>
      <c r="AJ58" s="443"/>
      <c r="AK58" s="439"/>
    </row>
    <row r="59" spans="1:37" s="440" customFormat="1" ht="12" x14ac:dyDescent="0.2">
      <c r="A59" s="439" t="s">
        <v>863</v>
      </c>
      <c r="B59" s="440" t="s">
        <v>421</v>
      </c>
      <c r="C59" s="441"/>
      <c r="D59" s="441"/>
      <c r="E59" s="442"/>
      <c r="H59" s="441"/>
      <c r="I59" s="441"/>
      <c r="J59" s="441"/>
      <c r="K59" s="441"/>
      <c r="L59" s="441"/>
      <c r="M59" s="441"/>
      <c r="Q59" s="441"/>
      <c r="R59" s="441"/>
      <c r="T59" s="442"/>
      <c r="V59" s="441"/>
      <c r="W59" s="441"/>
      <c r="Y59" s="441"/>
      <c r="Z59" s="441"/>
      <c r="AB59" s="441"/>
      <c r="AC59" s="441"/>
      <c r="AD59" s="441"/>
      <c r="AE59" s="439"/>
      <c r="AJ59" s="443"/>
      <c r="AK59" s="439"/>
    </row>
    <row r="60" spans="1:37" s="440" customFormat="1" ht="12" x14ac:dyDescent="0.2">
      <c r="A60" s="455" t="s">
        <v>864</v>
      </c>
      <c r="B60" s="421" t="s">
        <v>453</v>
      </c>
      <c r="C60" s="426"/>
      <c r="D60" s="426"/>
      <c r="E60" s="442"/>
      <c r="H60" s="441"/>
      <c r="I60" s="441"/>
      <c r="J60" s="441"/>
      <c r="K60" s="441"/>
      <c r="L60" s="441"/>
      <c r="M60" s="441"/>
      <c r="Q60" s="441"/>
      <c r="R60" s="441"/>
      <c r="T60" s="442"/>
      <c r="V60" s="441"/>
      <c r="W60" s="441"/>
      <c r="Y60" s="441"/>
      <c r="Z60" s="441"/>
      <c r="AB60" s="441"/>
      <c r="AC60" s="441"/>
      <c r="AD60" s="441"/>
      <c r="AE60" s="439"/>
      <c r="AJ60" s="443"/>
      <c r="AK60" s="439"/>
    </row>
    <row r="61" spans="1:37" s="440" customFormat="1" ht="12" x14ac:dyDescent="0.2">
      <c r="A61" s="439" t="s">
        <v>865</v>
      </c>
      <c r="B61" s="440" t="s">
        <v>556</v>
      </c>
      <c r="C61" s="441"/>
      <c r="D61" s="441"/>
      <c r="E61" s="442"/>
      <c r="H61" s="441"/>
      <c r="I61" s="441"/>
      <c r="J61" s="441"/>
      <c r="K61" s="441"/>
      <c r="L61" s="441"/>
      <c r="M61" s="441"/>
      <c r="Q61" s="441"/>
      <c r="R61" s="441"/>
      <c r="T61" s="442"/>
      <c r="V61" s="441"/>
      <c r="W61" s="441"/>
      <c r="Y61" s="441"/>
      <c r="Z61" s="441"/>
      <c r="AB61" s="441"/>
      <c r="AC61" s="441"/>
      <c r="AD61" s="441"/>
      <c r="AE61" s="439"/>
      <c r="AJ61" s="443"/>
      <c r="AK61" s="439"/>
    </row>
    <row r="62" spans="1:37" s="440" customFormat="1" ht="12" x14ac:dyDescent="0.2">
      <c r="A62" s="439" t="s">
        <v>866</v>
      </c>
      <c r="B62" s="440" t="s">
        <v>511</v>
      </c>
      <c r="C62" s="441"/>
      <c r="D62" s="441"/>
      <c r="E62" s="442"/>
      <c r="H62" s="441"/>
      <c r="I62" s="441"/>
      <c r="J62" s="441"/>
      <c r="K62" s="441"/>
      <c r="L62" s="441"/>
      <c r="M62" s="441"/>
      <c r="Q62" s="441"/>
      <c r="R62" s="441"/>
      <c r="T62" s="442"/>
      <c r="V62" s="441"/>
      <c r="W62" s="441"/>
      <c r="Y62" s="441"/>
      <c r="Z62" s="441"/>
      <c r="AB62" s="441"/>
      <c r="AC62" s="441"/>
      <c r="AD62" s="441"/>
      <c r="AE62" s="439"/>
      <c r="AJ62" s="443"/>
      <c r="AK62" s="439"/>
    </row>
    <row r="63" spans="1:37" s="440" customFormat="1" ht="12" x14ac:dyDescent="0.2">
      <c r="A63" s="439" t="s">
        <v>867</v>
      </c>
      <c r="B63" s="440" t="s">
        <v>512</v>
      </c>
      <c r="C63" s="441"/>
      <c r="D63" s="441"/>
      <c r="E63" s="442"/>
      <c r="H63" s="441"/>
      <c r="I63" s="441"/>
      <c r="J63" s="441"/>
      <c r="K63" s="441"/>
      <c r="L63" s="441"/>
      <c r="M63" s="441"/>
      <c r="Q63" s="441"/>
      <c r="R63" s="441"/>
      <c r="T63" s="442"/>
      <c r="V63" s="441"/>
      <c r="W63" s="441"/>
      <c r="Y63" s="441"/>
      <c r="Z63" s="441"/>
      <c r="AB63" s="441"/>
      <c r="AC63" s="441"/>
      <c r="AD63" s="441"/>
      <c r="AE63" s="439"/>
      <c r="AJ63" s="443"/>
      <c r="AK63" s="439"/>
    </row>
    <row r="64" spans="1:37" s="440" customFormat="1" ht="12" x14ac:dyDescent="0.2">
      <c r="A64" s="439" t="s">
        <v>868</v>
      </c>
      <c r="B64" s="440" t="s">
        <v>655</v>
      </c>
      <c r="C64" s="441"/>
      <c r="D64" s="441"/>
      <c r="E64" s="442"/>
      <c r="H64" s="441"/>
      <c r="I64" s="441"/>
      <c r="J64" s="441"/>
      <c r="K64" s="441"/>
      <c r="L64" s="441"/>
      <c r="M64" s="441"/>
      <c r="Q64" s="441"/>
      <c r="R64" s="441"/>
      <c r="T64" s="442"/>
      <c r="V64" s="441"/>
      <c r="W64" s="441"/>
      <c r="Y64" s="441"/>
      <c r="Z64" s="441"/>
      <c r="AB64" s="441"/>
      <c r="AC64" s="441"/>
      <c r="AD64" s="441"/>
      <c r="AE64" s="439"/>
      <c r="AJ64" s="443"/>
      <c r="AK64" s="439"/>
    </row>
    <row r="65" spans="1:37" s="440" customFormat="1" ht="12" x14ac:dyDescent="0.2">
      <c r="A65" s="439" t="s">
        <v>869</v>
      </c>
      <c r="B65" s="440" t="s">
        <v>609</v>
      </c>
      <c r="C65" s="441"/>
      <c r="D65" s="441"/>
      <c r="E65" s="442"/>
      <c r="H65" s="441"/>
      <c r="I65" s="441"/>
      <c r="J65" s="441"/>
      <c r="K65" s="441"/>
      <c r="L65" s="441"/>
      <c r="M65" s="441"/>
      <c r="Q65" s="441"/>
      <c r="R65" s="441"/>
      <c r="T65" s="442"/>
      <c r="V65" s="441"/>
      <c r="W65" s="441"/>
      <c r="Y65" s="441"/>
      <c r="Z65" s="441"/>
      <c r="AB65" s="441"/>
      <c r="AC65" s="441"/>
      <c r="AD65" s="441"/>
      <c r="AE65" s="439"/>
      <c r="AJ65" s="443"/>
      <c r="AK65" s="439"/>
    </row>
    <row r="66" spans="1:37" s="440" customFormat="1" ht="12" x14ac:dyDescent="0.2">
      <c r="A66" s="439" t="s">
        <v>870</v>
      </c>
      <c r="B66" s="440" t="s">
        <v>513</v>
      </c>
      <c r="C66" s="441"/>
      <c r="D66" s="441"/>
      <c r="E66" s="442"/>
      <c r="H66" s="441"/>
      <c r="I66" s="441"/>
      <c r="J66" s="441"/>
      <c r="K66" s="441"/>
      <c r="L66" s="441"/>
      <c r="M66" s="441"/>
      <c r="Q66" s="441"/>
      <c r="R66" s="441"/>
      <c r="T66" s="442"/>
      <c r="V66" s="441"/>
      <c r="W66" s="441"/>
      <c r="Y66" s="441"/>
      <c r="Z66" s="441"/>
      <c r="AB66" s="441"/>
      <c r="AC66" s="441"/>
      <c r="AD66" s="441"/>
      <c r="AE66" s="439"/>
      <c r="AJ66" s="445"/>
      <c r="AK66" s="439"/>
    </row>
    <row r="67" spans="1:37" s="440" customFormat="1" ht="12" x14ac:dyDescent="0.2">
      <c r="A67" s="439" t="s">
        <v>871</v>
      </c>
      <c r="B67" s="440" t="s">
        <v>514</v>
      </c>
      <c r="C67" s="441"/>
      <c r="D67" s="441"/>
      <c r="E67" s="442"/>
      <c r="H67" s="441"/>
      <c r="I67" s="441"/>
      <c r="J67" s="441"/>
      <c r="K67" s="441"/>
      <c r="L67" s="441"/>
      <c r="M67" s="441"/>
      <c r="Q67" s="441"/>
      <c r="R67" s="441"/>
      <c r="T67" s="442"/>
      <c r="V67" s="441"/>
      <c r="W67" s="441"/>
      <c r="Y67" s="441"/>
      <c r="Z67" s="441"/>
      <c r="AB67" s="441"/>
      <c r="AC67" s="441"/>
      <c r="AD67" s="441"/>
      <c r="AE67" s="439"/>
      <c r="AJ67" s="445"/>
      <c r="AK67" s="439"/>
    </row>
    <row r="68" spans="1:37" s="440" customFormat="1" ht="12" x14ac:dyDescent="0.2">
      <c r="A68" s="439" t="s">
        <v>872</v>
      </c>
      <c r="B68" s="440" t="s">
        <v>422</v>
      </c>
      <c r="C68" s="441"/>
      <c r="D68" s="441"/>
      <c r="E68" s="442"/>
      <c r="H68" s="441"/>
      <c r="I68" s="441"/>
      <c r="J68" s="441"/>
      <c r="K68" s="441"/>
      <c r="L68" s="441"/>
      <c r="M68" s="441"/>
      <c r="Q68" s="441"/>
      <c r="R68" s="441"/>
      <c r="T68" s="442"/>
      <c r="V68" s="441"/>
      <c r="W68" s="441"/>
      <c r="Y68" s="441"/>
      <c r="Z68" s="441"/>
      <c r="AB68" s="441"/>
      <c r="AC68" s="441"/>
      <c r="AD68" s="441"/>
      <c r="AE68" s="439"/>
      <c r="AJ68" s="445"/>
      <c r="AK68" s="439"/>
    </row>
    <row r="69" spans="1:37" s="440" customFormat="1" ht="12" x14ac:dyDescent="0.2">
      <c r="A69" s="439" t="s">
        <v>873</v>
      </c>
      <c r="B69" s="440" t="s">
        <v>557</v>
      </c>
      <c r="C69" s="441"/>
      <c r="D69" s="441"/>
      <c r="E69" s="442"/>
      <c r="H69" s="441"/>
      <c r="I69" s="441"/>
      <c r="J69" s="441"/>
      <c r="K69" s="441"/>
      <c r="L69" s="441"/>
      <c r="M69" s="441"/>
      <c r="Q69" s="441"/>
      <c r="R69" s="441"/>
      <c r="T69" s="442"/>
      <c r="V69" s="441"/>
      <c r="W69" s="441"/>
      <c r="Y69" s="441"/>
      <c r="Z69" s="441"/>
      <c r="AB69" s="441"/>
      <c r="AC69" s="441"/>
      <c r="AD69" s="441"/>
      <c r="AE69" s="439"/>
      <c r="AJ69" s="443"/>
      <c r="AK69" s="439"/>
    </row>
    <row r="70" spans="1:37" s="440" customFormat="1" ht="12" x14ac:dyDescent="0.2">
      <c r="A70" s="439" t="s">
        <v>874</v>
      </c>
      <c r="B70" s="440" t="s">
        <v>571</v>
      </c>
      <c r="C70" s="441"/>
      <c r="D70" s="441"/>
      <c r="E70" s="442"/>
      <c r="H70" s="441"/>
      <c r="I70" s="441"/>
      <c r="J70" s="441"/>
      <c r="K70" s="441"/>
      <c r="L70" s="441"/>
      <c r="M70" s="441"/>
      <c r="Q70" s="441"/>
      <c r="R70" s="441"/>
      <c r="T70" s="442"/>
      <c r="V70" s="441"/>
      <c r="W70" s="441"/>
      <c r="Y70" s="441"/>
      <c r="Z70" s="441"/>
      <c r="AB70" s="441"/>
      <c r="AC70" s="441"/>
      <c r="AD70" s="441"/>
      <c r="AE70" s="439"/>
      <c r="AJ70" s="443"/>
      <c r="AK70" s="439"/>
    </row>
    <row r="71" spans="1:37" s="440" customFormat="1" ht="12" x14ac:dyDescent="0.2">
      <c r="A71" s="439" t="s">
        <v>875</v>
      </c>
      <c r="B71" s="440" t="s">
        <v>583</v>
      </c>
      <c r="C71" s="441"/>
      <c r="D71" s="441"/>
      <c r="E71" s="442"/>
      <c r="H71" s="441"/>
      <c r="I71" s="441"/>
      <c r="J71" s="441"/>
      <c r="K71" s="441"/>
      <c r="L71" s="441"/>
      <c r="M71" s="441"/>
      <c r="Q71" s="441"/>
      <c r="R71" s="441"/>
      <c r="T71" s="442"/>
      <c r="V71" s="441"/>
      <c r="W71" s="441"/>
      <c r="Y71" s="441"/>
      <c r="Z71" s="441"/>
      <c r="AB71" s="441"/>
      <c r="AC71" s="441"/>
      <c r="AD71" s="441"/>
      <c r="AE71" s="439"/>
      <c r="AJ71" s="454"/>
      <c r="AK71" s="439"/>
    </row>
    <row r="72" spans="1:37" s="440" customFormat="1" ht="12" x14ac:dyDescent="0.2">
      <c r="A72" s="439" t="s">
        <v>876</v>
      </c>
      <c r="B72" s="440" t="s">
        <v>496</v>
      </c>
      <c r="C72" s="441"/>
      <c r="D72" s="441"/>
      <c r="E72" s="442"/>
      <c r="H72" s="441"/>
      <c r="I72" s="441"/>
      <c r="J72" s="441"/>
      <c r="K72" s="441"/>
      <c r="L72" s="441"/>
      <c r="M72" s="441"/>
      <c r="Q72" s="441"/>
      <c r="R72" s="441"/>
      <c r="T72" s="442"/>
      <c r="V72" s="441"/>
      <c r="W72" s="441"/>
      <c r="Y72" s="441"/>
      <c r="Z72" s="441"/>
      <c r="AB72" s="441"/>
      <c r="AC72" s="441"/>
      <c r="AD72" s="441"/>
      <c r="AE72" s="439"/>
      <c r="AJ72" s="443"/>
      <c r="AK72" s="439"/>
    </row>
    <row r="73" spans="1:37" s="440" customFormat="1" ht="12" x14ac:dyDescent="0.2">
      <c r="A73" s="439" t="s">
        <v>877</v>
      </c>
      <c r="B73" s="440" t="s">
        <v>558</v>
      </c>
      <c r="C73" s="441"/>
      <c r="D73" s="441"/>
      <c r="E73" s="442"/>
      <c r="H73" s="441"/>
      <c r="I73" s="441"/>
      <c r="J73" s="441"/>
      <c r="K73" s="441"/>
      <c r="L73" s="441"/>
      <c r="M73" s="441"/>
      <c r="Q73" s="441"/>
      <c r="R73" s="441"/>
      <c r="T73" s="442"/>
      <c r="V73" s="441"/>
      <c r="W73" s="441"/>
      <c r="Y73" s="441"/>
      <c r="Z73" s="441"/>
      <c r="AB73" s="441"/>
      <c r="AC73" s="441"/>
      <c r="AD73" s="441"/>
      <c r="AE73" s="439"/>
      <c r="AJ73" s="443"/>
      <c r="AK73" s="439"/>
    </row>
    <row r="74" spans="1:37" s="440" customFormat="1" ht="12" x14ac:dyDescent="0.2">
      <c r="A74" s="439" t="s">
        <v>878</v>
      </c>
      <c r="B74" s="440" t="s">
        <v>362</v>
      </c>
      <c r="C74" s="441"/>
      <c r="D74" s="441"/>
      <c r="E74" s="442"/>
      <c r="H74" s="441"/>
      <c r="I74" s="441"/>
      <c r="J74" s="441"/>
      <c r="K74" s="441"/>
      <c r="L74" s="441"/>
      <c r="M74" s="441"/>
      <c r="Q74" s="441"/>
      <c r="R74" s="441"/>
      <c r="T74" s="442"/>
      <c r="V74" s="441"/>
      <c r="W74" s="441"/>
      <c r="Y74" s="441"/>
      <c r="Z74" s="441"/>
      <c r="AB74" s="441"/>
      <c r="AC74" s="441"/>
      <c r="AD74" s="441"/>
      <c r="AE74" s="439"/>
      <c r="AJ74" s="443"/>
      <c r="AK74" s="439"/>
    </row>
    <row r="75" spans="1:37" s="440" customFormat="1" ht="12" x14ac:dyDescent="0.2">
      <c r="A75" s="439" t="s">
        <v>879</v>
      </c>
      <c r="B75" s="440" t="s">
        <v>656</v>
      </c>
      <c r="C75" s="441"/>
      <c r="D75" s="441"/>
      <c r="E75" s="442"/>
      <c r="H75" s="441"/>
      <c r="I75" s="441"/>
      <c r="J75" s="441"/>
      <c r="K75" s="441"/>
      <c r="L75" s="441"/>
      <c r="M75" s="441"/>
      <c r="Q75" s="441"/>
      <c r="R75" s="441"/>
      <c r="T75" s="442"/>
      <c r="V75" s="441"/>
      <c r="W75" s="441"/>
      <c r="Y75" s="441"/>
      <c r="Z75" s="441"/>
      <c r="AB75" s="441"/>
      <c r="AC75" s="441"/>
      <c r="AD75" s="441"/>
      <c r="AE75" s="439"/>
      <c r="AJ75" s="443"/>
      <c r="AK75" s="439"/>
    </row>
    <row r="76" spans="1:37" s="440" customFormat="1" ht="12" x14ac:dyDescent="0.2">
      <c r="A76" s="456" t="s">
        <v>880</v>
      </c>
      <c r="B76" s="440" t="s">
        <v>387</v>
      </c>
      <c r="C76" s="441"/>
      <c r="D76" s="441"/>
      <c r="E76" s="442"/>
      <c r="H76" s="441"/>
      <c r="I76" s="441"/>
      <c r="J76" s="441"/>
      <c r="K76" s="441"/>
      <c r="L76" s="441"/>
      <c r="M76" s="441"/>
      <c r="Q76" s="441"/>
      <c r="R76" s="441"/>
      <c r="T76" s="442"/>
      <c r="V76" s="441"/>
      <c r="W76" s="441"/>
      <c r="Y76" s="441"/>
      <c r="Z76" s="441"/>
      <c r="AB76" s="441"/>
      <c r="AC76" s="441"/>
      <c r="AD76" s="441"/>
      <c r="AE76" s="439"/>
      <c r="AJ76" s="443"/>
      <c r="AK76" s="439"/>
    </row>
    <row r="77" spans="1:37" s="440" customFormat="1" ht="12" x14ac:dyDescent="0.2">
      <c r="A77" s="439" t="s">
        <v>881</v>
      </c>
      <c r="B77" s="440" t="s">
        <v>596</v>
      </c>
      <c r="C77" s="441"/>
      <c r="D77" s="441"/>
      <c r="E77" s="442"/>
      <c r="H77" s="441"/>
      <c r="I77" s="441"/>
      <c r="J77" s="441"/>
      <c r="K77" s="441"/>
      <c r="L77" s="441"/>
      <c r="M77" s="441"/>
      <c r="Q77" s="441"/>
      <c r="R77" s="441"/>
      <c r="T77" s="442"/>
      <c r="V77" s="441"/>
      <c r="W77" s="441"/>
      <c r="Y77" s="441"/>
      <c r="Z77" s="441"/>
      <c r="AB77" s="441"/>
      <c r="AC77" s="441"/>
      <c r="AD77" s="441"/>
      <c r="AE77" s="439"/>
      <c r="AJ77" s="443"/>
      <c r="AK77" s="439"/>
    </row>
    <row r="78" spans="1:37" s="440" customFormat="1" ht="12" x14ac:dyDescent="0.2">
      <c r="A78" s="439" t="s">
        <v>882</v>
      </c>
      <c r="B78" s="440" t="s">
        <v>466</v>
      </c>
      <c r="C78" s="441"/>
      <c r="D78" s="441"/>
      <c r="E78" s="442"/>
      <c r="H78" s="441"/>
      <c r="I78" s="441"/>
      <c r="J78" s="441"/>
      <c r="K78" s="441"/>
      <c r="L78" s="441"/>
      <c r="M78" s="441"/>
      <c r="Q78" s="441"/>
      <c r="R78" s="441"/>
      <c r="T78" s="442"/>
      <c r="V78" s="441"/>
      <c r="W78" s="441"/>
      <c r="Y78" s="441"/>
      <c r="Z78" s="441"/>
      <c r="AB78" s="441"/>
      <c r="AC78" s="441"/>
      <c r="AD78" s="441"/>
      <c r="AE78" s="439"/>
      <c r="AJ78" s="443"/>
      <c r="AK78" s="439"/>
    </row>
    <row r="79" spans="1:37" s="440" customFormat="1" ht="12" x14ac:dyDescent="0.2">
      <c r="A79" s="439" t="s">
        <v>883</v>
      </c>
      <c r="B79" s="440" t="s">
        <v>515</v>
      </c>
      <c r="C79" s="441"/>
      <c r="D79" s="441"/>
      <c r="E79" s="442"/>
      <c r="H79" s="441"/>
      <c r="I79" s="441"/>
      <c r="J79" s="441"/>
      <c r="K79" s="441"/>
      <c r="L79" s="441"/>
      <c r="M79" s="441"/>
      <c r="Q79" s="441"/>
      <c r="R79" s="441"/>
      <c r="T79" s="442"/>
      <c r="V79" s="441"/>
      <c r="W79" s="441"/>
      <c r="Y79" s="441"/>
      <c r="Z79" s="441"/>
      <c r="AB79" s="441"/>
      <c r="AC79" s="441"/>
      <c r="AD79" s="441"/>
      <c r="AE79" s="439"/>
      <c r="AJ79" s="445"/>
      <c r="AK79" s="439"/>
    </row>
    <row r="80" spans="1:37" s="440" customFormat="1" ht="12" x14ac:dyDescent="0.2">
      <c r="A80" s="439" t="s">
        <v>884</v>
      </c>
      <c r="B80" s="440" t="s">
        <v>516</v>
      </c>
      <c r="C80" s="441"/>
      <c r="D80" s="441"/>
      <c r="E80" s="442"/>
      <c r="H80" s="441"/>
      <c r="I80" s="441"/>
      <c r="J80" s="441"/>
      <c r="K80" s="441"/>
      <c r="L80" s="441"/>
      <c r="M80" s="441"/>
      <c r="Q80" s="441"/>
      <c r="R80" s="441"/>
      <c r="T80" s="442"/>
      <c r="V80" s="441"/>
      <c r="W80" s="441"/>
      <c r="Y80" s="441"/>
      <c r="Z80" s="441"/>
      <c r="AB80" s="441"/>
      <c r="AC80" s="441"/>
      <c r="AD80" s="441"/>
      <c r="AE80" s="439"/>
      <c r="AJ80" s="443"/>
      <c r="AK80" s="439"/>
    </row>
    <row r="81" spans="1:37" s="440" customFormat="1" ht="12" x14ac:dyDescent="0.2">
      <c r="A81" s="439" t="s">
        <v>885</v>
      </c>
      <c r="B81" s="440" t="s">
        <v>610</v>
      </c>
      <c r="C81" s="441"/>
      <c r="D81" s="441"/>
      <c r="E81" s="442"/>
      <c r="H81" s="441"/>
      <c r="I81" s="441"/>
      <c r="J81" s="441"/>
      <c r="K81" s="441"/>
      <c r="L81" s="441"/>
      <c r="M81" s="441"/>
      <c r="Q81" s="441"/>
      <c r="R81" s="441"/>
      <c r="T81" s="442"/>
      <c r="V81" s="441"/>
      <c r="W81" s="441"/>
      <c r="Y81" s="441"/>
      <c r="Z81" s="441"/>
      <c r="AB81" s="441"/>
      <c r="AC81" s="441"/>
      <c r="AD81" s="441"/>
      <c r="AE81" s="439"/>
      <c r="AJ81" s="443"/>
      <c r="AK81" s="439"/>
    </row>
    <row r="82" spans="1:37" s="440" customFormat="1" ht="12" x14ac:dyDescent="0.2">
      <c r="A82" s="439" t="s">
        <v>886</v>
      </c>
      <c r="B82" s="440" t="s">
        <v>363</v>
      </c>
      <c r="C82" s="441"/>
      <c r="D82" s="441"/>
      <c r="E82" s="442"/>
      <c r="H82" s="441"/>
      <c r="I82" s="441"/>
      <c r="J82" s="441"/>
      <c r="K82" s="441"/>
      <c r="L82" s="441"/>
      <c r="M82" s="441"/>
      <c r="Q82" s="441"/>
      <c r="R82" s="441"/>
      <c r="T82" s="442"/>
      <c r="V82" s="441"/>
      <c r="W82" s="441"/>
      <c r="Y82" s="441"/>
      <c r="Z82" s="441"/>
      <c r="AB82" s="441"/>
      <c r="AC82" s="441"/>
      <c r="AD82" s="441"/>
      <c r="AE82" s="439"/>
      <c r="AJ82" s="443"/>
      <c r="AK82" s="439"/>
    </row>
    <row r="83" spans="1:37" s="440" customFormat="1" ht="12" x14ac:dyDescent="0.2">
      <c r="A83" s="439" t="s">
        <v>887</v>
      </c>
      <c r="B83" s="440" t="s">
        <v>611</v>
      </c>
      <c r="C83" s="441"/>
      <c r="D83" s="441"/>
      <c r="E83" s="442"/>
      <c r="H83" s="441"/>
      <c r="I83" s="441"/>
      <c r="J83" s="441"/>
      <c r="K83" s="441"/>
      <c r="L83" s="441"/>
      <c r="M83" s="441"/>
      <c r="Q83" s="441"/>
      <c r="R83" s="441"/>
      <c r="T83" s="442"/>
      <c r="V83" s="441"/>
      <c r="W83" s="441"/>
      <c r="Y83" s="441"/>
      <c r="Z83" s="441"/>
      <c r="AB83" s="441"/>
      <c r="AC83" s="441"/>
      <c r="AD83" s="441"/>
      <c r="AE83" s="439"/>
      <c r="AJ83" s="443"/>
      <c r="AK83" s="439"/>
    </row>
    <row r="84" spans="1:37" s="440" customFormat="1" ht="12" x14ac:dyDescent="0.2">
      <c r="A84" s="439" t="s">
        <v>888</v>
      </c>
      <c r="B84" s="440" t="s">
        <v>443</v>
      </c>
      <c r="C84" s="441"/>
      <c r="D84" s="441"/>
      <c r="E84" s="442"/>
      <c r="H84" s="441"/>
      <c r="I84" s="441"/>
      <c r="J84" s="441"/>
      <c r="K84" s="441"/>
      <c r="L84" s="441"/>
      <c r="M84" s="441"/>
      <c r="Q84" s="441"/>
      <c r="R84" s="441"/>
      <c r="T84" s="442"/>
      <c r="V84" s="441"/>
      <c r="W84" s="441"/>
      <c r="Y84" s="441"/>
      <c r="Z84" s="441"/>
      <c r="AB84" s="441"/>
      <c r="AC84" s="441"/>
      <c r="AD84" s="441"/>
      <c r="AE84" s="439"/>
      <c r="AJ84" s="445"/>
      <c r="AK84" s="439"/>
    </row>
    <row r="85" spans="1:37" s="440" customFormat="1" ht="12" x14ac:dyDescent="0.2">
      <c r="A85" s="439" t="s">
        <v>889</v>
      </c>
      <c r="B85" s="440" t="s">
        <v>497</v>
      </c>
      <c r="C85" s="441"/>
      <c r="D85" s="441"/>
      <c r="E85" s="442"/>
      <c r="H85" s="441"/>
      <c r="I85" s="441"/>
      <c r="J85" s="441"/>
      <c r="K85" s="441"/>
      <c r="L85" s="441"/>
      <c r="M85" s="441"/>
      <c r="Q85" s="441"/>
      <c r="R85" s="441"/>
      <c r="T85" s="442"/>
      <c r="V85" s="441"/>
      <c r="W85" s="441"/>
      <c r="Y85" s="441"/>
      <c r="Z85" s="441"/>
      <c r="AB85" s="441"/>
      <c r="AC85" s="441"/>
      <c r="AD85" s="441"/>
      <c r="AE85" s="439"/>
      <c r="AJ85" s="443"/>
      <c r="AK85" s="439"/>
    </row>
    <row r="86" spans="1:37" s="440" customFormat="1" ht="12" x14ac:dyDescent="0.2">
      <c r="A86" s="439" t="s">
        <v>890</v>
      </c>
      <c r="B86" s="440" t="s">
        <v>388</v>
      </c>
      <c r="C86" s="441"/>
      <c r="D86" s="441"/>
      <c r="E86" s="442"/>
      <c r="H86" s="441"/>
      <c r="I86" s="441"/>
      <c r="J86" s="441"/>
      <c r="K86" s="441"/>
      <c r="L86" s="441"/>
      <c r="M86" s="441"/>
      <c r="Q86" s="441"/>
      <c r="R86" s="441"/>
      <c r="T86" s="442"/>
      <c r="V86" s="441"/>
      <c r="W86" s="441"/>
      <c r="Y86" s="441"/>
      <c r="Z86" s="441"/>
      <c r="AB86" s="441"/>
      <c r="AC86" s="441"/>
      <c r="AD86" s="441"/>
      <c r="AE86" s="439"/>
      <c r="AJ86" s="443"/>
      <c r="AK86" s="439"/>
    </row>
    <row r="87" spans="1:37" s="440" customFormat="1" ht="12" x14ac:dyDescent="0.2">
      <c r="A87" s="439" t="s">
        <v>891</v>
      </c>
      <c r="B87" s="440" t="s">
        <v>572</v>
      </c>
      <c r="C87" s="441"/>
      <c r="D87" s="441"/>
      <c r="E87" s="442"/>
      <c r="H87" s="441"/>
      <c r="I87" s="441"/>
      <c r="J87" s="441"/>
      <c r="K87" s="441"/>
      <c r="L87" s="441"/>
      <c r="M87" s="441"/>
      <c r="Q87" s="441"/>
      <c r="R87" s="441"/>
      <c r="T87" s="442"/>
      <c r="V87" s="441"/>
      <c r="W87" s="441"/>
      <c r="Y87" s="441"/>
      <c r="Z87" s="441"/>
      <c r="AB87" s="441"/>
      <c r="AC87" s="441"/>
      <c r="AD87" s="441"/>
      <c r="AE87" s="439"/>
      <c r="AJ87" s="443"/>
      <c r="AK87" s="439"/>
    </row>
    <row r="88" spans="1:37" s="440" customFormat="1" ht="12" x14ac:dyDescent="0.2">
      <c r="A88" s="439" t="s">
        <v>892</v>
      </c>
      <c r="B88" s="440" t="s">
        <v>629</v>
      </c>
      <c r="C88" s="441"/>
      <c r="D88" s="441"/>
      <c r="E88" s="442"/>
      <c r="H88" s="441"/>
      <c r="I88" s="441"/>
      <c r="J88" s="441"/>
      <c r="K88" s="441"/>
      <c r="L88" s="441"/>
      <c r="M88" s="441"/>
      <c r="Q88" s="441"/>
      <c r="R88" s="441"/>
      <c r="T88" s="442"/>
      <c r="V88" s="441"/>
      <c r="W88" s="441"/>
      <c r="Y88" s="441"/>
      <c r="Z88" s="441"/>
      <c r="AB88" s="441"/>
      <c r="AC88" s="441"/>
      <c r="AD88" s="441"/>
      <c r="AE88" s="439"/>
      <c r="AJ88" s="443"/>
      <c r="AK88" s="439"/>
    </row>
    <row r="89" spans="1:37" s="440" customFormat="1" ht="12" x14ac:dyDescent="0.2">
      <c r="A89" s="439" t="s">
        <v>893</v>
      </c>
      <c r="B89" s="440" t="s">
        <v>619</v>
      </c>
      <c r="C89" s="441"/>
      <c r="D89" s="441"/>
      <c r="E89" s="442"/>
      <c r="H89" s="441"/>
      <c r="I89" s="441"/>
      <c r="J89" s="441"/>
      <c r="K89" s="441"/>
      <c r="L89" s="441"/>
      <c r="M89" s="441"/>
      <c r="Q89" s="441"/>
      <c r="R89" s="441"/>
      <c r="T89" s="442"/>
      <c r="V89" s="441"/>
      <c r="W89" s="441"/>
      <c r="Y89" s="441"/>
      <c r="Z89" s="441"/>
      <c r="AB89" s="441"/>
      <c r="AC89" s="441"/>
      <c r="AD89" s="441"/>
      <c r="AE89" s="439"/>
      <c r="AJ89" s="443"/>
      <c r="AK89" s="439"/>
    </row>
    <row r="90" spans="1:37" s="440" customFormat="1" ht="12" x14ac:dyDescent="0.2">
      <c r="A90" s="439" t="s">
        <v>894</v>
      </c>
      <c r="B90" s="440" t="s">
        <v>517</v>
      </c>
      <c r="C90" s="441"/>
      <c r="D90" s="441"/>
      <c r="E90" s="442"/>
      <c r="H90" s="441"/>
      <c r="I90" s="441"/>
      <c r="J90" s="441"/>
      <c r="K90" s="441"/>
      <c r="L90" s="441"/>
      <c r="M90" s="441"/>
      <c r="Q90" s="441"/>
      <c r="R90" s="441"/>
      <c r="T90" s="442"/>
      <c r="V90" s="441"/>
      <c r="W90" s="441"/>
      <c r="Y90" s="441"/>
      <c r="Z90" s="441"/>
      <c r="AB90" s="441"/>
      <c r="AC90" s="441"/>
      <c r="AD90" s="441"/>
      <c r="AE90" s="439"/>
      <c r="AJ90" s="443"/>
      <c r="AK90" s="439"/>
    </row>
    <row r="91" spans="1:37" s="440" customFormat="1" ht="12" x14ac:dyDescent="0.2">
      <c r="A91" s="439" t="s">
        <v>895</v>
      </c>
      <c r="B91" s="440" t="s">
        <v>467</v>
      </c>
      <c r="C91" s="441"/>
      <c r="D91" s="441"/>
      <c r="E91" s="442"/>
      <c r="H91" s="441"/>
      <c r="I91" s="441"/>
      <c r="J91" s="441"/>
      <c r="K91" s="441"/>
      <c r="L91" s="441"/>
      <c r="M91" s="441"/>
      <c r="Q91" s="441"/>
      <c r="R91" s="441"/>
      <c r="T91" s="442"/>
      <c r="V91" s="441"/>
      <c r="W91" s="441"/>
      <c r="Y91" s="441"/>
      <c r="Z91" s="441"/>
      <c r="AB91" s="441"/>
      <c r="AC91" s="441"/>
      <c r="AD91" s="441"/>
      <c r="AE91" s="439"/>
      <c r="AJ91" s="443"/>
      <c r="AK91" s="439"/>
    </row>
    <row r="92" spans="1:37" s="440" customFormat="1" ht="12" x14ac:dyDescent="0.2">
      <c r="A92" s="439" t="s">
        <v>896</v>
      </c>
      <c r="B92" s="440" t="s">
        <v>468</v>
      </c>
      <c r="C92" s="441"/>
      <c r="D92" s="441"/>
      <c r="E92" s="442"/>
      <c r="H92" s="441"/>
      <c r="I92" s="441"/>
      <c r="J92" s="441"/>
      <c r="K92" s="441"/>
      <c r="L92" s="441"/>
      <c r="M92" s="441"/>
      <c r="Q92" s="441"/>
      <c r="R92" s="441"/>
      <c r="T92" s="442"/>
      <c r="V92" s="441"/>
      <c r="W92" s="441"/>
      <c r="Y92" s="441"/>
      <c r="Z92" s="441"/>
      <c r="AB92" s="441"/>
      <c r="AC92" s="441"/>
      <c r="AD92" s="441"/>
      <c r="AE92" s="439"/>
      <c r="AJ92" s="443"/>
      <c r="AK92" s="439"/>
    </row>
    <row r="93" spans="1:37" s="440" customFormat="1" ht="12" x14ac:dyDescent="0.2">
      <c r="A93" s="439" t="s">
        <v>897</v>
      </c>
      <c r="B93" s="440" t="s">
        <v>444</v>
      </c>
      <c r="C93" s="441"/>
      <c r="D93" s="441"/>
      <c r="E93" s="442"/>
      <c r="H93" s="441"/>
      <c r="I93" s="441"/>
      <c r="J93" s="441"/>
      <c r="K93" s="441"/>
      <c r="L93" s="441"/>
      <c r="M93" s="441"/>
      <c r="Q93" s="441"/>
      <c r="R93" s="441"/>
      <c r="T93" s="442"/>
      <c r="V93" s="441"/>
      <c r="W93" s="441"/>
      <c r="Y93" s="441"/>
      <c r="Z93" s="441"/>
      <c r="AB93" s="441"/>
      <c r="AC93" s="441"/>
      <c r="AD93" s="441"/>
      <c r="AE93" s="439"/>
      <c r="AJ93" s="445"/>
      <c r="AK93" s="439"/>
    </row>
    <row r="94" spans="1:37" s="440" customFormat="1" ht="12" x14ac:dyDescent="0.2">
      <c r="A94" s="439" t="s">
        <v>898</v>
      </c>
      <c r="B94" s="440" t="s">
        <v>469</v>
      </c>
      <c r="C94" s="441"/>
      <c r="D94" s="441"/>
      <c r="E94" s="442"/>
      <c r="H94" s="441"/>
      <c r="I94" s="441"/>
      <c r="J94" s="441"/>
      <c r="K94" s="441"/>
      <c r="L94" s="441"/>
      <c r="M94" s="441"/>
      <c r="Q94" s="441"/>
      <c r="R94" s="441"/>
      <c r="T94" s="442"/>
      <c r="V94" s="441"/>
      <c r="W94" s="441"/>
      <c r="Y94" s="441"/>
      <c r="Z94" s="441"/>
      <c r="AB94" s="441"/>
      <c r="AC94" s="441"/>
      <c r="AD94" s="441"/>
      <c r="AE94" s="439"/>
      <c r="AJ94" s="446"/>
      <c r="AK94" s="439"/>
    </row>
    <row r="95" spans="1:37" s="448" customFormat="1" ht="12" x14ac:dyDescent="0.2">
      <c r="A95" s="447" t="s">
        <v>899</v>
      </c>
      <c r="B95" s="448" t="s">
        <v>470</v>
      </c>
      <c r="C95" s="449"/>
      <c r="D95" s="449"/>
      <c r="E95" s="450"/>
      <c r="H95" s="449"/>
      <c r="I95" s="449"/>
      <c r="J95" s="449"/>
      <c r="K95" s="449"/>
      <c r="L95" s="449"/>
      <c r="M95" s="449"/>
      <c r="Q95" s="449"/>
      <c r="R95" s="449"/>
      <c r="T95" s="450"/>
      <c r="V95" s="449"/>
      <c r="W95" s="449"/>
      <c r="Y95" s="449"/>
      <c r="Z95" s="449"/>
      <c r="AB95" s="449"/>
      <c r="AC95" s="449"/>
      <c r="AD95" s="449"/>
      <c r="AE95" s="447"/>
      <c r="AJ95" s="451"/>
      <c r="AK95" s="447"/>
    </row>
    <row r="96" spans="1:37" s="448" customFormat="1" ht="12" x14ac:dyDescent="0.2">
      <c r="A96" s="447" t="s">
        <v>900</v>
      </c>
      <c r="B96" s="448" t="s">
        <v>657</v>
      </c>
      <c r="C96" s="449"/>
      <c r="D96" s="449"/>
      <c r="E96" s="450"/>
      <c r="H96" s="449"/>
      <c r="I96" s="449"/>
      <c r="J96" s="449"/>
      <c r="K96" s="449"/>
      <c r="L96" s="449"/>
      <c r="M96" s="449"/>
      <c r="Q96" s="449"/>
      <c r="R96" s="449"/>
      <c r="T96" s="450"/>
      <c r="V96" s="449"/>
      <c r="W96" s="449"/>
      <c r="Y96" s="449"/>
      <c r="Z96" s="449"/>
      <c r="AB96" s="449"/>
      <c r="AC96" s="449"/>
      <c r="AD96" s="449"/>
      <c r="AE96" s="447"/>
      <c r="AJ96" s="451"/>
      <c r="AK96" s="447"/>
    </row>
    <row r="97" spans="1:37" s="448" customFormat="1" ht="12" x14ac:dyDescent="0.2">
      <c r="A97" s="447" t="s">
        <v>901</v>
      </c>
      <c r="B97" s="448" t="s">
        <v>364</v>
      </c>
      <c r="C97" s="449"/>
      <c r="D97" s="449"/>
      <c r="E97" s="450"/>
      <c r="H97" s="449"/>
      <c r="I97" s="449"/>
      <c r="J97" s="449"/>
      <c r="K97" s="449"/>
      <c r="L97" s="449"/>
      <c r="M97" s="449"/>
      <c r="Q97" s="449"/>
      <c r="R97" s="449"/>
      <c r="T97" s="450"/>
      <c r="V97" s="449"/>
      <c r="W97" s="449"/>
      <c r="Y97" s="449"/>
      <c r="Z97" s="449"/>
      <c r="AB97" s="449"/>
      <c r="AC97" s="449"/>
      <c r="AD97" s="449"/>
      <c r="AE97" s="447"/>
      <c r="AJ97" s="457"/>
      <c r="AK97" s="447"/>
    </row>
    <row r="98" spans="1:37" s="448" customFormat="1" ht="12" x14ac:dyDescent="0.2">
      <c r="A98" s="447" t="s">
        <v>902</v>
      </c>
      <c r="B98" s="448" t="s">
        <v>423</v>
      </c>
      <c r="C98" s="449"/>
      <c r="D98" s="449"/>
      <c r="E98" s="450"/>
      <c r="H98" s="449"/>
      <c r="I98" s="449"/>
      <c r="J98" s="449"/>
      <c r="K98" s="449"/>
      <c r="L98" s="449"/>
      <c r="M98" s="449"/>
      <c r="Q98" s="449"/>
      <c r="R98" s="449"/>
      <c r="T98" s="450"/>
      <c r="V98" s="449"/>
      <c r="W98" s="449"/>
      <c r="Y98" s="449"/>
      <c r="Z98" s="449"/>
      <c r="AB98" s="449"/>
      <c r="AC98" s="449"/>
      <c r="AD98" s="449"/>
      <c r="AE98" s="447"/>
      <c r="AJ98" s="458"/>
      <c r="AK98" s="447"/>
    </row>
    <row r="99" spans="1:37" s="448" customFormat="1" ht="12" x14ac:dyDescent="0.2">
      <c r="A99" s="447" t="s">
        <v>903</v>
      </c>
      <c r="B99" s="448" t="s">
        <v>658</v>
      </c>
      <c r="C99" s="449"/>
      <c r="D99" s="449"/>
      <c r="E99" s="450"/>
      <c r="H99" s="449"/>
      <c r="I99" s="449"/>
      <c r="J99" s="449"/>
      <c r="K99" s="449"/>
      <c r="L99" s="449"/>
      <c r="M99" s="449"/>
      <c r="Q99" s="449"/>
      <c r="R99" s="449"/>
      <c r="T99" s="450"/>
      <c r="V99" s="449"/>
      <c r="W99" s="449"/>
      <c r="Y99" s="449"/>
      <c r="Z99" s="449"/>
      <c r="AB99" s="449"/>
      <c r="AC99" s="449"/>
      <c r="AD99" s="449"/>
      <c r="AE99" s="447"/>
      <c r="AJ99" s="451"/>
      <c r="AK99" s="447"/>
    </row>
    <row r="100" spans="1:37" s="448" customFormat="1" ht="12" x14ac:dyDescent="0.2">
      <c r="A100" s="447" t="s">
        <v>904</v>
      </c>
      <c r="B100" s="448" t="s">
        <v>440</v>
      </c>
      <c r="C100" s="449"/>
      <c r="D100" s="449"/>
      <c r="E100" s="450"/>
      <c r="H100" s="449"/>
      <c r="I100" s="449"/>
      <c r="J100" s="449"/>
      <c r="K100" s="449"/>
      <c r="L100" s="449"/>
      <c r="M100" s="449"/>
      <c r="Q100" s="449"/>
      <c r="R100" s="449"/>
      <c r="T100" s="450"/>
      <c r="V100" s="449"/>
      <c r="W100" s="449"/>
      <c r="Y100" s="449"/>
      <c r="Z100" s="449"/>
      <c r="AB100" s="449"/>
      <c r="AC100" s="449"/>
      <c r="AD100" s="449"/>
      <c r="AE100" s="447"/>
      <c r="AJ100" s="459"/>
      <c r="AK100" s="447"/>
    </row>
    <row r="101" spans="1:37" s="448" customFormat="1" ht="12" x14ac:dyDescent="0.2">
      <c r="A101" s="447" t="s">
        <v>905</v>
      </c>
      <c r="B101" s="448" t="s">
        <v>518</v>
      </c>
      <c r="C101" s="449"/>
      <c r="D101" s="449"/>
      <c r="E101" s="450"/>
      <c r="H101" s="449"/>
      <c r="I101" s="449"/>
      <c r="J101" s="449"/>
      <c r="K101" s="449"/>
      <c r="L101" s="449"/>
      <c r="M101" s="449"/>
      <c r="Q101" s="449"/>
      <c r="R101" s="449"/>
      <c r="T101" s="450"/>
      <c r="V101" s="449"/>
      <c r="W101" s="449"/>
      <c r="Y101" s="449"/>
      <c r="Z101" s="449"/>
      <c r="AB101" s="449"/>
      <c r="AC101" s="449"/>
      <c r="AD101" s="449"/>
      <c r="AE101" s="447"/>
      <c r="AJ101" s="451"/>
      <c r="AK101" s="447"/>
    </row>
    <row r="102" spans="1:37" s="448" customFormat="1" ht="12" x14ac:dyDescent="0.2">
      <c r="A102" s="447" t="s">
        <v>906</v>
      </c>
      <c r="B102" s="448" t="s">
        <v>455</v>
      </c>
      <c r="C102" s="449"/>
      <c r="D102" s="449"/>
      <c r="E102" s="450"/>
      <c r="H102" s="449"/>
      <c r="I102" s="449"/>
      <c r="J102" s="449"/>
      <c r="K102" s="449"/>
      <c r="L102" s="449"/>
      <c r="M102" s="449"/>
      <c r="Q102" s="449"/>
      <c r="R102" s="449"/>
      <c r="T102" s="450"/>
      <c r="V102" s="449"/>
      <c r="W102" s="449"/>
      <c r="Y102" s="449"/>
      <c r="Z102" s="449"/>
      <c r="AB102" s="449"/>
      <c r="AC102" s="449"/>
      <c r="AD102" s="449"/>
      <c r="AE102" s="447"/>
      <c r="AJ102" s="451"/>
      <c r="AK102" s="447"/>
    </row>
    <row r="103" spans="1:37" s="448" customFormat="1" ht="12" x14ac:dyDescent="0.2">
      <c r="A103" s="447" t="s">
        <v>907</v>
      </c>
      <c r="B103" s="448" t="s">
        <v>573</v>
      </c>
      <c r="C103" s="449"/>
      <c r="D103" s="449"/>
      <c r="E103" s="450"/>
      <c r="H103" s="449"/>
      <c r="I103" s="449"/>
      <c r="J103" s="449"/>
      <c r="K103" s="449"/>
      <c r="L103" s="449"/>
      <c r="M103" s="449"/>
      <c r="Q103" s="449"/>
      <c r="R103" s="449"/>
      <c r="T103" s="450"/>
      <c r="V103" s="449"/>
      <c r="W103" s="449"/>
      <c r="Y103" s="449"/>
      <c r="Z103" s="449"/>
      <c r="AB103" s="449"/>
      <c r="AC103" s="449"/>
      <c r="AD103" s="449"/>
      <c r="AE103" s="447"/>
      <c r="AJ103" s="451"/>
      <c r="AK103" s="447"/>
    </row>
    <row r="104" spans="1:37" s="448" customFormat="1" ht="12" x14ac:dyDescent="0.2">
      <c r="A104" s="447" t="s">
        <v>908</v>
      </c>
      <c r="B104" s="448" t="s">
        <v>456</v>
      </c>
      <c r="C104" s="449"/>
      <c r="D104" s="449"/>
      <c r="E104" s="450"/>
      <c r="H104" s="449"/>
      <c r="I104" s="449"/>
      <c r="J104" s="449"/>
      <c r="K104" s="449"/>
      <c r="L104" s="449"/>
      <c r="M104" s="449"/>
      <c r="Q104" s="449"/>
      <c r="R104" s="449"/>
      <c r="T104" s="450"/>
      <c r="V104" s="449"/>
      <c r="W104" s="449"/>
      <c r="Y104" s="449"/>
      <c r="Z104" s="449"/>
      <c r="AB104" s="449"/>
      <c r="AC104" s="449"/>
      <c r="AD104" s="449"/>
      <c r="AE104" s="447"/>
      <c r="AJ104" s="451"/>
      <c r="AK104" s="447"/>
    </row>
    <row r="105" spans="1:37" s="448" customFormat="1" ht="12" x14ac:dyDescent="0.2">
      <c r="A105" s="447" t="s">
        <v>909</v>
      </c>
      <c r="B105" s="448" t="s">
        <v>559</v>
      </c>
      <c r="C105" s="449"/>
      <c r="D105" s="449"/>
      <c r="E105" s="450"/>
      <c r="H105" s="449"/>
      <c r="I105" s="449"/>
      <c r="J105" s="449"/>
      <c r="K105" s="449"/>
      <c r="L105" s="449"/>
      <c r="M105" s="449"/>
      <c r="Q105" s="449"/>
      <c r="R105" s="449"/>
      <c r="T105" s="450"/>
      <c r="V105" s="449"/>
      <c r="W105" s="449"/>
      <c r="Y105" s="449"/>
      <c r="Z105" s="449"/>
      <c r="AB105" s="449"/>
      <c r="AC105" s="449"/>
      <c r="AD105" s="449"/>
      <c r="AE105" s="447"/>
      <c r="AJ105" s="451"/>
      <c r="AK105" s="447"/>
    </row>
    <row r="106" spans="1:37" s="448" customFormat="1" ht="12" x14ac:dyDescent="0.2">
      <c r="A106" s="447" t="s">
        <v>910</v>
      </c>
      <c r="B106" s="448" t="s">
        <v>397</v>
      </c>
      <c r="C106" s="449"/>
      <c r="D106" s="449"/>
      <c r="E106" s="450"/>
      <c r="H106" s="449"/>
      <c r="I106" s="449"/>
      <c r="J106" s="449"/>
      <c r="K106" s="449"/>
      <c r="L106" s="449"/>
      <c r="M106" s="449"/>
      <c r="Q106" s="449"/>
      <c r="R106" s="449"/>
      <c r="T106" s="450"/>
      <c r="V106" s="449"/>
      <c r="W106" s="449"/>
      <c r="Y106" s="449"/>
      <c r="Z106" s="449"/>
      <c r="AB106" s="449"/>
      <c r="AC106" s="449"/>
      <c r="AD106" s="449"/>
      <c r="AE106" s="447"/>
      <c r="AJ106" s="457"/>
      <c r="AK106" s="447"/>
    </row>
    <row r="107" spans="1:37" s="448" customFormat="1" ht="12" x14ac:dyDescent="0.2">
      <c r="A107" s="447" t="s">
        <v>911</v>
      </c>
      <c r="B107" s="448" t="s">
        <v>560</v>
      </c>
      <c r="C107" s="449"/>
      <c r="D107" s="449"/>
      <c r="E107" s="450"/>
      <c r="H107" s="449"/>
      <c r="I107" s="449"/>
      <c r="J107" s="449"/>
      <c r="K107" s="449"/>
      <c r="L107" s="449"/>
      <c r="M107" s="449"/>
      <c r="Q107" s="449"/>
      <c r="R107" s="449"/>
      <c r="T107" s="450"/>
      <c r="V107" s="449"/>
      <c r="W107" s="449"/>
      <c r="Y107" s="449"/>
      <c r="Z107" s="449"/>
      <c r="AB107" s="449"/>
      <c r="AC107" s="449"/>
      <c r="AD107" s="449"/>
      <c r="AE107" s="447"/>
      <c r="AJ107" s="451"/>
      <c r="AK107" s="447"/>
    </row>
    <row r="108" spans="1:37" s="448" customFormat="1" ht="12" x14ac:dyDescent="0.2">
      <c r="A108" s="447" t="s">
        <v>912</v>
      </c>
      <c r="B108" s="448" t="s">
        <v>406</v>
      </c>
      <c r="C108" s="449"/>
      <c r="D108" s="449"/>
      <c r="E108" s="450"/>
      <c r="H108" s="449"/>
      <c r="I108" s="449"/>
      <c r="J108" s="449"/>
      <c r="K108" s="449"/>
      <c r="L108" s="449"/>
      <c r="M108" s="449"/>
      <c r="Q108" s="449"/>
      <c r="R108" s="449"/>
      <c r="T108" s="450"/>
      <c r="V108" s="449"/>
      <c r="W108" s="449"/>
      <c r="Y108" s="449"/>
      <c r="Z108" s="449"/>
      <c r="AB108" s="449"/>
      <c r="AC108" s="449"/>
      <c r="AD108" s="449"/>
      <c r="AE108" s="447"/>
      <c r="AJ108" s="457"/>
      <c r="AK108" s="447"/>
    </row>
    <row r="109" spans="1:37" s="448" customFormat="1" ht="12" x14ac:dyDescent="0.2">
      <c r="A109" s="447" t="s">
        <v>913</v>
      </c>
      <c r="B109" s="448" t="s">
        <v>659</v>
      </c>
      <c r="C109" s="449"/>
      <c r="D109" s="449"/>
      <c r="E109" s="450"/>
      <c r="H109" s="449"/>
      <c r="I109" s="449"/>
      <c r="J109" s="449"/>
      <c r="K109" s="449"/>
      <c r="L109" s="449"/>
      <c r="M109" s="449"/>
      <c r="Q109" s="449"/>
      <c r="R109" s="449"/>
      <c r="T109" s="450"/>
      <c r="V109" s="449"/>
      <c r="W109" s="449"/>
      <c r="Y109" s="449"/>
      <c r="Z109" s="449"/>
      <c r="AB109" s="449"/>
      <c r="AC109" s="449"/>
      <c r="AD109" s="449"/>
      <c r="AE109" s="447"/>
      <c r="AJ109" s="451"/>
      <c r="AK109" s="447"/>
    </row>
    <row r="110" spans="1:37" s="448" customFormat="1" ht="12" x14ac:dyDescent="0.2">
      <c r="A110" s="447" t="s">
        <v>914</v>
      </c>
      <c r="B110" s="448" t="s">
        <v>471</v>
      </c>
      <c r="C110" s="449"/>
      <c r="D110" s="449"/>
      <c r="E110" s="450"/>
      <c r="H110" s="449"/>
      <c r="I110" s="449"/>
      <c r="J110" s="449"/>
      <c r="K110" s="449"/>
      <c r="L110" s="449"/>
      <c r="M110" s="449"/>
      <c r="Q110" s="449"/>
      <c r="R110" s="449"/>
      <c r="T110" s="450"/>
      <c r="V110" s="449"/>
      <c r="W110" s="449"/>
      <c r="Y110" s="449"/>
      <c r="Z110" s="449"/>
      <c r="AB110" s="449"/>
      <c r="AC110" s="449"/>
      <c r="AD110" s="449"/>
      <c r="AE110" s="447"/>
      <c r="AJ110" s="451"/>
      <c r="AK110" s="447"/>
    </row>
    <row r="111" spans="1:37" s="448" customFormat="1" ht="12" x14ac:dyDescent="0.2">
      <c r="A111" s="460" t="s">
        <v>915</v>
      </c>
      <c r="B111" s="431" t="s">
        <v>389</v>
      </c>
      <c r="C111" s="428"/>
      <c r="D111" s="428"/>
      <c r="E111" s="450"/>
      <c r="H111" s="449"/>
      <c r="I111" s="449"/>
      <c r="J111" s="449"/>
      <c r="K111" s="449"/>
      <c r="L111" s="449"/>
      <c r="M111" s="449"/>
      <c r="Q111" s="449"/>
      <c r="R111" s="449"/>
      <c r="T111" s="450"/>
      <c r="V111" s="449"/>
      <c r="W111" s="449"/>
      <c r="Y111" s="449"/>
      <c r="Z111" s="449"/>
      <c r="AB111" s="449"/>
      <c r="AC111" s="449"/>
      <c r="AD111" s="449"/>
      <c r="AE111" s="447"/>
      <c r="AJ111" s="459"/>
      <c r="AK111" s="447"/>
    </row>
    <row r="112" spans="1:37" s="448" customFormat="1" ht="12" x14ac:dyDescent="0.2">
      <c r="A112" s="447" t="s">
        <v>916</v>
      </c>
      <c r="B112" s="448" t="s">
        <v>620</v>
      </c>
      <c r="C112" s="449"/>
      <c r="D112" s="449"/>
      <c r="E112" s="450"/>
      <c r="H112" s="449"/>
      <c r="I112" s="449"/>
      <c r="J112" s="449"/>
      <c r="K112" s="449"/>
      <c r="L112" s="449"/>
      <c r="M112" s="449"/>
      <c r="Q112" s="449"/>
      <c r="R112" s="449"/>
      <c r="T112" s="450"/>
      <c r="V112" s="449"/>
      <c r="W112" s="449"/>
      <c r="Y112" s="449"/>
      <c r="Z112" s="449"/>
      <c r="AB112" s="449"/>
      <c r="AC112" s="449"/>
      <c r="AD112" s="449"/>
      <c r="AE112" s="447"/>
      <c r="AJ112" s="451"/>
      <c r="AK112" s="447"/>
    </row>
    <row r="113" spans="1:37" s="448" customFormat="1" ht="12" x14ac:dyDescent="0.2">
      <c r="A113" s="447" t="s">
        <v>917</v>
      </c>
      <c r="B113" s="448" t="s">
        <v>472</v>
      </c>
      <c r="C113" s="449"/>
      <c r="D113" s="449"/>
      <c r="E113" s="450"/>
      <c r="H113" s="449"/>
      <c r="I113" s="449"/>
      <c r="J113" s="449"/>
      <c r="K113" s="449"/>
      <c r="L113" s="449"/>
      <c r="M113" s="449"/>
      <c r="Q113" s="449"/>
      <c r="R113" s="449"/>
      <c r="T113" s="450"/>
      <c r="V113" s="449"/>
      <c r="W113" s="449"/>
      <c r="Y113" s="449"/>
      <c r="Z113" s="449"/>
      <c r="AB113" s="449"/>
      <c r="AC113" s="449"/>
      <c r="AD113" s="449"/>
      <c r="AE113" s="447"/>
      <c r="AJ113" s="451"/>
      <c r="AK113" s="447"/>
    </row>
    <row r="114" spans="1:37" s="448" customFormat="1" ht="12" x14ac:dyDescent="0.2">
      <c r="A114" s="447" t="s">
        <v>918</v>
      </c>
      <c r="B114" s="448" t="s">
        <v>561</v>
      </c>
      <c r="C114" s="449"/>
      <c r="D114" s="449"/>
      <c r="E114" s="450"/>
      <c r="H114" s="449"/>
      <c r="I114" s="449"/>
      <c r="J114" s="449"/>
      <c r="K114" s="449"/>
      <c r="L114" s="449"/>
      <c r="M114" s="449"/>
      <c r="Q114" s="449"/>
      <c r="R114" s="449"/>
      <c r="T114" s="450"/>
      <c r="V114" s="449"/>
      <c r="W114" s="449"/>
      <c r="Y114" s="449"/>
      <c r="Z114" s="449"/>
      <c r="AB114" s="449"/>
      <c r="AC114" s="449"/>
      <c r="AD114" s="449"/>
      <c r="AE114" s="447"/>
      <c r="AJ114" s="451"/>
      <c r="AK114" s="447"/>
    </row>
    <row r="115" spans="1:37" s="448" customFormat="1" ht="12" x14ac:dyDescent="0.2">
      <c r="A115" s="447" t="s">
        <v>919</v>
      </c>
      <c r="B115" s="448" t="s">
        <v>630</v>
      </c>
      <c r="C115" s="449"/>
      <c r="D115" s="449"/>
      <c r="E115" s="450"/>
      <c r="H115" s="449"/>
      <c r="I115" s="449"/>
      <c r="J115" s="449"/>
      <c r="K115" s="449"/>
      <c r="L115" s="449"/>
      <c r="M115" s="449"/>
      <c r="Q115" s="449"/>
      <c r="R115" s="449"/>
      <c r="T115" s="450"/>
      <c r="V115" s="449"/>
      <c r="W115" s="449"/>
      <c r="Y115" s="449"/>
      <c r="Z115" s="449"/>
      <c r="AB115" s="449"/>
      <c r="AC115" s="449"/>
      <c r="AD115" s="449"/>
      <c r="AE115" s="447"/>
      <c r="AJ115" s="451"/>
      <c r="AK115" s="447"/>
    </row>
    <row r="116" spans="1:37" s="448" customFormat="1" ht="12" x14ac:dyDescent="0.2">
      <c r="A116" s="447" t="s">
        <v>920</v>
      </c>
      <c r="B116" s="448" t="s">
        <v>574</v>
      </c>
      <c r="C116" s="449"/>
      <c r="D116" s="449"/>
      <c r="E116" s="450"/>
      <c r="H116" s="449"/>
      <c r="I116" s="449"/>
      <c r="J116" s="449"/>
      <c r="K116" s="449"/>
      <c r="L116" s="449"/>
      <c r="M116" s="449"/>
      <c r="Q116" s="449"/>
      <c r="R116" s="449"/>
      <c r="T116" s="450"/>
      <c r="V116" s="449"/>
      <c r="W116" s="449"/>
      <c r="Y116" s="449"/>
      <c r="Z116" s="449"/>
      <c r="AB116" s="449"/>
      <c r="AC116" s="449"/>
      <c r="AD116" s="449"/>
      <c r="AE116" s="447"/>
      <c r="AJ116" s="451"/>
      <c r="AK116" s="447"/>
    </row>
    <row r="117" spans="1:37" s="448" customFormat="1" ht="12" x14ac:dyDescent="0.2">
      <c r="A117" s="447" t="s">
        <v>921</v>
      </c>
      <c r="B117" s="448" t="s">
        <v>498</v>
      </c>
      <c r="C117" s="449"/>
      <c r="D117" s="449"/>
      <c r="E117" s="450"/>
      <c r="H117" s="449"/>
      <c r="I117" s="449"/>
      <c r="J117" s="449"/>
      <c r="K117" s="449"/>
      <c r="L117" s="449"/>
      <c r="M117" s="449"/>
      <c r="Q117" s="449"/>
      <c r="R117" s="449"/>
      <c r="T117" s="450"/>
      <c r="V117" s="449"/>
      <c r="W117" s="449"/>
      <c r="Y117" s="449"/>
      <c r="Z117" s="449"/>
      <c r="AB117" s="449"/>
      <c r="AC117" s="449"/>
      <c r="AD117" s="449"/>
      <c r="AE117" s="447"/>
      <c r="AJ117" s="451"/>
      <c r="AK117" s="447"/>
    </row>
    <row r="118" spans="1:37" s="448" customFormat="1" ht="12" x14ac:dyDescent="0.2">
      <c r="A118" s="447" t="s">
        <v>922</v>
      </c>
      <c r="B118" s="448" t="s">
        <v>584</v>
      </c>
      <c r="C118" s="449"/>
      <c r="D118" s="449"/>
      <c r="E118" s="450"/>
      <c r="H118" s="449"/>
      <c r="I118" s="449"/>
      <c r="J118" s="449"/>
      <c r="K118" s="449"/>
      <c r="L118" s="449"/>
      <c r="M118" s="449"/>
      <c r="Q118" s="449"/>
      <c r="R118" s="449"/>
      <c r="T118" s="450"/>
      <c r="V118" s="449"/>
      <c r="W118" s="449"/>
      <c r="Y118" s="449"/>
      <c r="Z118" s="449"/>
      <c r="AB118" s="449"/>
      <c r="AC118" s="449"/>
      <c r="AD118" s="449"/>
      <c r="AE118" s="447"/>
      <c r="AJ118" s="451"/>
      <c r="AK118" s="447"/>
    </row>
    <row r="119" spans="1:37" s="448" customFormat="1" ht="12" x14ac:dyDescent="0.2">
      <c r="A119" s="447" t="s">
        <v>923</v>
      </c>
      <c r="B119" s="448" t="s">
        <v>519</v>
      </c>
      <c r="C119" s="449"/>
      <c r="D119" s="449"/>
      <c r="E119" s="450"/>
      <c r="H119" s="449"/>
      <c r="I119" s="449"/>
      <c r="J119" s="449"/>
      <c r="K119" s="449"/>
      <c r="L119" s="449"/>
      <c r="M119" s="449"/>
      <c r="Q119" s="449"/>
      <c r="R119" s="449"/>
      <c r="T119" s="450"/>
      <c r="V119" s="449"/>
      <c r="W119" s="449"/>
      <c r="Y119" s="449"/>
      <c r="Z119" s="449"/>
      <c r="AB119" s="449"/>
      <c r="AC119" s="449"/>
      <c r="AD119" s="449"/>
      <c r="AE119" s="447"/>
      <c r="AJ119" s="459"/>
      <c r="AK119" s="447"/>
    </row>
    <row r="120" spans="1:37" s="448" customFormat="1" ht="12" x14ac:dyDescent="0.2">
      <c r="A120" s="447" t="s">
        <v>924</v>
      </c>
      <c r="B120" s="448" t="s">
        <v>473</v>
      </c>
      <c r="C120" s="449"/>
      <c r="D120" s="449"/>
      <c r="E120" s="450"/>
      <c r="H120" s="449"/>
      <c r="I120" s="449"/>
      <c r="J120" s="449"/>
      <c r="K120" s="449"/>
      <c r="L120" s="449"/>
      <c r="M120" s="449"/>
      <c r="Q120" s="449"/>
      <c r="R120" s="449"/>
      <c r="T120" s="450"/>
      <c r="V120" s="449"/>
      <c r="W120" s="449"/>
      <c r="Y120" s="449"/>
      <c r="Z120" s="449"/>
      <c r="AB120" s="449"/>
      <c r="AC120" s="449"/>
      <c r="AD120" s="449"/>
      <c r="AE120" s="447"/>
      <c r="AJ120" s="457"/>
      <c r="AK120" s="447"/>
    </row>
    <row r="121" spans="1:37" s="448" customFormat="1" ht="12" x14ac:dyDescent="0.2">
      <c r="A121" s="447" t="s">
        <v>925</v>
      </c>
      <c r="B121" s="448" t="s">
        <v>585</v>
      </c>
      <c r="C121" s="449"/>
      <c r="D121" s="449"/>
      <c r="E121" s="450"/>
      <c r="H121" s="449"/>
      <c r="I121" s="449"/>
      <c r="J121" s="449"/>
      <c r="K121" s="449"/>
      <c r="L121" s="449"/>
      <c r="M121" s="449"/>
      <c r="Q121" s="449"/>
      <c r="R121" s="449"/>
      <c r="T121" s="450"/>
      <c r="V121" s="449"/>
      <c r="W121" s="449"/>
      <c r="Y121" s="449"/>
      <c r="Z121" s="449"/>
      <c r="AB121" s="449"/>
      <c r="AC121" s="449"/>
      <c r="AD121" s="449"/>
      <c r="AE121" s="447"/>
      <c r="AJ121" s="451"/>
      <c r="AK121" s="447"/>
    </row>
    <row r="122" spans="1:37" s="448" customFormat="1" ht="12" x14ac:dyDescent="0.2">
      <c r="A122" s="447" t="s">
        <v>926</v>
      </c>
      <c r="B122" s="448" t="s">
        <v>499</v>
      </c>
      <c r="C122" s="449"/>
      <c r="D122" s="449"/>
      <c r="E122" s="450"/>
      <c r="H122" s="449"/>
      <c r="I122" s="449"/>
      <c r="J122" s="449"/>
      <c r="K122" s="449"/>
      <c r="L122" s="449"/>
      <c r="M122" s="449"/>
      <c r="Q122" s="449"/>
      <c r="R122" s="449"/>
      <c r="T122" s="450"/>
      <c r="V122" s="449"/>
      <c r="W122" s="449"/>
      <c r="Y122" s="449"/>
      <c r="Z122" s="449"/>
      <c r="AB122" s="449"/>
      <c r="AC122" s="449"/>
      <c r="AD122" s="449"/>
      <c r="AE122" s="447"/>
      <c r="AJ122" s="451"/>
      <c r="AK122" s="447"/>
    </row>
    <row r="123" spans="1:37" s="448" customFormat="1" ht="12" x14ac:dyDescent="0.2">
      <c r="A123" s="447" t="s">
        <v>927</v>
      </c>
      <c r="B123" s="448" t="s">
        <v>474</v>
      </c>
      <c r="C123" s="449"/>
      <c r="D123" s="449"/>
      <c r="E123" s="450"/>
      <c r="H123" s="449"/>
      <c r="I123" s="449"/>
      <c r="J123" s="449"/>
      <c r="K123" s="449"/>
      <c r="L123" s="449"/>
      <c r="M123" s="449"/>
      <c r="Q123" s="449"/>
      <c r="R123" s="449"/>
      <c r="T123" s="450"/>
      <c r="V123" s="449"/>
      <c r="W123" s="449"/>
      <c r="Y123" s="449"/>
      <c r="Z123" s="449"/>
      <c r="AB123" s="449"/>
      <c r="AC123" s="449"/>
      <c r="AD123" s="449"/>
      <c r="AE123" s="447"/>
      <c r="AJ123" s="451"/>
      <c r="AK123" s="447"/>
    </row>
    <row r="124" spans="1:37" s="448" customFormat="1" ht="12" x14ac:dyDescent="0.2">
      <c r="A124" s="447" t="s">
        <v>928</v>
      </c>
      <c r="B124" s="448" t="s">
        <v>575</v>
      </c>
      <c r="C124" s="449"/>
      <c r="D124" s="449"/>
      <c r="E124" s="450"/>
      <c r="H124" s="449"/>
      <c r="I124" s="449"/>
      <c r="J124" s="449"/>
      <c r="K124" s="449"/>
      <c r="L124" s="449"/>
      <c r="M124" s="449"/>
      <c r="Q124" s="449"/>
      <c r="R124" s="449"/>
      <c r="T124" s="450"/>
      <c r="V124" s="449"/>
      <c r="W124" s="449"/>
      <c r="Y124" s="449"/>
      <c r="Z124" s="449"/>
      <c r="AB124" s="449"/>
      <c r="AC124" s="449"/>
      <c r="AD124" s="449"/>
      <c r="AE124" s="447"/>
      <c r="AJ124" s="451"/>
      <c r="AK124" s="447"/>
    </row>
    <row r="125" spans="1:37" s="448" customFormat="1" ht="12" x14ac:dyDescent="0.2">
      <c r="A125" s="447" t="s">
        <v>929</v>
      </c>
      <c r="B125" s="448" t="s">
        <v>576</v>
      </c>
      <c r="C125" s="449"/>
      <c r="D125" s="449"/>
      <c r="E125" s="450"/>
      <c r="H125" s="449"/>
      <c r="I125" s="449"/>
      <c r="J125" s="449"/>
      <c r="K125" s="449"/>
      <c r="L125" s="449"/>
      <c r="M125" s="449"/>
      <c r="Q125" s="449"/>
      <c r="R125" s="449"/>
      <c r="T125" s="450"/>
      <c r="V125" s="449"/>
      <c r="W125" s="449"/>
      <c r="Y125" s="449"/>
      <c r="Z125" s="449"/>
      <c r="AB125" s="449"/>
      <c r="AC125" s="449"/>
      <c r="AD125" s="449"/>
      <c r="AE125" s="447"/>
      <c r="AJ125" s="451"/>
      <c r="AK125" s="447"/>
    </row>
    <row r="126" spans="1:37" s="448" customFormat="1" ht="12" x14ac:dyDescent="0.2">
      <c r="A126" s="447" t="s">
        <v>930</v>
      </c>
      <c r="B126" s="448" t="s">
        <v>597</v>
      </c>
      <c r="C126" s="449"/>
      <c r="D126" s="449"/>
      <c r="E126" s="450"/>
      <c r="H126" s="449"/>
      <c r="I126" s="449"/>
      <c r="J126" s="449"/>
      <c r="K126" s="449"/>
      <c r="L126" s="449"/>
      <c r="M126" s="449"/>
      <c r="Q126" s="449"/>
      <c r="R126" s="449"/>
      <c r="T126" s="450"/>
      <c r="V126" s="449"/>
      <c r="W126" s="449"/>
      <c r="Y126" s="449"/>
      <c r="Z126" s="449"/>
      <c r="AB126" s="449"/>
      <c r="AC126" s="449"/>
      <c r="AD126" s="449"/>
      <c r="AE126" s="447"/>
      <c r="AJ126" s="451"/>
      <c r="AK126" s="447"/>
    </row>
    <row r="127" spans="1:37" s="448" customFormat="1" ht="12" x14ac:dyDescent="0.2">
      <c r="A127" s="447" t="s">
        <v>931</v>
      </c>
      <c r="B127" s="448" t="s">
        <v>520</v>
      </c>
      <c r="C127" s="449"/>
      <c r="D127" s="449"/>
      <c r="E127" s="450"/>
      <c r="H127" s="449"/>
      <c r="I127" s="449"/>
      <c r="J127" s="449"/>
      <c r="K127" s="449"/>
      <c r="L127" s="449"/>
      <c r="M127" s="449"/>
      <c r="Q127" s="449"/>
      <c r="R127" s="449"/>
      <c r="T127" s="450"/>
      <c r="V127" s="449"/>
      <c r="W127" s="449"/>
      <c r="Y127" s="449"/>
      <c r="Z127" s="449"/>
      <c r="AB127" s="449"/>
      <c r="AC127" s="449"/>
      <c r="AD127" s="449"/>
      <c r="AE127" s="447"/>
      <c r="AJ127" s="451"/>
      <c r="AK127" s="447"/>
    </row>
    <row r="128" spans="1:37" s="448" customFormat="1" ht="12" x14ac:dyDescent="0.2">
      <c r="A128" s="447" t="s">
        <v>932</v>
      </c>
      <c r="B128" s="448" t="s">
        <v>433</v>
      </c>
      <c r="C128" s="449"/>
      <c r="D128" s="449"/>
      <c r="E128" s="450"/>
      <c r="H128" s="449"/>
      <c r="I128" s="449"/>
      <c r="J128" s="449"/>
      <c r="K128" s="449"/>
      <c r="L128" s="449"/>
      <c r="M128" s="449"/>
      <c r="Q128" s="449"/>
      <c r="R128" s="449"/>
      <c r="T128" s="450"/>
      <c r="V128" s="449"/>
      <c r="W128" s="449"/>
      <c r="Y128" s="449"/>
      <c r="Z128" s="449"/>
      <c r="AB128" s="449"/>
      <c r="AC128" s="449"/>
      <c r="AD128" s="449"/>
      <c r="AE128" s="447"/>
      <c r="AJ128" s="457"/>
      <c r="AK128" s="447"/>
    </row>
    <row r="129" spans="1:37" s="448" customFormat="1" ht="12" x14ac:dyDescent="0.2">
      <c r="A129" s="447" t="s">
        <v>933</v>
      </c>
      <c r="B129" s="448" t="s">
        <v>365</v>
      </c>
      <c r="C129" s="449"/>
      <c r="D129" s="449"/>
      <c r="E129" s="450"/>
      <c r="H129" s="449"/>
      <c r="I129" s="449"/>
      <c r="J129" s="449"/>
      <c r="K129" s="449"/>
      <c r="L129" s="449"/>
      <c r="M129" s="449"/>
      <c r="Q129" s="449"/>
      <c r="R129" s="449"/>
      <c r="T129" s="450"/>
      <c r="V129" s="449"/>
      <c r="W129" s="449"/>
      <c r="Y129" s="449"/>
      <c r="Z129" s="449"/>
      <c r="AB129" s="449"/>
      <c r="AC129" s="449"/>
      <c r="AD129" s="449"/>
      <c r="AE129" s="447"/>
      <c r="AJ129" s="451"/>
      <c r="AK129" s="447"/>
    </row>
    <row r="130" spans="1:37" s="448" customFormat="1" ht="12" x14ac:dyDescent="0.2">
      <c r="A130" s="447" t="s">
        <v>934</v>
      </c>
      <c r="B130" s="448" t="s">
        <v>521</v>
      </c>
      <c r="C130" s="449"/>
      <c r="D130" s="449"/>
      <c r="E130" s="450"/>
      <c r="H130" s="449"/>
      <c r="I130" s="449"/>
      <c r="J130" s="449"/>
      <c r="K130" s="449"/>
      <c r="L130" s="449"/>
      <c r="M130" s="449"/>
      <c r="Q130" s="449"/>
      <c r="R130" s="449"/>
      <c r="T130" s="450"/>
      <c r="V130" s="449"/>
      <c r="W130" s="449"/>
      <c r="Y130" s="449"/>
      <c r="Z130" s="449"/>
      <c r="AB130" s="449"/>
      <c r="AC130" s="449"/>
      <c r="AD130" s="449"/>
      <c r="AE130" s="447"/>
      <c r="AJ130" s="451"/>
      <c r="AK130" s="447"/>
    </row>
    <row r="131" spans="1:37" s="448" customFormat="1" ht="12" x14ac:dyDescent="0.2">
      <c r="A131" s="447" t="s">
        <v>935</v>
      </c>
      <c r="B131" s="448" t="s">
        <v>522</v>
      </c>
      <c r="C131" s="449"/>
      <c r="D131" s="449"/>
      <c r="E131" s="450"/>
      <c r="H131" s="449"/>
      <c r="I131" s="449"/>
      <c r="J131" s="449"/>
      <c r="K131" s="449"/>
      <c r="L131" s="449"/>
      <c r="M131" s="449"/>
      <c r="Q131" s="449"/>
      <c r="R131" s="449"/>
      <c r="T131" s="450"/>
      <c r="V131" s="449"/>
      <c r="W131" s="449"/>
      <c r="Y131" s="449"/>
      <c r="Z131" s="449"/>
      <c r="AB131" s="449"/>
      <c r="AC131" s="449"/>
      <c r="AD131" s="449"/>
      <c r="AE131" s="447"/>
      <c r="AJ131" s="457"/>
      <c r="AK131" s="447"/>
    </row>
    <row r="132" spans="1:37" s="448" customFormat="1" ht="12" x14ac:dyDescent="0.2">
      <c r="A132" s="447" t="s">
        <v>936</v>
      </c>
      <c r="B132" s="448" t="s">
        <v>577</v>
      </c>
      <c r="C132" s="449"/>
      <c r="D132" s="449"/>
      <c r="E132" s="450"/>
      <c r="H132" s="449"/>
      <c r="I132" s="449"/>
      <c r="J132" s="449"/>
      <c r="K132" s="449"/>
      <c r="L132" s="449"/>
      <c r="M132" s="449"/>
      <c r="Q132" s="449"/>
      <c r="R132" s="449"/>
      <c r="T132" s="450"/>
      <c r="V132" s="449"/>
      <c r="W132" s="449"/>
      <c r="Y132" s="449"/>
      <c r="Z132" s="449"/>
      <c r="AB132" s="449"/>
      <c r="AC132" s="449"/>
      <c r="AD132" s="449"/>
      <c r="AE132" s="447"/>
      <c r="AJ132" s="451"/>
      <c r="AK132" s="447"/>
    </row>
    <row r="133" spans="1:37" s="448" customFormat="1" ht="12" x14ac:dyDescent="0.2">
      <c r="A133" s="447" t="s">
        <v>937</v>
      </c>
      <c r="B133" s="448" t="s">
        <v>407</v>
      </c>
      <c r="C133" s="449"/>
      <c r="D133" s="449"/>
      <c r="E133" s="450"/>
      <c r="H133" s="449"/>
      <c r="I133" s="449"/>
      <c r="J133" s="449"/>
      <c r="K133" s="449"/>
      <c r="L133" s="449"/>
      <c r="M133" s="449"/>
      <c r="Q133" s="449"/>
      <c r="R133" s="449"/>
      <c r="T133" s="450"/>
      <c r="V133" s="449"/>
      <c r="W133" s="449"/>
      <c r="Y133" s="449"/>
      <c r="Z133" s="449"/>
      <c r="AB133" s="449"/>
      <c r="AC133" s="449"/>
      <c r="AD133" s="449"/>
      <c r="AE133" s="447"/>
      <c r="AJ133" s="451"/>
      <c r="AK133" s="447"/>
    </row>
    <row r="134" spans="1:37" s="448" customFormat="1" ht="12" x14ac:dyDescent="0.2">
      <c r="A134" s="447" t="s">
        <v>938</v>
      </c>
      <c r="B134" s="448" t="s">
        <v>434</v>
      </c>
      <c r="C134" s="449"/>
      <c r="D134" s="449"/>
      <c r="E134" s="450"/>
      <c r="H134" s="449"/>
      <c r="I134" s="449"/>
      <c r="J134" s="449"/>
      <c r="K134" s="449"/>
      <c r="L134" s="449"/>
      <c r="M134" s="449"/>
      <c r="Q134" s="449"/>
      <c r="R134" s="449"/>
      <c r="T134" s="450"/>
      <c r="V134" s="449"/>
      <c r="W134" s="449"/>
      <c r="Y134" s="449"/>
      <c r="Z134" s="449"/>
      <c r="AB134" s="449"/>
      <c r="AC134" s="449"/>
      <c r="AD134" s="449"/>
      <c r="AE134" s="447"/>
      <c r="AJ134" s="458"/>
      <c r="AK134" s="447"/>
    </row>
    <row r="135" spans="1:37" s="448" customFormat="1" ht="12" x14ac:dyDescent="0.2">
      <c r="A135" s="447" t="s">
        <v>939</v>
      </c>
      <c r="B135" s="448" t="s">
        <v>612</v>
      </c>
      <c r="C135" s="449"/>
      <c r="D135" s="449"/>
      <c r="E135" s="450"/>
      <c r="H135" s="449"/>
      <c r="I135" s="449"/>
      <c r="J135" s="449"/>
      <c r="K135" s="449"/>
      <c r="L135" s="449"/>
      <c r="M135" s="449"/>
      <c r="Q135" s="449"/>
      <c r="R135" s="449"/>
      <c r="T135" s="450"/>
      <c r="V135" s="449"/>
      <c r="W135" s="449"/>
      <c r="Y135" s="449"/>
      <c r="Z135" s="449"/>
      <c r="AB135" s="449"/>
      <c r="AC135" s="449"/>
      <c r="AD135" s="449"/>
      <c r="AE135" s="447"/>
      <c r="AJ135" s="451"/>
      <c r="AK135" s="447"/>
    </row>
    <row r="136" spans="1:37" s="448" customFormat="1" ht="12" x14ac:dyDescent="0.2">
      <c r="A136" s="447" t="s">
        <v>940</v>
      </c>
      <c r="B136" s="448" t="s">
        <v>578</v>
      </c>
      <c r="C136" s="449"/>
      <c r="D136" s="449"/>
      <c r="E136" s="450"/>
      <c r="H136" s="449"/>
      <c r="I136" s="449"/>
      <c r="J136" s="449"/>
      <c r="K136" s="449"/>
      <c r="L136" s="449"/>
      <c r="M136" s="449"/>
      <c r="Q136" s="449"/>
      <c r="R136" s="449"/>
      <c r="T136" s="450"/>
      <c r="V136" s="449"/>
      <c r="W136" s="449"/>
      <c r="Y136" s="449"/>
      <c r="Z136" s="449"/>
      <c r="AB136" s="449"/>
      <c r="AC136" s="449"/>
      <c r="AD136" s="449"/>
      <c r="AE136" s="447"/>
      <c r="AJ136" s="451"/>
      <c r="AK136" s="447"/>
    </row>
    <row r="137" spans="1:37" s="448" customFormat="1" ht="12" x14ac:dyDescent="0.2">
      <c r="A137" s="447" t="s">
        <v>941</v>
      </c>
      <c r="B137" s="448" t="s">
        <v>475</v>
      </c>
      <c r="C137" s="449"/>
      <c r="D137" s="449"/>
      <c r="E137" s="450"/>
      <c r="H137" s="449"/>
      <c r="I137" s="449"/>
      <c r="J137" s="449"/>
      <c r="K137" s="449"/>
      <c r="L137" s="449"/>
      <c r="M137" s="449"/>
      <c r="Q137" s="449"/>
      <c r="R137" s="449"/>
      <c r="T137" s="450"/>
      <c r="V137" s="449"/>
      <c r="W137" s="449"/>
      <c r="Y137" s="449"/>
      <c r="Z137" s="449"/>
      <c r="AB137" s="449"/>
      <c r="AC137" s="449"/>
      <c r="AD137" s="449"/>
      <c r="AE137" s="447"/>
      <c r="AJ137" s="451"/>
      <c r="AK137" s="447"/>
    </row>
    <row r="138" spans="1:37" s="448" customFormat="1" ht="12" x14ac:dyDescent="0.2">
      <c r="A138" s="447" t="s">
        <v>942</v>
      </c>
      <c r="B138" s="448" t="s">
        <v>598</v>
      </c>
      <c r="C138" s="449"/>
      <c r="D138" s="449"/>
      <c r="E138" s="450"/>
      <c r="H138" s="449"/>
      <c r="I138" s="449"/>
      <c r="J138" s="449"/>
      <c r="K138" s="449"/>
      <c r="L138" s="449"/>
      <c r="M138" s="449"/>
      <c r="Q138" s="449"/>
      <c r="R138" s="449"/>
      <c r="T138" s="450"/>
      <c r="V138" s="449"/>
      <c r="W138" s="449"/>
      <c r="Y138" s="449"/>
      <c r="Z138" s="449"/>
      <c r="AB138" s="449"/>
      <c r="AC138" s="449"/>
      <c r="AD138" s="449"/>
      <c r="AE138" s="447"/>
      <c r="AJ138" s="459"/>
      <c r="AK138" s="447"/>
    </row>
    <row r="139" spans="1:37" s="448" customFormat="1" ht="12" x14ac:dyDescent="0.2">
      <c r="A139" s="447" t="s">
        <v>943</v>
      </c>
      <c r="B139" s="448" t="s">
        <v>660</v>
      </c>
      <c r="C139" s="449"/>
      <c r="D139" s="449"/>
      <c r="E139" s="450"/>
      <c r="H139" s="449"/>
      <c r="I139" s="449"/>
      <c r="J139" s="449"/>
      <c r="K139" s="449"/>
      <c r="L139" s="449"/>
      <c r="M139" s="449"/>
      <c r="Q139" s="449"/>
      <c r="R139" s="449"/>
      <c r="T139" s="450"/>
      <c r="V139" s="449"/>
      <c r="W139" s="449"/>
      <c r="Y139" s="449"/>
      <c r="Z139" s="449"/>
      <c r="AB139" s="449"/>
      <c r="AC139" s="449"/>
      <c r="AD139" s="449"/>
      <c r="AE139" s="447"/>
      <c r="AJ139" s="451"/>
      <c r="AK139" s="447"/>
    </row>
    <row r="140" spans="1:37" s="448" customFormat="1" ht="12" x14ac:dyDescent="0.2">
      <c r="A140" s="447" t="s">
        <v>944</v>
      </c>
      <c r="B140" s="448" t="s">
        <v>476</v>
      </c>
      <c r="C140" s="449"/>
      <c r="D140" s="449"/>
      <c r="E140" s="450"/>
      <c r="H140" s="449"/>
      <c r="I140" s="449"/>
      <c r="J140" s="449"/>
      <c r="K140" s="449"/>
      <c r="L140" s="449"/>
      <c r="M140" s="449"/>
      <c r="Q140" s="449"/>
      <c r="R140" s="449"/>
      <c r="T140" s="450"/>
      <c r="V140" s="449"/>
      <c r="W140" s="449"/>
      <c r="Y140" s="449"/>
      <c r="Z140" s="449"/>
      <c r="AB140" s="449"/>
      <c r="AC140" s="449"/>
      <c r="AD140" s="449"/>
      <c r="AE140" s="447"/>
      <c r="AJ140" s="451"/>
      <c r="AK140" s="447"/>
    </row>
    <row r="141" spans="1:37" s="448" customFormat="1" ht="12" x14ac:dyDescent="0.2">
      <c r="A141" s="447" t="s">
        <v>945</v>
      </c>
      <c r="B141" s="448" t="s">
        <v>638</v>
      </c>
      <c r="C141" s="449"/>
      <c r="D141" s="449"/>
      <c r="E141" s="450"/>
      <c r="H141" s="449"/>
      <c r="I141" s="449"/>
      <c r="J141" s="449"/>
      <c r="K141" s="449"/>
      <c r="L141" s="449"/>
      <c r="M141" s="449"/>
      <c r="Q141" s="449"/>
      <c r="R141" s="449"/>
      <c r="T141" s="450"/>
      <c r="V141" s="449"/>
      <c r="W141" s="449"/>
      <c r="Y141" s="449"/>
      <c r="Z141" s="449"/>
      <c r="AB141" s="449"/>
      <c r="AC141" s="449"/>
      <c r="AD141" s="449"/>
      <c r="AE141" s="447"/>
      <c r="AJ141" s="451"/>
      <c r="AK141" s="447"/>
    </row>
    <row r="142" spans="1:37" s="448" customFormat="1" ht="12" x14ac:dyDescent="0.2">
      <c r="A142" s="447" t="s">
        <v>946</v>
      </c>
      <c r="B142" s="448" t="s">
        <v>523</v>
      </c>
      <c r="C142" s="449"/>
      <c r="D142" s="449"/>
      <c r="E142" s="450"/>
      <c r="H142" s="449"/>
      <c r="I142" s="449"/>
      <c r="J142" s="449"/>
      <c r="K142" s="449"/>
      <c r="L142" s="449"/>
      <c r="M142" s="449"/>
      <c r="Q142" s="449"/>
      <c r="R142" s="449"/>
      <c r="T142" s="450"/>
      <c r="V142" s="449"/>
      <c r="W142" s="449"/>
      <c r="Y142" s="449"/>
      <c r="Z142" s="449"/>
      <c r="AB142" s="449"/>
      <c r="AC142" s="449"/>
      <c r="AD142" s="449"/>
      <c r="AE142" s="447"/>
      <c r="AJ142" s="458"/>
      <c r="AK142" s="447"/>
    </row>
    <row r="143" spans="1:37" s="448" customFormat="1" ht="12" x14ac:dyDescent="0.2">
      <c r="A143" s="447" t="s">
        <v>947</v>
      </c>
      <c r="B143" s="448" t="s">
        <v>477</v>
      </c>
      <c r="C143" s="449"/>
      <c r="D143" s="449"/>
      <c r="E143" s="450"/>
      <c r="H143" s="449"/>
      <c r="I143" s="449"/>
      <c r="J143" s="449"/>
      <c r="K143" s="449"/>
      <c r="L143" s="449"/>
      <c r="M143" s="449"/>
      <c r="Q143" s="449"/>
      <c r="R143" s="449"/>
      <c r="T143" s="450"/>
      <c r="V143" s="449"/>
      <c r="W143" s="449"/>
      <c r="Y143" s="449"/>
      <c r="Z143" s="449"/>
      <c r="AB143" s="449"/>
      <c r="AC143" s="449"/>
      <c r="AD143" s="449"/>
      <c r="AE143" s="447"/>
      <c r="AJ143" s="451"/>
      <c r="AK143" s="447"/>
    </row>
    <row r="144" spans="1:37" s="448" customFormat="1" ht="12" x14ac:dyDescent="0.2">
      <c r="A144" s="447" t="s">
        <v>948</v>
      </c>
      <c r="B144" s="448" t="s">
        <v>599</v>
      </c>
      <c r="C144" s="449"/>
      <c r="D144" s="449"/>
      <c r="E144" s="450"/>
      <c r="H144" s="449"/>
      <c r="I144" s="449"/>
      <c r="J144" s="449"/>
      <c r="K144" s="449"/>
      <c r="L144" s="449"/>
      <c r="M144" s="449"/>
      <c r="Q144" s="449"/>
      <c r="R144" s="449"/>
      <c r="T144" s="450"/>
      <c r="V144" s="449"/>
      <c r="W144" s="449"/>
      <c r="Y144" s="449"/>
      <c r="Z144" s="449"/>
      <c r="AB144" s="449"/>
      <c r="AC144" s="449"/>
      <c r="AD144" s="449"/>
      <c r="AE144" s="447"/>
      <c r="AJ144" s="451"/>
      <c r="AK144" s="447"/>
    </row>
    <row r="145" spans="1:37" s="448" customFormat="1" ht="12" x14ac:dyDescent="0.2">
      <c r="A145" s="447" t="s">
        <v>949</v>
      </c>
      <c r="B145" s="448" t="s">
        <v>639</v>
      </c>
      <c r="C145" s="449"/>
      <c r="D145" s="449"/>
      <c r="E145" s="450"/>
      <c r="H145" s="449"/>
      <c r="I145" s="449"/>
      <c r="J145" s="449"/>
      <c r="K145" s="449"/>
      <c r="L145" s="449"/>
      <c r="M145" s="449"/>
      <c r="Q145" s="449"/>
      <c r="R145" s="449"/>
      <c r="T145" s="450"/>
      <c r="V145" s="449"/>
      <c r="W145" s="449"/>
      <c r="Y145" s="449"/>
      <c r="Z145" s="449"/>
      <c r="AB145" s="449"/>
      <c r="AC145" s="449"/>
      <c r="AD145" s="449"/>
      <c r="AE145" s="447"/>
      <c r="AJ145" s="451"/>
      <c r="AK145" s="447"/>
    </row>
    <row r="146" spans="1:37" s="448" customFormat="1" ht="12" x14ac:dyDescent="0.2">
      <c r="A146" s="447" t="s">
        <v>950</v>
      </c>
      <c r="B146" s="448" t="s">
        <v>524</v>
      </c>
      <c r="C146" s="449"/>
      <c r="D146" s="449"/>
      <c r="E146" s="450"/>
      <c r="H146" s="449"/>
      <c r="I146" s="449"/>
      <c r="J146" s="449"/>
      <c r="K146" s="449"/>
      <c r="L146" s="449"/>
      <c r="M146" s="449"/>
      <c r="Q146" s="449"/>
      <c r="R146" s="449"/>
      <c r="T146" s="450"/>
      <c r="V146" s="449"/>
      <c r="W146" s="449"/>
      <c r="Y146" s="449"/>
      <c r="Z146" s="449"/>
      <c r="AB146" s="449"/>
      <c r="AC146" s="449"/>
      <c r="AD146" s="449"/>
      <c r="AE146" s="447"/>
      <c r="AJ146" s="451"/>
      <c r="AK146" s="447"/>
    </row>
    <row r="147" spans="1:37" s="448" customFormat="1" ht="12" x14ac:dyDescent="0.2">
      <c r="A147" s="447" t="s">
        <v>951</v>
      </c>
      <c r="B147" s="448" t="s">
        <v>525</v>
      </c>
      <c r="C147" s="449"/>
      <c r="D147" s="449"/>
      <c r="E147" s="450"/>
      <c r="H147" s="449"/>
      <c r="I147" s="449"/>
      <c r="J147" s="449"/>
      <c r="K147" s="449"/>
      <c r="L147" s="449"/>
      <c r="M147" s="449"/>
      <c r="Q147" s="449"/>
      <c r="R147" s="449"/>
      <c r="T147" s="450"/>
      <c r="V147" s="449"/>
      <c r="W147" s="449"/>
      <c r="Y147" s="449"/>
      <c r="Z147" s="449"/>
      <c r="AB147" s="449"/>
      <c r="AC147" s="449"/>
      <c r="AD147" s="449"/>
      <c r="AE147" s="447"/>
      <c r="AJ147" s="458"/>
      <c r="AK147" s="447"/>
    </row>
    <row r="148" spans="1:37" s="448" customFormat="1" ht="12" x14ac:dyDescent="0.2">
      <c r="A148" s="447" t="s">
        <v>952</v>
      </c>
      <c r="B148" s="448" t="s">
        <v>435</v>
      </c>
      <c r="C148" s="449"/>
      <c r="D148" s="449"/>
      <c r="E148" s="450"/>
      <c r="H148" s="449"/>
      <c r="I148" s="449"/>
      <c r="J148" s="449"/>
      <c r="K148" s="449"/>
      <c r="L148" s="449"/>
      <c r="M148" s="449"/>
      <c r="Q148" s="449"/>
      <c r="R148" s="449"/>
      <c r="T148" s="450"/>
      <c r="V148" s="449"/>
      <c r="W148" s="449"/>
      <c r="Y148" s="449"/>
      <c r="Z148" s="449"/>
      <c r="AB148" s="449"/>
      <c r="AC148" s="449"/>
      <c r="AD148" s="449"/>
      <c r="AE148" s="447"/>
      <c r="AJ148" s="458"/>
      <c r="AK148" s="447"/>
    </row>
    <row r="149" spans="1:37" s="448" customFormat="1" ht="12" x14ac:dyDescent="0.2">
      <c r="A149" s="447" t="s">
        <v>953</v>
      </c>
      <c r="B149" s="448" t="s">
        <v>526</v>
      </c>
      <c r="C149" s="449"/>
      <c r="D149" s="449"/>
      <c r="E149" s="450"/>
      <c r="H149" s="449"/>
      <c r="I149" s="449"/>
      <c r="J149" s="449"/>
      <c r="K149" s="449"/>
      <c r="L149" s="449"/>
      <c r="M149" s="449"/>
      <c r="Q149" s="449"/>
      <c r="R149" s="449"/>
      <c r="T149" s="450"/>
      <c r="V149" s="449"/>
      <c r="W149" s="449"/>
      <c r="Y149" s="449"/>
      <c r="Z149" s="449"/>
      <c r="AB149" s="449"/>
      <c r="AC149" s="449"/>
      <c r="AD149" s="449"/>
      <c r="AE149" s="447"/>
      <c r="AJ149" s="451"/>
      <c r="AK149" s="447"/>
    </row>
    <row r="150" spans="1:37" s="448" customFormat="1" ht="12" x14ac:dyDescent="0.2">
      <c r="A150" s="447" t="s">
        <v>954</v>
      </c>
      <c r="B150" s="448" t="s">
        <v>408</v>
      </c>
      <c r="C150" s="449"/>
      <c r="D150" s="449"/>
      <c r="E150" s="450"/>
      <c r="H150" s="449"/>
      <c r="I150" s="449"/>
      <c r="J150" s="449"/>
      <c r="K150" s="449"/>
      <c r="L150" s="449"/>
      <c r="M150" s="449"/>
      <c r="Q150" s="449"/>
      <c r="R150" s="449"/>
      <c r="T150" s="450"/>
      <c r="V150" s="449"/>
      <c r="W150" s="449"/>
      <c r="Y150" s="449"/>
      <c r="Z150" s="449"/>
      <c r="AB150" s="449"/>
      <c r="AC150" s="449"/>
      <c r="AD150" s="449"/>
      <c r="AE150" s="447"/>
      <c r="AJ150" s="451"/>
      <c r="AK150" s="447"/>
    </row>
    <row r="151" spans="1:37" s="448" customFormat="1" ht="12" x14ac:dyDescent="0.2">
      <c r="A151" s="447" t="s">
        <v>955</v>
      </c>
      <c r="B151" s="448" t="s">
        <v>600</v>
      </c>
      <c r="C151" s="449"/>
      <c r="D151" s="449"/>
      <c r="E151" s="450"/>
      <c r="H151" s="449"/>
      <c r="I151" s="449"/>
      <c r="J151" s="449"/>
      <c r="K151" s="449"/>
      <c r="L151" s="449"/>
      <c r="M151" s="449"/>
      <c r="Q151" s="449"/>
      <c r="R151" s="449"/>
      <c r="T151" s="450"/>
      <c r="V151" s="449"/>
      <c r="W151" s="449"/>
      <c r="Y151" s="449"/>
      <c r="Z151" s="449"/>
      <c r="AB151" s="449"/>
      <c r="AC151" s="449"/>
      <c r="AD151" s="449"/>
      <c r="AE151" s="447"/>
      <c r="AJ151" s="451"/>
      <c r="AK151" s="447"/>
    </row>
    <row r="152" spans="1:37" s="448" customFormat="1" ht="12" x14ac:dyDescent="0.2">
      <c r="A152" s="447" t="s">
        <v>956</v>
      </c>
      <c r="B152" s="448" t="s">
        <v>409</v>
      </c>
      <c r="C152" s="449"/>
      <c r="D152" s="449"/>
      <c r="E152" s="450"/>
      <c r="H152" s="449"/>
      <c r="I152" s="449"/>
      <c r="J152" s="449"/>
      <c r="K152" s="449"/>
      <c r="L152" s="449"/>
      <c r="M152" s="449"/>
      <c r="Q152" s="449"/>
      <c r="R152" s="449"/>
      <c r="T152" s="450"/>
      <c r="V152" s="449"/>
      <c r="W152" s="449"/>
      <c r="Y152" s="449"/>
      <c r="Z152" s="449"/>
      <c r="AB152" s="449"/>
      <c r="AC152" s="449"/>
      <c r="AD152" s="449"/>
      <c r="AE152" s="447"/>
      <c r="AJ152" s="451"/>
      <c r="AK152" s="447"/>
    </row>
    <row r="153" spans="1:37" s="448" customFormat="1" ht="12" x14ac:dyDescent="0.2">
      <c r="A153" s="447" t="s">
        <v>957</v>
      </c>
      <c r="B153" s="448" t="s">
        <v>424</v>
      </c>
      <c r="C153" s="449"/>
      <c r="D153" s="449"/>
      <c r="E153" s="450"/>
      <c r="H153" s="449"/>
      <c r="I153" s="449"/>
      <c r="J153" s="449"/>
      <c r="K153" s="449"/>
      <c r="L153" s="449"/>
      <c r="M153" s="449"/>
      <c r="Q153" s="449"/>
      <c r="R153" s="449"/>
      <c r="T153" s="450"/>
      <c r="V153" s="449"/>
      <c r="W153" s="449"/>
      <c r="Y153" s="449"/>
      <c r="Z153" s="449"/>
      <c r="AB153" s="449"/>
      <c r="AC153" s="449"/>
      <c r="AD153" s="449"/>
      <c r="AE153" s="447"/>
      <c r="AJ153" s="451"/>
      <c r="AK153" s="447"/>
    </row>
    <row r="154" spans="1:37" s="448" customFormat="1" ht="12" x14ac:dyDescent="0.2">
      <c r="A154" s="447" t="s">
        <v>958</v>
      </c>
      <c r="B154" s="448" t="s">
        <v>527</v>
      </c>
      <c r="C154" s="449"/>
      <c r="D154" s="449"/>
      <c r="E154" s="450"/>
      <c r="H154" s="449"/>
      <c r="I154" s="449"/>
      <c r="J154" s="449"/>
      <c r="K154" s="449"/>
      <c r="L154" s="449"/>
      <c r="M154" s="449"/>
      <c r="Q154" s="449"/>
      <c r="R154" s="449"/>
      <c r="T154" s="450"/>
      <c r="V154" s="449"/>
      <c r="W154" s="449"/>
      <c r="Y154" s="449"/>
      <c r="Z154" s="449"/>
      <c r="AB154" s="449"/>
      <c r="AC154" s="449"/>
      <c r="AD154" s="449"/>
      <c r="AE154" s="447"/>
      <c r="AJ154" s="451"/>
      <c r="AK154" s="447"/>
    </row>
    <row r="155" spans="1:37" s="448" customFormat="1" ht="12" x14ac:dyDescent="0.2">
      <c r="A155" s="447" t="s">
        <v>959</v>
      </c>
      <c r="B155" s="448" t="s">
        <v>562</v>
      </c>
      <c r="C155" s="449"/>
      <c r="D155" s="449"/>
      <c r="E155" s="450"/>
      <c r="H155" s="449"/>
      <c r="I155" s="449"/>
      <c r="J155" s="449"/>
      <c r="K155" s="449"/>
      <c r="L155" s="449"/>
      <c r="M155" s="449"/>
      <c r="Q155" s="449"/>
      <c r="R155" s="449"/>
      <c r="T155" s="450"/>
      <c r="V155" s="449"/>
      <c r="W155" s="449"/>
      <c r="Y155" s="449"/>
      <c r="Z155" s="449"/>
      <c r="AB155" s="449"/>
      <c r="AC155" s="449"/>
      <c r="AD155" s="449"/>
      <c r="AE155" s="447"/>
      <c r="AJ155" s="451"/>
      <c r="AK155" s="447"/>
    </row>
    <row r="156" spans="1:37" s="448" customFormat="1" ht="12" x14ac:dyDescent="0.2">
      <c r="A156" s="447" t="s">
        <v>960</v>
      </c>
      <c r="B156" s="448" t="s">
        <v>528</v>
      </c>
      <c r="C156" s="449"/>
      <c r="D156" s="449"/>
      <c r="E156" s="450"/>
      <c r="H156" s="449"/>
      <c r="I156" s="449"/>
      <c r="J156" s="449"/>
      <c r="K156" s="449"/>
      <c r="L156" s="449"/>
      <c r="M156" s="449"/>
      <c r="Q156" s="449"/>
      <c r="R156" s="449"/>
      <c r="T156" s="450"/>
      <c r="V156" s="449"/>
      <c r="W156" s="449"/>
      <c r="Y156" s="449"/>
      <c r="Z156" s="449"/>
      <c r="AB156" s="449"/>
      <c r="AC156" s="449"/>
      <c r="AD156" s="449"/>
      <c r="AE156" s="447"/>
      <c r="AJ156" s="458"/>
      <c r="AK156" s="447"/>
    </row>
    <row r="157" spans="1:37" s="448" customFormat="1" ht="12" x14ac:dyDescent="0.2">
      <c r="A157" s="447" t="s">
        <v>961</v>
      </c>
      <c r="B157" s="448" t="s">
        <v>445</v>
      </c>
      <c r="C157" s="449"/>
      <c r="D157" s="449"/>
      <c r="E157" s="450"/>
      <c r="H157" s="449"/>
      <c r="I157" s="449"/>
      <c r="J157" s="449"/>
      <c r="K157" s="449"/>
      <c r="L157" s="449"/>
      <c r="M157" s="449"/>
      <c r="Q157" s="449"/>
      <c r="R157" s="449"/>
      <c r="T157" s="450"/>
      <c r="V157" s="449"/>
      <c r="W157" s="449"/>
      <c r="Y157" s="449"/>
      <c r="Z157" s="449"/>
      <c r="AB157" s="449"/>
      <c r="AC157" s="449"/>
      <c r="AD157" s="449"/>
      <c r="AE157" s="447"/>
      <c r="AJ157" s="458"/>
      <c r="AK157" s="447"/>
    </row>
    <row r="158" spans="1:37" s="448" customFormat="1" ht="12" x14ac:dyDescent="0.2">
      <c r="A158" s="447" t="s">
        <v>962</v>
      </c>
      <c r="B158" s="448" t="s">
        <v>446</v>
      </c>
      <c r="C158" s="449"/>
      <c r="D158" s="449"/>
      <c r="E158" s="450"/>
      <c r="H158" s="449"/>
      <c r="I158" s="449"/>
      <c r="J158" s="449"/>
      <c r="K158" s="449"/>
      <c r="L158" s="449"/>
      <c r="M158" s="449"/>
      <c r="Q158" s="449"/>
      <c r="R158" s="449"/>
      <c r="T158" s="450"/>
      <c r="V158" s="449"/>
      <c r="W158" s="449"/>
      <c r="Y158" s="449"/>
      <c r="Z158" s="449"/>
      <c r="AB158" s="449"/>
      <c r="AC158" s="449"/>
      <c r="AD158" s="449"/>
      <c r="AE158" s="447"/>
      <c r="AJ158" s="458"/>
      <c r="AK158" s="447"/>
    </row>
    <row r="159" spans="1:37" s="448" customFormat="1" ht="12" x14ac:dyDescent="0.2">
      <c r="A159" s="447" t="s">
        <v>963</v>
      </c>
      <c r="B159" s="448" t="s">
        <v>366</v>
      </c>
      <c r="C159" s="449"/>
      <c r="D159" s="449"/>
      <c r="E159" s="450"/>
      <c r="H159" s="449"/>
      <c r="I159" s="449"/>
      <c r="J159" s="449"/>
      <c r="K159" s="449"/>
      <c r="L159" s="449"/>
      <c r="M159" s="449"/>
      <c r="Q159" s="449"/>
      <c r="R159" s="449"/>
      <c r="T159" s="450"/>
      <c r="V159" s="449"/>
      <c r="W159" s="449"/>
      <c r="Y159" s="449"/>
      <c r="Z159" s="449"/>
      <c r="AB159" s="449"/>
      <c r="AC159" s="449"/>
      <c r="AD159" s="449"/>
      <c r="AE159" s="447"/>
      <c r="AJ159" s="457"/>
      <c r="AK159" s="447"/>
    </row>
    <row r="160" spans="1:37" s="448" customFormat="1" ht="12" x14ac:dyDescent="0.2">
      <c r="A160" s="447" t="s">
        <v>964</v>
      </c>
      <c r="B160" s="448" t="s">
        <v>579</v>
      </c>
      <c r="C160" s="449"/>
      <c r="D160" s="449"/>
      <c r="E160" s="450"/>
      <c r="H160" s="449"/>
      <c r="I160" s="449"/>
      <c r="J160" s="449"/>
      <c r="K160" s="449"/>
      <c r="L160" s="449"/>
      <c r="M160" s="449"/>
      <c r="Q160" s="449"/>
      <c r="R160" s="449"/>
      <c r="T160" s="450"/>
      <c r="V160" s="449"/>
      <c r="W160" s="449"/>
      <c r="Y160" s="449"/>
      <c r="Z160" s="449"/>
      <c r="AB160" s="449"/>
      <c r="AC160" s="449"/>
      <c r="AD160" s="449"/>
      <c r="AE160" s="447"/>
      <c r="AJ160" s="451"/>
      <c r="AK160" s="447"/>
    </row>
    <row r="161" spans="1:37" s="448" customFormat="1" ht="12" x14ac:dyDescent="0.2">
      <c r="A161" s="447" t="s">
        <v>965</v>
      </c>
      <c r="B161" s="448" t="s">
        <v>586</v>
      </c>
      <c r="C161" s="449"/>
      <c r="D161" s="449"/>
      <c r="E161" s="450"/>
      <c r="H161" s="449"/>
      <c r="I161" s="449"/>
      <c r="J161" s="449"/>
      <c r="K161" s="449"/>
      <c r="L161" s="449"/>
      <c r="M161" s="449"/>
      <c r="Q161" s="449"/>
      <c r="R161" s="449"/>
      <c r="T161" s="450"/>
      <c r="V161" s="449"/>
      <c r="W161" s="449"/>
      <c r="Y161" s="449"/>
      <c r="Z161" s="449"/>
      <c r="AB161" s="449"/>
      <c r="AC161" s="449"/>
      <c r="AD161" s="449"/>
      <c r="AE161" s="447"/>
      <c r="AJ161" s="459"/>
      <c r="AK161" s="447"/>
    </row>
    <row r="162" spans="1:37" s="448" customFormat="1" ht="12" x14ac:dyDescent="0.2">
      <c r="A162" s="447" t="s">
        <v>966</v>
      </c>
      <c r="B162" s="448" t="s">
        <v>613</v>
      </c>
      <c r="C162" s="449"/>
      <c r="D162" s="449"/>
      <c r="E162" s="450"/>
      <c r="H162" s="449"/>
      <c r="I162" s="449"/>
      <c r="J162" s="449"/>
      <c r="K162" s="449"/>
      <c r="L162" s="449"/>
      <c r="M162" s="449"/>
      <c r="Q162" s="449"/>
      <c r="R162" s="449"/>
      <c r="T162" s="450"/>
      <c r="V162" s="449"/>
      <c r="W162" s="449"/>
      <c r="Y162" s="449"/>
      <c r="Z162" s="449"/>
      <c r="AB162" s="449"/>
      <c r="AC162" s="449"/>
      <c r="AD162" s="449"/>
      <c r="AE162" s="447"/>
      <c r="AJ162" s="458"/>
      <c r="AK162" s="447"/>
    </row>
    <row r="163" spans="1:37" s="448" customFormat="1" ht="12" x14ac:dyDescent="0.2">
      <c r="A163" s="447" t="s">
        <v>967</v>
      </c>
      <c r="B163" s="448" t="s">
        <v>640</v>
      </c>
      <c r="C163" s="449"/>
      <c r="D163" s="449"/>
      <c r="E163" s="450"/>
      <c r="H163" s="449"/>
      <c r="I163" s="449"/>
      <c r="J163" s="449"/>
      <c r="K163" s="449"/>
      <c r="L163" s="449"/>
      <c r="M163" s="449"/>
      <c r="Q163" s="449"/>
      <c r="R163" s="449"/>
      <c r="T163" s="450"/>
      <c r="V163" s="449"/>
      <c r="W163" s="449"/>
      <c r="Y163" s="449"/>
      <c r="Z163" s="449"/>
      <c r="AB163" s="449"/>
      <c r="AC163" s="449"/>
      <c r="AD163" s="449"/>
      <c r="AE163" s="447"/>
      <c r="AJ163" s="451"/>
      <c r="AK163" s="447"/>
    </row>
    <row r="164" spans="1:37" s="448" customFormat="1" ht="12" x14ac:dyDescent="0.2">
      <c r="A164" s="447" t="s">
        <v>968</v>
      </c>
      <c r="B164" s="448" t="s">
        <v>410</v>
      </c>
      <c r="C164" s="449"/>
      <c r="D164" s="449"/>
      <c r="E164" s="450"/>
      <c r="H164" s="449"/>
      <c r="I164" s="449"/>
      <c r="J164" s="449"/>
      <c r="K164" s="449"/>
      <c r="L164" s="449"/>
      <c r="M164" s="449"/>
      <c r="Q164" s="449"/>
      <c r="R164" s="449"/>
      <c r="T164" s="450"/>
      <c r="V164" s="449"/>
      <c r="W164" s="449"/>
      <c r="Y164" s="449"/>
      <c r="Z164" s="449"/>
      <c r="AB164" s="449"/>
      <c r="AC164" s="449"/>
      <c r="AD164" s="449"/>
      <c r="AE164" s="447"/>
      <c r="AJ164" s="451"/>
      <c r="AK164" s="447"/>
    </row>
    <row r="165" spans="1:37" s="448" customFormat="1" ht="12" x14ac:dyDescent="0.2">
      <c r="A165" s="447" t="s">
        <v>969</v>
      </c>
      <c r="B165" s="448" t="s">
        <v>367</v>
      </c>
      <c r="C165" s="449"/>
      <c r="D165" s="449"/>
      <c r="E165" s="450"/>
      <c r="H165" s="449"/>
      <c r="I165" s="449"/>
      <c r="J165" s="449"/>
      <c r="K165" s="449"/>
      <c r="L165" s="449"/>
      <c r="M165" s="449"/>
      <c r="Q165" s="449"/>
      <c r="R165" s="449"/>
      <c r="T165" s="450"/>
      <c r="V165" s="449"/>
      <c r="W165" s="449"/>
      <c r="Y165" s="449"/>
      <c r="Z165" s="449"/>
      <c r="AB165" s="449"/>
      <c r="AC165" s="449"/>
      <c r="AD165" s="449"/>
      <c r="AE165" s="447"/>
      <c r="AJ165" s="451"/>
      <c r="AK165" s="447"/>
    </row>
    <row r="166" spans="1:37" s="448" customFormat="1" ht="12" x14ac:dyDescent="0.2">
      <c r="A166" s="447" t="s">
        <v>970</v>
      </c>
      <c r="B166" s="448" t="s">
        <v>641</v>
      </c>
      <c r="C166" s="449"/>
      <c r="D166" s="449"/>
      <c r="E166" s="450"/>
      <c r="H166" s="449"/>
      <c r="I166" s="449"/>
      <c r="J166" s="449"/>
      <c r="K166" s="449"/>
      <c r="L166" s="449"/>
      <c r="M166" s="449"/>
      <c r="Q166" s="449"/>
      <c r="R166" s="449"/>
      <c r="T166" s="450"/>
      <c r="V166" s="449"/>
      <c r="W166" s="449"/>
      <c r="Y166" s="449"/>
      <c r="Z166" s="449"/>
      <c r="AB166" s="449"/>
      <c r="AC166" s="449"/>
      <c r="AD166" s="449"/>
      <c r="AE166" s="447"/>
      <c r="AJ166" s="451"/>
      <c r="AK166" s="447"/>
    </row>
    <row r="167" spans="1:37" s="448" customFormat="1" ht="12" x14ac:dyDescent="0.2">
      <c r="A167" s="447" t="s">
        <v>971</v>
      </c>
      <c r="B167" s="448" t="s">
        <v>447</v>
      </c>
      <c r="C167" s="449"/>
      <c r="D167" s="449"/>
      <c r="E167" s="450"/>
      <c r="H167" s="449"/>
      <c r="I167" s="449"/>
      <c r="J167" s="449"/>
      <c r="K167" s="449"/>
      <c r="L167" s="449"/>
      <c r="M167" s="449"/>
      <c r="Q167" s="449"/>
      <c r="R167" s="449"/>
      <c r="T167" s="450"/>
      <c r="V167" s="449"/>
      <c r="W167" s="449"/>
      <c r="Y167" s="449"/>
      <c r="Z167" s="449"/>
      <c r="AB167" s="449"/>
      <c r="AC167" s="449"/>
      <c r="AD167" s="449"/>
      <c r="AE167" s="447"/>
      <c r="AJ167" s="451"/>
      <c r="AK167" s="447"/>
    </row>
    <row r="168" spans="1:37" s="448" customFormat="1" ht="12" x14ac:dyDescent="0.2">
      <c r="A168" s="447" t="s">
        <v>972</v>
      </c>
      <c r="B168" s="448" t="s">
        <v>368</v>
      </c>
      <c r="C168" s="449"/>
      <c r="D168" s="449"/>
      <c r="E168" s="450"/>
      <c r="H168" s="449"/>
      <c r="I168" s="449"/>
      <c r="J168" s="449"/>
      <c r="K168" s="449"/>
      <c r="L168" s="449"/>
      <c r="M168" s="449"/>
      <c r="Q168" s="449"/>
      <c r="R168" s="449"/>
      <c r="T168" s="450"/>
      <c r="V168" s="449"/>
      <c r="W168" s="449"/>
      <c r="Y168" s="449"/>
      <c r="Z168" s="449"/>
      <c r="AB168" s="449"/>
      <c r="AC168" s="449"/>
      <c r="AD168" s="449"/>
      <c r="AE168" s="447"/>
      <c r="AJ168" s="451"/>
      <c r="AK168" s="447"/>
    </row>
    <row r="169" spans="1:37" s="448" customFormat="1" ht="12" x14ac:dyDescent="0.2">
      <c r="A169" s="447" t="s">
        <v>973</v>
      </c>
      <c r="B169" s="448" t="s">
        <v>398</v>
      </c>
      <c r="C169" s="449"/>
      <c r="D169" s="449"/>
      <c r="E169" s="450"/>
      <c r="H169" s="449"/>
      <c r="I169" s="449"/>
      <c r="J169" s="449"/>
      <c r="K169" s="449"/>
      <c r="L169" s="449"/>
      <c r="M169" s="449"/>
      <c r="Q169" s="449"/>
      <c r="R169" s="449"/>
      <c r="T169" s="450"/>
      <c r="V169" s="449"/>
      <c r="W169" s="449"/>
      <c r="Y169" s="449"/>
      <c r="Z169" s="449"/>
      <c r="AB169" s="449"/>
      <c r="AC169" s="449"/>
      <c r="AD169" s="449"/>
      <c r="AE169" s="447"/>
      <c r="AJ169" s="451"/>
      <c r="AK169" s="447"/>
    </row>
    <row r="170" spans="1:37" s="448" customFormat="1" ht="12" x14ac:dyDescent="0.2">
      <c r="A170" s="447" t="s">
        <v>974</v>
      </c>
      <c r="B170" s="448" t="s">
        <v>369</v>
      </c>
      <c r="C170" s="449"/>
      <c r="D170" s="449"/>
      <c r="E170" s="450"/>
      <c r="H170" s="449"/>
      <c r="I170" s="449"/>
      <c r="J170" s="449"/>
      <c r="K170" s="449"/>
      <c r="L170" s="449"/>
      <c r="M170" s="449"/>
      <c r="Q170" s="449"/>
      <c r="R170" s="449"/>
      <c r="T170" s="450"/>
      <c r="V170" s="449"/>
      <c r="W170" s="449"/>
      <c r="Y170" s="449"/>
      <c r="Z170" s="449"/>
      <c r="AB170" s="449"/>
      <c r="AC170" s="449"/>
      <c r="AD170" s="449"/>
      <c r="AE170" s="447"/>
      <c r="AJ170" s="451"/>
      <c r="AK170" s="447"/>
    </row>
    <row r="171" spans="1:37" s="448" customFormat="1" ht="12" x14ac:dyDescent="0.2">
      <c r="A171" s="447" t="s">
        <v>975</v>
      </c>
      <c r="B171" s="448" t="s">
        <v>425</v>
      </c>
      <c r="C171" s="449"/>
      <c r="D171" s="449"/>
      <c r="E171" s="450"/>
      <c r="H171" s="449"/>
      <c r="I171" s="449"/>
      <c r="J171" s="449"/>
      <c r="K171" s="449"/>
      <c r="L171" s="449"/>
      <c r="M171" s="449"/>
      <c r="Q171" s="449"/>
      <c r="R171" s="449"/>
      <c r="T171" s="450"/>
      <c r="V171" s="449"/>
      <c r="W171" s="449"/>
      <c r="Y171" s="449"/>
      <c r="Z171" s="449"/>
      <c r="AB171" s="449"/>
      <c r="AC171" s="449"/>
      <c r="AD171" s="449"/>
      <c r="AE171" s="447"/>
      <c r="AJ171" s="458"/>
      <c r="AK171" s="447"/>
    </row>
    <row r="172" spans="1:37" s="448" customFormat="1" ht="12" x14ac:dyDescent="0.2">
      <c r="A172" s="447" t="s">
        <v>976</v>
      </c>
      <c r="B172" s="448" t="s">
        <v>614</v>
      </c>
      <c r="C172" s="449"/>
      <c r="D172" s="449"/>
      <c r="E172" s="450"/>
      <c r="H172" s="449"/>
      <c r="I172" s="449"/>
      <c r="J172" s="449"/>
      <c r="K172" s="449"/>
      <c r="L172" s="449"/>
      <c r="M172" s="449"/>
      <c r="Q172" s="449"/>
      <c r="R172" s="449"/>
      <c r="T172" s="450"/>
      <c r="V172" s="449"/>
      <c r="W172" s="449"/>
      <c r="Y172" s="449"/>
      <c r="Z172" s="449"/>
      <c r="AB172" s="449"/>
      <c r="AC172" s="449"/>
      <c r="AD172" s="449"/>
      <c r="AE172" s="447"/>
      <c r="AJ172" s="451"/>
      <c r="AK172" s="447"/>
    </row>
    <row r="173" spans="1:37" s="448" customFormat="1" ht="12" x14ac:dyDescent="0.2">
      <c r="A173" s="447" t="s">
        <v>977</v>
      </c>
      <c r="B173" s="448" t="s">
        <v>457</v>
      </c>
      <c r="C173" s="449"/>
      <c r="D173" s="449"/>
      <c r="E173" s="450"/>
      <c r="H173" s="449"/>
      <c r="I173" s="449"/>
      <c r="J173" s="449"/>
      <c r="K173" s="449"/>
      <c r="L173" s="449"/>
      <c r="M173" s="449"/>
      <c r="Q173" s="449"/>
      <c r="R173" s="449"/>
      <c r="T173" s="450"/>
      <c r="V173" s="449"/>
      <c r="W173" s="449"/>
      <c r="Y173" s="449"/>
      <c r="Z173" s="449"/>
      <c r="AB173" s="449"/>
      <c r="AC173" s="449"/>
      <c r="AD173" s="449"/>
      <c r="AE173" s="447"/>
      <c r="AJ173" s="451"/>
      <c r="AK173" s="447"/>
    </row>
    <row r="174" spans="1:37" s="448" customFormat="1" ht="12" x14ac:dyDescent="0.2">
      <c r="A174" s="447" t="s">
        <v>978</v>
      </c>
      <c r="B174" s="448" t="s">
        <v>601</v>
      </c>
      <c r="C174" s="449"/>
      <c r="D174" s="449"/>
      <c r="E174" s="450"/>
      <c r="H174" s="449"/>
      <c r="I174" s="449"/>
      <c r="J174" s="449"/>
      <c r="K174" s="449"/>
      <c r="L174" s="449"/>
      <c r="M174" s="449"/>
      <c r="Q174" s="449"/>
      <c r="R174" s="449"/>
      <c r="T174" s="450"/>
      <c r="V174" s="449"/>
      <c r="W174" s="449"/>
      <c r="Y174" s="449"/>
      <c r="Z174" s="449"/>
      <c r="AB174" s="449"/>
      <c r="AC174" s="449"/>
      <c r="AD174" s="449"/>
      <c r="AE174" s="447"/>
      <c r="AJ174" s="451"/>
      <c r="AK174" s="447"/>
    </row>
    <row r="175" spans="1:37" s="448" customFormat="1" ht="12" x14ac:dyDescent="0.2">
      <c r="A175" s="447" t="s">
        <v>979</v>
      </c>
      <c r="B175" s="448" t="s">
        <v>529</v>
      </c>
      <c r="C175" s="449"/>
      <c r="D175" s="449"/>
      <c r="E175" s="450"/>
      <c r="H175" s="449"/>
      <c r="I175" s="449"/>
      <c r="J175" s="449"/>
      <c r="K175" s="449"/>
      <c r="L175" s="449"/>
      <c r="M175" s="449"/>
      <c r="Q175" s="449"/>
      <c r="R175" s="449"/>
      <c r="T175" s="450"/>
      <c r="V175" s="449"/>
      <c r="W175" s="449"/>
      <c r="Y175" s="449"/>
      <c r="Z175" s="449"/>
      <c r="AB175" s="449"/>
      <c r="AC175" s="449"/>
      <c r="AD175" s="449"/>
      <c r="AE175" s="447"/>
      <c r="AJ175" s="457"/>
      <c r="AK175" s="447"/>
    </row>
    <row r="176" spans="1:37" s="448" customFormat="1" ht="12" x14ac:dyDescent="0.2">
      <c r="A176" s="447" t="s">
        <v>980</v>
      </c>
      <c r="B176" s="448" t="s">
        <v>478</v>
      </c>
      <c r="C176" s="449"/>
      <c r="D176" s="449"/>
      <c r="E176" s="450"/>
      <c r="H176" s="449"/>
      <c r="I176" s="449"/>
      <c r="J176" s="449"/>
      <c r="K176" s="449"/>
      <c r="L176" s="449"/>
      <c r="M176" s="449"/>
      <c r="Q176" s="449"/>
      <c r="R176" s="449"/>
      <c r="T176" s="450"/>
      <c r="V176" s="449"/>
      <c r="W176" s="449"/>
      <c r="Y176" s="449"/>
      <c r="Z176" s="449"/>
      <c r="AB176" s="449"/>
      <c r="AC176" s="449"/>
      <c r="AD176" s="449"/>
      <c r="AE176" s="447"/>
      <c r="AJ176" s="451"/>
      <c r="AK176" s="447"/>
    </row>
    <row r="177" spans="1:37" s="448" customFormat="1" ht="12" x14ac:dyDescent="0.2">
      <c r="A177" s="447" t="s">
        <v>981</v>
      </c>
      <c r="B177" s="448" t="s">
        <v>448</v>
      </c>
      <c r="C177" s="449"/>
      <c r="D177" s="449"/>
      <c r="E177" s="450"/>
      <c r="H177" s="449"/>
      <c r="I177" s="449"/>
      <c r="J177" s="449"/>
      <c r="K177" s="449"/>
      <c r="L177" s="449"/>
      <c r="M177" s="449"/>
      <c r="Q177" s="449"/>
      <c r="R177" s="449"/>
      <c r="T177" s="450"/>
      <c r="V177" s="449"/>
      <c r="W177" s="449"/>
      <c r="Y177" s="449"/>
      <c r="Z177" s="449"/>
      <c r="AB177" s="449"/>
      <c r="AC177" s="449"/>
      <c r="AD177" s="449"/>
      <c r="AE177" s="447"/>
      <c r="AJ177" s="451"/>
      <c r="AK177" s="447"/>
    </row>
    <row r="178" spans="1:37" s="448" customFormat="1" ht="12" x14ac:dyDescent="0.2">
      <c r="A178" s="447" t="s">
        <v>982</v>
      </c>
      <c r="B178" s="448" t="s">
        <v>615</v>
      </c>
      <c r="C178" s="449"/>
      <c r="D178" s="449"/>
      <c r="E178" s="450"/>
      <c r="H178" s="449"/>
      <c r="I178" s="449"/>
      <c r="J178" s="449"/>
      <c r="K178" s="449"/>
      <c r="L178" s="449"/>
      <c r="M178" s="449"/>
      <c r="Q178" s="449"/>
      <c r="R178" s="449"/>
      <c r="T178" s="450"/>
      <c r="V178" s="449"/>
      <c r="W178" s="449"/>
      <c r="Y178" s="449"/>
      <c r="Z178" s="449"/>
      <c r="AB178" s="449"/>
      <c r="AC178" s="449"/>
      <c r="AD178" s="449"/>
      <c r="AE178" s="447"/>
      <c r="AJ178" s="451"/>
      <c r="AK178" s="447"/>
    </row>
    <row r="179" spans="1:37" s="448" customFormat="1" ht="12" x14ac:dyDescent="0.2">
      <c r="A179" s="447" t="s">
        <v>983</v>
      </c>
      <c r="B179" s="448" t="s">
        <v>399</v>
      </c>
      <c r="C179" s="449"/>
      <c r="D179" s="449"/>
      <c r="E179" s="450"/>
      <c r="H179" s="449"/>
      <c r="I179" s="449"/>
      <c r="J179" s="449"/>
      <c r="K179" s="449"/>
      <c r="L179" s="449"/>
      <c r="M179" s="449"/>
      <c r="Q179" s="449"/>
      <c r="R179" s="449"/>
      <c r="T179" s="450"/>
      <c r="V179" s="449"/>
      <c r="W179" s="449"/>
      <c r="Y179" s="449"/>
      <c r="Z179" s="449"/>
      <c r="AB179" s="449"/>
      <c r="AC179" s="449"/>
      <c r="AD179" s="449"/>
      <c r="AE179" s="447"/>
      <c r="AJ179" s="451"/>
      <c r="AK179" s="447"/>
    </row>
    <row r="180" spans="1:37" s="448" customFormat="1" ht="12" x14ac:dyDescent="0.2">
      <c r="A180" s="447" t="s">
        <v>984</v>
      </c>
      <c r="B180" s="448" t="s">
        <v>661</v>
      </c>
      <c r="C180" s="449"/>
      <c r="D180" s="449"/>
      <c r="E180" s="450"/>
      <c r="H180" s="449"/>
      <c r="I180" s="449"/>
      <c r="J180" s="449"/>
      <c r="K180" s="449"/>
      <c r="L180" s="449"/>
      <c r="M180" s="449"/>
      <c r="Q180" s="449"/>
      <c r="R180" s="449"/>
      <c r="T180" s="450"/>
      <c r="V180" s="449"/>
      <c r="W180" s="449"/>
      <c r="Y180" s="449"/>
      <c r="Z180" s="449"/>
      <c r="AB180" s="449"/>
      <c r="AC180" s="449"/>
      <c r="AD180" s="449"/>
      <c r="AE180" s="447"/>
      <c r="AJ180" s="451"/>
      <c r="AK180" s="447"/>
    </row>
    <row r="181" spans="1:37" s="448" customFormat="1" ht="12" x14ac:dyDescent="0.2">
      <c r="A181" s="447" t="s">
        <v>985</v>
      </c>
      <c r="B181" s="448" t="s">
        <v>530</v>
      </c>
      <c r="C181" s="449"/>
      <c r="D181" s="449"/>
      <c r="E181" s="450"/>
      <c r="H181" s="449"/>
      <c r="I181" s="449"/>
      <c r="J181" s="449"/>
      <c r="K181" s="449"/>
      <c r="L181" s="449"/>
      <c r="M181" s="449"/>
      <c r="Q181" s="449"/>
      <c r="R181" s="449"/>
      <c r="T181" s="450"/>
      <c r="V181" s="449"/>
      <c r="W181" s="449"/>
      <c r="Y181" s="449"/>
      <c r="Z181" s="449"/>
      <c r="AB181" s="449"/>
      <c r="AC181" s="449"/>
      <c r="AD181" s="449"/>
      <c r="AE181" s="447"/>
      <c r="AJ181" s="451"/>
      <c r="AK181" s="447"/>
    </row>
    <row r="182" spans="1:37" s="448" customFormat="1" ht="12" x14ac:dyDescent="0.2">
      <c r="A182" s="447" t="s">
        <v>986</v>
      </c>
      <c r="B182" s="448" t="s">
        <v>479</v>
      </c>
      <c r="C182" s="449"/>
      <c r="D182" s="449"/>
      <c r="E182" s="450"/>
      <c r="H182" s="449"/>
      <c r="I182" s="449"/>
      <c r="J182" s="449"/>
      <c r="K182" s="449"/>
      <c r="L182" s="449"/>
      <c r="M182" s="449"/>
      <c r="Q182" s="449"/>
      <c r="R182" s="449"/>
      <c r="T182" s="450"/>
      <c r="V182" s="449"/>
      <c r="W182" s="449"/>
      <c r="Y182" s="449"/>
      <c r="Z182" s="449"/>
      <c r="AB182" s="449"/>
      <c r="AC182" s="449"/>
      <c r="AD182" s="449"/>
      <c r="AE182" s="447"/>
      <c r="AJ182" s="457"/>
      <c r="AK182" s="447"/>
    </row>
    <row r="183" spans="1:37" s="448" customFormat="1" ht="12" x14ac:dyDescent="0.2">
      <c r="A183" s="447" t="s">
        <v>987</v>
      </c>
      <c r="B183" s="448" t="s">
        <v>662</v>
      </c>
      <c r="C183" s="449"/>
      <c r="D183" s="449"/>
      <c r="E183" s="450"/>
      <c r="H183" s="449"/>
      <c r="I183" s="449"/>
      <c r="J183" s="449"/>
      <c r="K183" s="449"/>
      <c r="L183" s="449"/>
      <c r="M183" s="449"/>
      <c r="Q183" s="449"/>
      <c r="R183" s="449"/>
      <c r="T183" s="450"/>
      <c r="V183" s="449"/>
      <c r="W183" s="449"/>
      <c r="Y183" s="449"/>
      <c r="Z183" s="449"/>
      <c r="AB183" s="449"/>
      <c r="AC183" s="449"/>
      <c r="AD183" s="449"/>
      <c r="AE183" s="447"/>
      <c r="AJ183" s="451"/>
      <c r="AK183" s="447"/>
    </row>
    <row r="184" spans="1:37" s="448" customFormat="1" ht="12" x14ac:dyDescent="0.2">
      <c r="A184" s="447" t="s">
        <v>988</v>
      </c>
      <c r="B184" s="448" t="s">
        <v>631</v>
      </c>
      <c r="C184" s="449"/>
      <c r="D184" s="449"/>
      <c r="E184" s="450"/>
      <c r="H184" s="449"/>
      <c r="I184" s="449"/>
      <c r="J184" s="449"/>
      <c r="K184" s="449"/>
      <c r="L184" s="449"/>
      <c r="M184" s="449"/>
      <c r="Q184" s="449"/>
      <c r="R184" s="449"/>
      <c r="T184" s="450"/>
      <c r="V184" s="449"/>
      <c r="W184" s="449"/>
      <c r="Y184" s="449"/>
      <c r="Z184" s="449"/>
      <c r="AB184" s="449"/>
      <c r="AC184" s="449"/>
      <c r="AD184" s="449"/>
      <c r="AE184" s="447"/>
      <c r="AJ184" s="451"/>
      <c r="AK184" s="447"/>
    </row>
    <row r="185" spans="1:37" s="448" customFormat="1" ht="12" x14ac:dyDescent="0.2">
      <c r="A185" s="447" t="s">
        <v>989</v>
      </c>
      <c r="B185" s="448" t="s">
        <v>642</v>
      </c>
      <c r="C185" s="449"/>
      <c r="D185" s="449"/>
      <c r="E185" s="450"/>
      <c r="H185" s="449"/>
      <c r="I185" s="449"/>
      <c r="J185" s="449"/>
      <c r="K185" s="449"/>
      <c r="L185" s="449"/>
      <c r="M185" s="449"/>
      <c r="Q185" s="449"/>
      <c r="R185" s="449"/>
      <c r="T185" s="450"/>
      <c r="V185" s="449"/>
      <c r="W185" s="449"/>
      <c r="Y185" s="449"/>
      <c r="Z185" s="449"/>
      <c r="AB185" s="449"/>
      <c r="AC185" s="449"/>
      <c r="AD185" s="449"/>
      <c r="AE185" s="447"/>
      <c r="AJ185" s="451"/>
      <c r="AK185" s="447"/>
    </row>
    <row r="186" spans="1:37" s="448" customFormat="1" ht="12" x14ac:dyDescent="0.2">
      <c r="A186" s="447" t="s">
        <v>990</v>
      </c>
      <c r="B186" s="448" t="s">
        <v>458</v>
      </c>
      <c r="C186" s="449"/>
      <c r="D186" s="449"/>
      <c r="E186" s="450"/>
      <c r="H186" s="449"/>
      <c r="I186" s="449"/>
      <c r="J186" s="449"/>
      <c r="K186" s="449"/>
      <c r="L186" s="449"/>
      <c r="M186" s="449"/>
      <c r="Q186" s="449"/>
      <c r="R186" s="449"/>
      <c r="T186" s="450"/>
      <c r="V186" s="449"/>
      <c r="W186" s="449"/>
      <c r="Y186" s="449"/>
      <c r="Z186" s="449"/>
      <c r="AB186" s="449"/>
      <c r="AC186" s="449"/>
      <c r="AD186" s="449"/>
      <c r="AE186" s="447"/>
      <c r="AJ186" s="451"/>
      <c r="AK186" s="447"/>
    </row>
    <row r="187" spans="1:37" s="448" customFormat="1" ht="12" x14ac:dyDescent="0.2">
      <c r="A187" s="447" t="s">
        <v>991</v>
      </c>
      <c r="B187" s="448" t="s">
        <v>602</v>
      </c>
      <c r="C187" s="449"/>
      <c r="D187" s="449"/>
      <c r="E187" s="450"/>
      <c r="H187" s="449"/>
      <c r="I187" s="449"/>
      <c r="J187" s="449"/>
      <c r="K187" s="449"/>
      <c r="L187" s="449"/>
      <c r="M187" s="449"/>
      <c r="Q187" s="449"/>
      <c r="R187" s="449"/>
      <c r="T187" s="450"/>
      <c r="V187" s="449"/>
      <c r="W187" s="449"/>
      <c r="Y187" s="449"/>
      <c r="Z187" s="449"/>
      <c r="AB187" s="449"/>
      <c r="AC187" s="449"/>
      <c r="AD187" s="449"/>
      <c r="AE187" s="447"/>
      <c r="AJ187" s="451"/>
      <c r="AK187" s="447"/>
    </row>
    <row r="188" spans="1:37" s="448" customFormat="1" ht="12" x14ac:dyDescent="0.2">
      <c r="A188" s="447" t="s">
        <v>992</v>
      </c>
      <c r="B188" s="448" t="s">
        <v>587</v>
      </c>
      <c r="C188" s="449"/>
      <c r="D188" s="449"/>
      <c r="E188" s="450"/>
      <c r="H188" s="449"/>
      <c r="I188" s="449"/>
      <c r="J188" s="449"/>
      <c r="K188" s="449"/>
      <c r="L188" s="449"/>
      <c r="M188" s="449"/>
      <c r="Q188" s="449"/>
      <c r="R188" s="449"/>
      <c r="T188" s="450"/>
      <c r="V188" s="449"/>
      <c r="W188" s="449"/>
      <c r="Y188" s="449"/>
      <c r="Z188" s="449"/>
      <c r="AB188" s="449"/>
      <c r="AC188" s="449"/>
      <c r="AD188" s="449"/>
      <c r="AE188" s="447"/>
      <c r="AJ188" s="451"/>
      <c r="AK188" s="447"/>
    </row>
    <row r="189" spans="1:37" s="448" customFormat="1" ht="12" x14ac:dyDescent="0.2">
      <c r="A189" s="447" t="s">
        <v>993</v>
      </c>
      <c r="B189" s="448" t="s">
        <v>370</v>
      </c>
      <c r="C189" s="449"/>
      <c r="D189" s="449"/>
      <c r="E189" s="450"/>
      <c r="H189" s="449"/>
      <c r="I189" s="449"/>
      <c r="J189" s="449"/>
      <c r="K189" s="449"/>
      <c r="L189" s="449"/>
      <c r="M189" s="449"/>
      <c r="Q189" s="449"/>
      <c r="R189" s="449"/>
      <c r="T189" s="450"/>
      <c r="V189" s="449"/>
      <c r="W189" s="449"/>
      <c r="Y189" s="449"/>
      <c r="Z189" s="449"/>
      <c r="AB189" s="449"/>
      <c r="AC189" s="449"/>
      <c r="AD189" s="449"/>
      <c r="AE189" s="447"/>
      <c r="AJ189" s="451"/>
      <c r="AK189" s="447"/>
    </row>
    <row r="190" spans="1:37" s="448" customFormat="1" ht="12" x14ac:dyDescent="0.2">
      <c r="A190" s="447" t="s">
        <v>994</v>
      </c>
      <c r="B190" s="448" t="s">
        <v>616</v>
      </c>
      <c r="C190" s="449"/>
      <c r="D190" s="449"/>
      <c r="E190" s="450"/>
      <c r="H190" s="449"/>
      <c r="I190" s="449"/>
      <c r="J190" s="449"/>
      <c r="K190" s="449"/>
      <c r="L190" s="449"/>
      <c r="M190" s="449"/>
      <c r="Q190" s="449"/>
      <c r="R190" s="449"/>
      <c r="T190" s="450"/>
      <c r="V190" s="449"/>
      <c r="W190" s="449"/>
      <c r="Y190" s="449"/>
      <c r="Z190" s="449"/>
      <c r="AB190" s="449"/>
      <c r="AC190" s="449"/>
      <c r="AD190" s="449"/>
      <c r="AE190" s="447"/>
      <c r="AJ190" s="451"/>
      <c r="AK190" s="447"/>
    </row>
    <row r="191" spans="1:37" s="448" customFormat="1" ht="12" x14ac:dyDescent="0.2">
      <c r="A191" s="447" t="s">
        <v>995</v>
      </c>
      <c r="B191" s="448" t="s">
        <v>371</v>
      </c>
      <c r="C191" s="449"/>
      <c r="D191" s="449"/>
      <c r="E191" s="450"/>
      <c r="H191" s="449"/>
      <c r="I191" s="449"/>
      <c r="J191" s="449"/>
      <c r="K191" s="449"/>
      <c r="L191" s="449"/>
      <c r="M191" s="449"/>
      <c r="Q191" s="449"/>
      <c r="R191" s="449"/>
      <c r="T191" s="450"/>
      <c r="V191" s="449"/>
      <c r="W191" s="449"/>
      <c r="Y191" s="449"/>
      <c r="Z191" s="449"/>
      <c r="AB191" s="449"/>
      <c r="AC191" s="449"/>
      <c r="AD191" s="449"/>
      <c r="AE191" s="447"/>
      <c r="AJ191" s="451"/>
      <c r="AK191" s="447"/>
    </row>
    <row r="192" spans="1:37" s="448" customFormat="1" ht="12" x14ac:dyDescent="0.2">
      <c r="A192" s="447" t="s">
        <v>996</v>
      </c>
      <c r="B192" s="448" t="s">
        <v>480</v>
      </c>
      <c r="C192" s="449"/>
      <c r="D192" s="449"/>
      <c r="E192" s="450"/>
      <c r="H192" s="449"/>
      <c r="I192" s="449"/>
      <c r="J192" s="449"/>
      <c r="K192" s="449"/>
      <c r="L192" s="449"/>
      <c r="M192" s="449"/>
      <c r="Q192" s="449"/>
      <c r="R192" s="449"/>
      <c r="T192" s="450"/>
      <c r="V192" s="449"/>
      <c r="W192" s="449"/>
      <c r="Y192" s="449"/>
      <c r="Z192" s="449"/>
      <c r="AB192" s="449"/>
      <c r="AC192" s="449"/>
      <c r="AD192" s="449"/>
      <c r="AE192" s="447"/>
      <c r="AJ192" s="451"/>
      <c r="AK192" s="447"/>
    </row>
    <row r="193" spans="1:37" s="448" customFormat="1" ht="12" x14ac:dyDescent="0.2">
      <c r="A193" s="447" t="s">
        <v>997</v>
      </c>
      <c r="B193" s="448" t="s">
        <v>481</v>
      </c>
      <c r="C193" s="449"/>
      <c r="D193" s="449"/>
      <c r="E193" s="450"/>
      <c r="H193" s="449"/>
      <c r="I193" s="449"/>
      <c r="J193" s="449"/>
      <c r="K193" s="449"/>
      <c r="L193" s="449"/>
      <c r="M193" s="449"/>
      <c r="Q193" s="449"/>
      <c r="R193" s="449"/>
      <c r="T193" s="450"/>
      <c r="V193" s="449"/>
      <c r="W193" s="449"/>
      <c r="Y193" s="449"/>
      <c r="Z193" s="449"/>
      <c r="AB193" s="449"/>
      <c r="AC193" s="449"/>
      <c r="AD193" s="449"/>
      <c r="AE193" s="447"/>
      <c r="AJ193" s="451"/>
      <c r="AK193" s="447"/>
    </row>
    <row r="194" spans="1:37" s="448" customFormat="1" ht="12" x14ac:dyDescent="0.2">
      <c r="A194" s="447" t="s">
        <v>998</v>
      </c>
      <c r="B194" s="448" t="s">
        <v>531</v>
      </c>
      <c r="C194" s="449"/>
      <c r="D194" s="449"/>
      <c r="E194" s="450"/>
      <c r="H194" s="449"/>
      <c r="I194" s="449"/>
      <c r="J194" s="449"/>
      <c r="K194" s="449"/>
      <c r="L194" s="449"/>
      <c r="M194" s="449"/>
      <c r="Q194" s="449"/>
      <c r="R194" s="449"/>
      <c r="T194" s="450"/>
      <c r="V194" s="449"/>
      <c r="W194" s="449"/>
      <c r="Y194" s="449"/>
      <c r="Z194" s="449"/>
      <c r="AB194" s="449"/>
      <c r="AC194" s="449"/>
      <c r="AD194" s="449"/>
      <c r="AE194" s="447"/>
      <c r="AJ194" s="451"/>
      <c r="AK194" s="447"/>
    </row>
    <row r="195" spans="1:37" s="448" customFormat="1" ht="12" x14ac:dyDescent="0.2">
      <c r="A195" s="447" t="s">
        <v>999</v>
      </c>
      <c r="B195" s="448" t="s">
        <v>643</v>
      </c>
      <c r="C195" s="449"/>
      <c r="D195" s="449"/>
      <c r="E195" s="450"/>
      <c r="H195" s="449"/>
      <c r="I195" s="449"/>
      <c r="J195" s="449"/>
      <c r="K195" s="449"/>
      <c r="L195" s="449"/>
      <c r="M195" s="449"/>
      <c r="Q195" s="449"/>
      <c r="R195" s="449"/>
      <c r="T195" s="450"/>
      <c r="V195" s="449"/>
      <c r="W195" s="449"/>
      <c r="Y195" s="449"/>
      <c r="Z195" s="449"/>
      <c r="AB195" s="449"/>
      <c r="AC195" s="449"/>
      <c r="AD195" s="449"/>
      <c r="AE195" s="447"/>
      <c r="AJ195" s="451"/>
      <c r="AK195" s="447"/>
    </row>
    <row r="196" spans="1:37" s="448" customFormat="1" ht="12" x14ac:dyDescent="0.2">
      <c r="A196" s="447" t="s">
        <v>1000</v>
      </c>
      <c r="B196" s="448" t="s">
        <v>588</v>
      </c>
      <c r="C196" s="449"/>
      <c r="D196" s="449"/>
      <c r="E196" s="450"/>
      <c r="H196" s="449"/>
      <c r="I196" s="449"/>
      <c r="J196" s="449"/>
      <c r="K196" s="449"/>
      <c r="L196" s="449"/>
      <c r="M196" s="449"/>
      <c r="Q196" s="449"/>
      <c r="R196" s="449"/>
      <c r="T196" s="450"/>
      <c r="V196" s="449"/>
      <c r="W196" s="449"/>
      <c r="Y196" s="449"/>
      <c r="Z196" s="449"/>
      <c r="AB196" s="449"/>
      <c r="AC196" s="449"/>
      <c r="AD196" s="449"/>
      <c r="AE196" s="447"/>
      <c r="AJ196" s="459"/>
      <c r="AK196" s="447"/>
    </row>
    <row r="197" spans="1:37" s="448" customFormat="1" ht="12" x14ac:dyDescent="0.2">
      <c r="A197" s="447" t="s">
        <v>1001</v>
      </c>
      <c r="B197" s="448" t="s">
        <v>482</v>
      </c>
      <c r="C197" s="449"/>
      <c r="D197" s="449"/>
      <c r="E197" s="450"/>
      <c r="H197" s="449"/>
      <c r="I197" s="449"/>
      <c r="J197" s="449"/>
      <c r="K197" s="449"/>
      <c r="L197" s="449"/>
      <c r="M197" s="449"/>
      <c r="Q197" s="449"/>
      <c r="R197" s="449"/>
      <c r="T197" s="450"/>
      <c r="V197" s="449"/>
      <c r="W197" s="449"/>
      <c r="Y197" s="449"/>
      <c r="Z197" s="449"/>
      <c r="AB197" s="449"/>
      <c r="AC197" s="449"/>
      <c r="AD197" s="449"/>
      <c r="AE197" s="447"/>
      <c r="AJ197" s="451"/>
      <c r="AK197" s="447"/>
    </row>
    <row r="198" spans="1:37" s="448" customFormat="1" ht="12" x14ac:dyDescent="0.2">
      <c r="A198" s="447" t="s">
        <v>1002</v>
      </c>
      <c r="B198" s="448" t="s">
        <v>532</v>
      </c>
      <c r="C198" s="449"/>
      <c r="D198" s="449"/>
      <c r="E198" s="450"/>
      <c r="H198" s="449"/>
      <c r="I198" s="449"/>
      <c r="J198" s="449"/>
      <c r="K198" s="449"/>
      <c r="L198" s="449"/>
      <c r="M198" s="449"/>
      <c r="Q198" s="449"/>
      <c r="R198" s="449"/>
      <c r="T198" s="450"/>
      <c r="V198" s="449"/>
      <c r="W198" s="449"/>
      <c r="Y198" s="449"/>
      <c r="Z198" s="449"/>
      <c r="AB198" s="449"/>
      <c r="AC198" s="449"/>
      <c r="AD198" s="449"/>
      <c r="AE198" s="447"/>
      <c r="AJ198" s="451"/>
      <c r="AK198" s="447"/>
    </row>
    <row r="199" spans="1:37" s="448" customFormat="1" ht="12" x14ac:dyDescent="0.2">
      <c r="A199" s="447" t="s">
        <v>1003</v>
      </c>
      <c r="B199" s="448" t="s">
        <v>603</v>
      </c>
      <c r="C199" s="449"/>
      <c r="D199" s="449"/>
      <c r="E199" s="450"/>
      <c r="H199" s="449"/>
      <c r="I199" s="449"/>
      <c r="J199" s="449"/>
      <c r="K199" s="449"/>
      <c r="L199" s="449"/>
      <c r="M199" s="449"/>
      <c r="Q199" s="449"/>
      <c r="R199" s="449"/>
      <c r="T199" s="450"/>
      <c r="V199" s="449"/>
      <c r="W199" s="449"/>
      <c r="Y199" s="449"/>
      <c r="Z199" s="449"/>
      <c r="AB199" s="449"/>
      <c r="AC199" s="449"/>
      <c r="AD199" s="449"/>
      <c r="AE199" s="447"/>
      <c r="AJ199" s="451"/>
      <c r="AK199" s="447"/>
    </row>
    <row r="200" spans="1:37" s="448" customFormat="1" ht="12" x14ac:dyDescent="0.2">
      <c r="A200" s="447" t="s">
        <v>1004</v>
      </c>
      <c r="B200" s="448" t="s">
        <v>621</v>
      </c>
      <c r="C200" s="449"/>
      <c r="D200" s="449"/>
      <c r="E200" s="450"/>
      <c r="H200" s="449"/>
      <c r="I200" s="449"/>
      <c r="J200" s="449"/>
      <c r="K200" s="449"/>
      <c r="L200" s="449"/>
      <c r="M200" s="449"/>
      <c r="Q200" s="449"/>
      <c r="R200" s="449"/>
      <c r="T200" s="450"/>
      <c r="V200" s="449"/>
      <c r="W200" s="449"/>
      <c r="Y200" s="449"/>
      <c r="Z200" s="449"/>
      <c r="AB200" s="449"/>
      <c r="AC200" s="449"/>
      <c r="AD200" s="449"/>
      <c r="AE200" s="447"/>
      <c r="AJ200" s="451"/>
      <c r="AK200" s="447"/>
    </row>
    <row r="201" spans="1:37" s="448" customFormat="1" ht="12" x14ac:dyDescent="0.2">
      <c r="A201" s="447" t="s">
        <v>1005</v>
      </c>
      <c r="B201" s="448" t="s">
        <v>372</v>
      </c>
      <c r="C201" s="449"/>
      <c r="D201" s="449"/>
      <c r="E201" s="450"/>
      <c r="H201" s="449"/>
      <c r="I201" s="449"/>
      <c r="J201" s="449"/>
      <c r="K201" s="449"/>
      <c r="L201" s="449"/>
      <c r="M201" s="449"/>
      <c r="Q201" s="449"/>
      <c r="R201" s="449"/>
      <c r="T201" s="450"/>
      <c r="V201" s="449"/>
      <c r="W201" s="449"/>
      <c r="Y201" s="449"/>
      <c r="Z201" s="449"/>
      <c r="AB201" s="449"/>
      <c r="AC201" s="449"/>
      <c r="AD201" s="449"/>
      <c r="AE201" s="447"/>
      <c r="AJ201" s="451"/>
      <c r="AK201" s="447"/>
    </row>
    <row r="202" spans="1:37" s="448" customFormat="1" ht="12" x14ac:dyDescent="0.2">
      <c r="A202" s="447" t="s">
        <v>1006</v>
      </c>
      <c r="B202" s="448" t="s">
        <v>373</v>
      </c>
      <c r="C202" s="449"/>
      <c r="D202" s="449"/>
      <c r="E202" s="450"/>
      <c r="H202" s="449"/>
      <c r="I202" s="449"/>
      <c r="J202" s="449"/>
      <c r="K202" s="449"/>
      <c r="L202" s="449"/>
      <c r="M202" s="449"/>
      <c r="Q202" s="449"/>
      <c r="R202" s="449"/>
      <c r="T202" s="450"/>
      <c r="V202" s="449"/>
      <c r="W202" s="449"/>
      <c r="Y202" s="449"/>
      <c r="Z202" s="449"/>
      <c r="AB202" s="449"/>
      <c r="AC202" s="449"/>
      <c r="AD202" s="449"/>
      <c r="AE202" s="447"/>
      <c r="AJ202" s="457"/>
      <c r="AK202" s="447"/>
    </row>
    <row r="203" spans="1:37" s="448" customFormat="1" ht="12" x14ac:dyDescent="0.2">
      <c r="A203" s="447" t="s">
        <v>1007</v>
      </c>
      <c r="B203" s="448" t="s">
        <v>644</v>
      </c>
      <c r="C203" s="449"/>
      <c r="D203" s="449"/>
      <c r="E203" s="450"/>
      <c r="H203" s="449"/>
      <c r="I203" s="449"/>
      <c r="J203" s="449"/>
      <c r="K203" s="449"/>
      <c r="L203" s="449"/>
      <c r="M203" s="449"/>
      <c r="Q203" s="449"/>
      <c r="R203" s="449"/>
      <c r="T203" s="450"/>
      <c r="V203" s="449"/>
      <c r="W203" s="449"/>
      <c r="Y203" s="449"/>
      <c r="Z203" s="449"/>
      <c r="AB203" s="449"/>
      <c r="AC203" s="449"/>
      <c r="AD203" s="449"/>
      <c r="AE203" s="447"/>
      <c r="AJ203" s="451"/>
      <c r="AK203" s="447"/>
    </row>
    <row r="204" spans="1:37" s="448" customFormat="1" ht="12" x14ac:dyDescent="0.2">
      <c r="A204" s="447" t="s">
        <v>1008</v>
      </c>
      <c r="B204" s="448" t="s">
        <v>533</v>
      </c>
      <c r="C204" s="449"/>
      <c r="D204" s="449"/>
      <c r="E204" s="450"/>
      <c r="H204" s="449"/>
      <c r="I204" s="449"/>
      <c r="J204" s="449"/>
      <c r="K204" s="449"/>
      <c r="L204" s="449"/>
      <c r="M204" s="449"/>
      <c r="Q204" s="449"/>
      <c r="R204" s="449"/>
      <c r="T204" s="450"/>
      <c r="V204" s="449"/>
      <c r="W204" s="449"/>
      <c r="Y204" s="449"/>
      <c r="Z204" s="449"/>
      <c r="AB204" s="449"/>
      <c r="AC204" s="449"/>
      <c r="AD204" s="449"/>
      <c r="AE204" s="447"/>
      <c r="AJ204" s="451"/>
      <c r="AK204" s="447"/>
    </row>
    <row r="205" spans="1:37" s="448" customFormat="1" ht="12" x14ac:dyDescent="0.2">
      <c r="A205" s="447" t="s">
        <v>1009</v>
      </c>
      <c r="B205" s="448" t="s">
        <v>483</v>
      </c>
      <c r="C205" s="449"/>
      <c r="D205" s="449"/>
      <c r="E205" s="450"/>
      <c r="H205" s="449"/>
      <c r="I205" s="449"/>
      <c r="J205" s="449"/>
      <c r="K205" s="449"/>
      <c r="L205" s="449"/>
      <c r="M205" s="449"/>
      <c r="Q205" s="449"/>
      <c r="R205" s="449"/>
      <c r="T205" s="450"/>
      <c r="V205" s="449"/>
      <c r="W205" s="449"/>
      <c r="Y205" s="449"/>
      <c r="Z205" s="449"/>
      <c r="AB205" s="449"/>
      <c r="AC205" s="449"/>
      <c r="AD205" s="449"/>
      <c r="AE205" s="447"/>
      <c r="AJ205" s="459"/>
      <c r="AK205" s="447"/>
    </row>
    <row r="206" spans="1:37" s="448" customFormat="1" ht="12" x14ac:dyDescent="0.2">
      <c r="A206" s="447" t="s">
        <v>1010</v>
      </c>
      <c r="B206" s="448" t="s">
        <v>534</v>
      </c>
      <c r="C206" s="449"/>
      <c r="D206" s="449"/>
      <c r="E206" s="450"/>
      <c r="H206" s="449"/>
      <c r="I206" s="449"/>
      <c r="J206" s="449"/>
      <c r="K206" s="449"/>
      <c r="L206" s="449"/>
      <c r="M206" s="449"/>
      <c r="Q206" s="449"/>
      <c r="R206" s="449"/>
      <c r="T206" s="450"/>
      <c r="V206" s="449"/>
      <c r="W206" s="449"/>
      <c r="Y206" s="449"/>
      <c r="Z206" s="449"/>
      <c r="AB206" s="449"/>
      <c r="AC206" s="449"/>
      <c r="AD206" s="449"/>
      <c r="AE206" s="447"/>
      <c r="AJ206" s="451"/>
      <c r="AK206" s="447"/>
    </row>
    <row r="207" spans="1:37" s="448" customFormat="1" ht="12" x14ac:dyDescent="0.2">
      <c r="A207" s="447" t="s">
        <v>1011</v>
      </c>
      <c r="B207" s="448" t="s">
        <v>374</v>
      </c>
      <c r="C207" s="449"/>
      <c r="D207" s="449"/>
      <c r="E207" s="450"/>
      <c r="H207" s="449"/>
      <c r="I207" s="449"/>
      <c r="J207" s="449"/>
      <c r="K207" s="449"/>
      <c r="L207" s="449"/>
      <c r="M207" s="449"/>
      <c r="Q207" s="449"/>
      <c r="R207" s="449"/>
      <c r="T207" s="450"/>
      <c r="V207" s="449"/>
      <c r="W207" s="449"/>
      <c r="Y207" s="449"/>
      <c r="Z207" s="449"/>
      <c r="AB207" s="449"/>
      <c r="AC207" s="449"/>
      <c r="AD207" s="449"/>
      <c r="AE207" s="447"/>
      <c r="AJ207" s="451"/>
      <c r="AK207" s="447"/>
    </row>
    <row r="208" spans="1:37" s="448" customFormat="1" ht="12" x14ac:dyDescent="0.2">
      <c r="A208" s="447" t="s">
        <v>1012</v>
      </c>
      <c r="B208" s="448" t="s">
        <v>563</v>
      </c>
      <c r="C208" s="449"/>
      <c r="D208" s="449"/>
      <c r="E208" s="450"/>
      <c r="H208" s="449"/>
      <c r="I208" s="449"/>
      <c r="J208" s="449"/>
      <c r="K208" s="449"/>
      <c r="L208" s="449"/>
      <c r="M208" s="449"/>
      <c r="Q208" s="449"/>
      <c r="R208" s="449"/>
      <c r="T208" s="450"/>
      <c r="V208" s="449"/>
      <c r="W208" s="449"/>
      <c r="Y208" s="449"/>
      <c r="Z208" s="449"/>
      <c r="AB208" s="449"/>
      <c r="AC208" s="449"/>
      <c r="AD208" s="449"/>
      <c r="AE208" s="447"/>
      <c r="AJ208" s="451"/>
      <c r="AK208" s="447"/>
    </row>
    <row r="209" spans="1:37" s="448" customFormat="1" ht="12" x14ac:dyDescent="0.2">
      <c r="A209" s="447" t="s">
        <v>1013</v>
      </c>
      <c r="B209" s="448" t="s">
        <v>645</v>
      </c>
      <c r="C209" s="449"/>
      <c r="D209" s="449"/>
      <c r="E209" s="450"/>
      <c r="H209" s="449"/>
      <c r="I209" s="449"/>
      <c r="J209" s="449"/>
      <c r="K209" s="449"/>
      <c r="L209" s="449"/>
      <c r="M209" s="449"/>
      <c r="Q209" s="449"/>
      <c r="R209" s="449"/>
      <c r="T209" s="450"/>
      <c r="V209" s="449"/>
      <c r="W209" s="449"/>
      <c r="Y209" s="449"/>
      <c r="Z209" s="449"/>
      <c r="AB209" s="449"/>
      <c r="AC209" s="449"/>
      <c r="AD209" s="449"/>
      <c r="AE209" s="447"/>
      <c r="AJ209" s="451"/>
      <c r="AK209" s="447"/>
    </row>
    <row r="210" spans="1:37" s="448" customFormat="1" ht="12" x14ac:dyDescent="0.2">
      <c r="A210" s="447" t="s">
        <v>1014</v>
      </c>
      <c r="B210" s="448" t="s">
        <v>400</v>
      </c>
      <c r="C210" s="449"/>
      <c r="D210" s="449"/>
      <c r="E210" s="450"/>
      <c r="H210" s="449"/>
      <c r="I210" s="449"/>
      <c r="J210" s="449"/>
      <c r="K210" s="449"/>
      <c r="L210" s="449"/>
      <c r="M210" s="449"/>
      <c r="Q210" s="449"/>
      <c r="R210" s="449"/>
      <c r="T210" s="450"/>
      <c r="V210" s="449"/>
      <c r="W210" s="449"/>
      <c r="Y210" s="449"/>
      <c r="Z210" s="449"/>
      <c r="AB210" s="449"/>
      <c r="AC210" s="449"/>
      <c r="AD210" s="449"/>
      <c r="AE210" s="447"/>
      <c r="AJ210" s="451"/>
      <c r="AK210" s="447"/>
    </row>
    <row r="211" spans="1:37" s="448" customFormat="1" ht="12" x14ac:dyDescent="0.2">
      <c r="A211" s="447" t="s">
        <v>1015</v>
      </c>
      <c r="B211" s="448" t="s">
        <v>535</v>
      </c>
      <c r="C211" s="449"/>
      <c r="D211" s="449"/>
      <c r="E211" s="450"/>
      <c r="H211" s="449"/>
      <c r="I211" s="449"/>
      <c r="J211" s="449"/>
      <c r="K211" s="449"/>
      <c r="L211" s="449"/>
      <c r="M211" s="449"/>
      <c r="Q211" s="449"/>
      <c r="R211" s="449"/>
      <c r="T211" s="450"/>
      <c r="V211" s="449"/>
      <c r="W211" s="449"/>
      <c r="Y211" s="449"/>
      <c r="Z211" s="449"/>
      <c r="AB211" s="449"/>
      <c r="AC211" s="449"/>
      <c r="AD211" s="449"/>
      <c r="AE211" s="447"/>
      <c r="AJ211" s="458"/>
      <c r="AK211" s="447"/>
    </row>
    <row r="212" spans="1:37" s="448" customFormat="1" ht="12" x14ac:dyDescent="0.2">
      <c r="A212" s="447" t="s">
        <v>1016</v>
      </c>
      <c r="B212" s="448" t="s">
        <v>632</v>
      </c>
      <c r="C212" s="449"/>
      <c r="D212" s="449"/>
      <c r="E212" s="450"/>
      <c r="H212" s="449"/>
      <c r="I212" s="449"/>
      <c r="J212" s="449"/>
      <c r="K212" s="449"/>
      <c r="L212" s="449"/>
      <c r="M212" s="449"/>
      <c r="Q212" s="449"/>
      <c r="R212" s="449"/>
      <c r="T212" s="450"/>
      <c r="V212" s="449"/>
      <c r="W212" s="449"/>
      <c r="Y212" s="449"/>
      <c r="Z212" s="449"/>
      <c r="AB212" s="449"/>
      <c r="AC212" s="449"/>
      <c r="AD212" s="449"/>
      <c r="AE212" s="447"/>
      <c r="AJ212" s="451"/>
      <c r="AK212" s="447"/>
    </row>
    <row r="213" spans="1:37" s="448" customFormat="1" ht="12" x14ac:dyDescent="0.2">
      <c r="A213" s="447" t="s">
        <v>1017</v>
      </c>
      <c r="B213" s="448" t="s">
        <v>375</v>
      </c>
      <c r="C213" s="449"/>
      <c r="D213" s="449"/>
      <c r="E213" s="450"/>
      <c r="H213" s="449"/>
      <c r="I213" s="449"/>
      <c r="J213" s="449"/>
      <c r="K213" s="449"/>
      <c r="L213" s="449"/>
      <c r="M213" s="449"/>
      <c r="Q213" s="449"/>
      <c r="R213" s="449"/>
      <c r="T213" s="450"/>
      <c r="V213" s="449"/>
      <c r="W213" s="449"/>
      <c r="Y213" s="449"/>
      <c r="Z213" s="449"/>
      <c r="AB213" s="449"/>
      <c r="AC213" s="449"/>
      <c r="AD213" s="449"/>
      <c r="AE213" s="447"/>
      <c r="AJ213" s="459"/>
      <c r="AK213" s="447"/>
    </row>
    <row r="214" spans="1:37" s="448" customFormat="1" ht="12" x14ac:dyDescent="0.2">
      <c r="A214" s="447" t="s">
        <v>1018</v>
      </c>
      <c r="B214" s="448" t="s">
        <v>622</v>
      </c>
      <c r="C214" s="449"/>
      <c r="D214" s="449"/>
      <c r="E214" s="450"/>
      <c r="H214" s="449"/>
      <c r="I214" s="449"/>
      <c r="J214" s="449"/>
      <c r="K214" s="449"/>
      <c r="L214" s="449"/>
      <c r="M214" s="449"/>
      <c r="Q214" s="449"/>
      <c r="R214" s="449"/>
      <c r="T214" s="450"/>
      <c r="V214" s="449"/>
      <c r="W214" s="449"/>
      <c r="Y214" s="449"/>
      <c r="Z214" s="449"/>
      <c r="AB214" s="449"/>
      <c r="AC214" s="449"/>
      <c r="AD214" s="449"/>
      <c r="AE214" s="447"/>
      <c r="AJ214" s="451"/>
      <c r="AK214" s="447"/>
    </row>
    <row r="215" spans="1:37" s="448" customFormat="1" ht="12" x14ac:dyDescent="0.2">
      <c r="A215" s="447" t="s">
        <v>1019</v>
      </c>
      <c r="B215" s="448" t="s">
        <v>564</v>
      </c>
      <c r="C215" s="449"/>
      <c r="D215" s="449"/>
      <c r="E215" s="450"/>
      <c r="H215" s="449"/>
      <c r="I215" s="449"/>
      <c r="J215" s="449"/>
      <c r="K215" s="449"/>
      <c r="L215" s="449"/>
      <c r="M215" s="449"/>
      <c r="Q215" s="449"/>
      <c r="R215" s="449"/>
      <c r="T215" s="450"/>
      <c r="V215" s="449"/>
      <c r="W215" s="449"/>
      <c r="Y215" s="449"/>
      <c r="Z215" s="449"/>
      <c r="AB215" s="449"/>
      <c r="AC215" s="449"/>
      <c r="AD215" s="449"/>
      <c r="AE215" s="447"/>
      <c r="AJ215" s="451"/>
      <c r="AK215" s="447"/>
    </row>
    <row r="216" spans="1:37" s="448" customFormat="1" ht="12" x14ac:dyDescent="0.2">
      <c r="A216" s="447" t="s">
        <v>1020</v>
      </c>
      <c r="B216" s="448" t="s">
        <v>589</v>
      </c>
      <c r="C216" s="449"/>
      <c r="D216" s="449"/>
      <c r="E216" s="450"/>
      <c r="H216" s="449"/>
      <c r="I216" s="449"/>
      <c r="J216" s="449"/>
      <c r="K216" s="449"/>
      <c r="L216" s="449"/>
      <c r="M216" s="449"/>
      <c r="Q216" s="449"/>
      <c r="R216" s="449"/>
      <c r="T216" s="450"/>
      <c r="V216" s="449"/>
      <c r="W216" s="449"/>
      <c r="Y216" s="449"/>
      <c r="Z216" s="449"/>
      <c r="AB216" s="449"/>
      <c r="AC216" s="449"/>
      <c r="AD216" s="449"/>
      <c r="AE216" s="447"/>
      <c r="AJ216" s="451"/>
      <c r="AK216" s="447"/>
    </row>
    <row r="217" spans="1:37" s="448" customFormat="1" ht="12" x14ac:dyDescent="0.2">
      <c r="A217" s="447" t="s">
        <v>1021</v>
      </c>
      <c r="B217" s="448" t="s">
        <v>484</v>
      </c>
      <c r="C217" s="449"/>
      <c r="D217" s="449"/>
      <c r="E217" s="450"/>
      <c r="H217" s="449"/>
      <c r="I217" s="449"/>
      <c r="J217" s="449"/>
      <c r="K217" s="449"/>
      <c r="L217" s="449"/>
      <c r="M217" s="449"/>
      <c r="Q217" s="449"/>
      <c r="R217" s="449"/>
      <c r="T217" s="450"/>
      <c r="V217" s="449"/>
      <c r="W217" s="449"/>
      <c r="Y217" s="449"/>
      <c r="Z217" s="449"/>
      <c r="AB217" s="449"/>
      <c r="AC217" s="449"/>
      <c r="AD217" s="449"/>
      <c r="AE217" s="447"/>
      <c r="AJ217" s="451"/>
      <c r="AK217" s="447"/>
    </row>
    <row r="218" spans="1:37" s="448" customFormat="1" ht="12" x14ac:dyDescent="0.2">
      <c r="A218" s="447" t="s">
        <v>1022</v>
      </c>
      <c r="B218" s="448" t="s">
        <v>485</v>
      </c>
      <c r="C218" s="449"/>
      <c r="D218" s="449"/>
      <c r="E218" s="450"/>
      <c r="H218" s="449"/>
      <c r="I218" s="449"/>
      <c r="J218" s="449"/>
      <c r="K218" s="449"/>
      <c r="L218" s="449"/>
      <c r="M218" s="449"/>
      <c r="Q218" s="449"/>
      <c r="R218" s="449"/>
      <c r="T218" s="450"/>
      <c r="V218" s="449"/>
      <c r="W218" s="449"/>
      <c r="Y218" s="449"/>
      <c r="Z218" s="449"/>
      <c r="AB218" s="449"/>
      <c r="AC218" s="449"/>
      <c r="AD218" s="449"/>
      <c r="AE218" s="447"/>
      <c r="AJ218" s="451"/>
      <c r="AK218" s="447"/>
    </row>
    <row r="219" spans="1:37" s="448" customFormat="1" ht="12" x14ac:dyDescent="0.2">
      <c r="A219" s="447" t="s">
        <v>1023</v>
      </c>
      <c r="B219" s="448" t="s">
        <v>536</v>
      </c>
      <c r="C219" s="449"/>
      <c r="D219" s="449"/>
      <c r="E219" s="450"/>
      <c r="H219" s="449"/>
      <c r="I219" s="449"/>
      <c r="J219" s="449"/>
      <c r="K219" s="449"/>
      <c r="L219" s="449"/>
      <c r="M219" s="449"/>
      <c r="Q219" s="449"/>
      <c r="R219" s="449"/>
      <c r="T219" s="450"/>
      <c r="V219" s="449"/>
      <c r="W219" s="449"/>
      <c r="Y219" s="449"/>
      <c r="Z219" s="449"/>
      <c r="AB219" s="449"/>
      <c r="AC219" s="449"/>
      <c r="AD219" s="449"/>
      <c r="AE219" s="447"/>
      <c r="AJ219" s="459"/>
      <c r="AK219" s="447"/>
    </row>
    <row r="220" spans="1:37" s="448" customFormat="1" ht="12" x14ac:dyDescent="0.2">
      <c r="A220" s="447" t="s">
        <v>1024</v>
      </c>
      <c r="B220" s="448" t="s">
        <v>565</v>
      </c>
      <c r="C220" s="449"/>
      <c r="D220" s="449"/>
      <c r="E220" s="450"/>
      <c r="H220" s="449"/>
      <c r="I220" s="449"/>
      <c r="J220" s="449"/>
      <c r="K220" s="449"/>
      <c r="L220" s="449"/>
      <c r="M220" s="449"/>
      <c r="Q220" s="449"/>
      <c r="R220" s="449"/>
      <c r="T220" s="450"/>
      <c r="V220" s="449"/>
      <c r="W220" s="449"/>
      <c r="Y220" s="449"/>
      <c r="Z220" s="449"/>
      <c r="AB220" s="449"/>
      <c r="AC220" s="449"/>
      <c r="AD220" s="449"/>
      <c r="AE220" s="447"/>
      <c r="AJ220" s="451"/>
      <c r="AK220" s="447"/>
    </row>
    <row r="221" spans="1:37" s="448" customFormat="1" ht="12" x14ac:dyDescent="0.2">
      <c r="A221" s="447" t="s">
        <v>1025</v>
      </c>
      <c r="B221" s="448" t="s">
        <v>604</v>
      </c>
      <c r="C221" s="449"/>
      <c r="D221" s="449"/>
      <c r="E221" s="450"/>
      <c r="H221" s="449"/>
      <c r="I221" s="449"/>
      <c r="J221" s="449"/>
      <c r="K221" s="449"/>
      <c r="L221" s="449"/>
      <c r="M221" s="449"/>
      <c r="Q221" s="449"/>
      <c r="R221" s="449"/>
      <c r="T221" s="450"/>
      <c r="V221" s="449"/>
      <c r="W221" s="449"/>
      <c r="Y221" s="449"/>
      <c r="Z221" s="449"/>
      <c r="AB221" s="449"/>
      <c r="AC221" s="449"/>
      <c r="AD221" s="449"/>
      <c r="AE221" s="447"/>
      <c r="AJ221" s="459"/>
      <c r="AK221" s="447"/>
    </row>
    <row r="222" spans="1:37" s="448" customFormat="1" ht="12" x14ac:dyDescent="0.2">
      <c r="A222" s="447" t="s">
        <v>1026</v>
      </c>
      <c r="B222" s="448" t="s">
        <v>426</v>
      </c>
      <c r="C222" s="449"/>
      <c r="D222" s="449"/>
      <c r="E222" s="450"/>
      <c r="H222" s="449"/>
      <c r="I222" s="449"/>
      <c r="J222" s="449"/>
      <c r="K222" s="449"/>
      <c r="L222" s="449"/>
      <c r="M222" s="449"/>
      <c r="Q222" s="449"/>
      <c r="R222" s="449"/>
      <c r="T222" s="450"/>
      <c r="V222" s="449"/>
      <c r="W222" s="449"/>
      <c r="Y222" s="449"/>
      <c r="Z222" s="449"/>
      <c r="AB222" s="449"/>
      <c r="AC222" s="449"/>
      <c r="AD222" s="449"/>
      <c r="AE222" s="447"/>
      <c r="AJ222" s="458"/>
      <c r="AK222" s="447"/>
    </row>
    <row r="223" spans="1:37" s="448" customFormat="1" ht="12" x14ac:dyDescent="0.2">
      <c r="A223" s="447" t="s">
        <v>1027</v>
      </c>
      <c r="B223" s="448" t="s">
        <v>617</v>
      </c>
      <c r="C223" s="449"/>
      <c r="D223" s="449"/>
      <c r="E223" s="450"/>
      <c r="H223" s="449"/>
      <c r="I223" s="449"/>
      <c r="J223" s="449"/>
      <c r="K223" s="449"/>
      <c r="L223" s="449"/>
      <c r="M223" s="449"/>
      <c r="Q223" s="449"/>
      <c r="R223" s="449"/>
      <c r="T223" s="450"/>
      <c r="V223" s="449"/>
      <c r="W223" s="449"/>
      <c r="Y223" s="449"/>
      <c r="Z223" s="449"/>
      <c r="AB223" s="449"/>
      <c r="AC223" s="449"/>
      <c r="AD223" s="449"/>
      <c r="AE223" s="447"/>
      <c r="AJ223" s="451"/>
      <c r="AK223" s="447"/>
    </row>
    <row r="224" spans="1:37" s="448" customFormat="1" ht="12" x14ac:dyDescent="0.2">
      <c r="A224" s="447" t="s">
        <v>1028</v>
      </c>
      <c r="B224" s="448" t="s">
        <v>411</v>
      </c>
      <c r="C224" s="449"/>
      <c r="D224" s="449"/>
      <c r="E224" s="450"/>
      <c r="H224" s="449"/>
      <c r="I224" s="449"/>
      <c r="J224" s="449"/>
      <c r="K224" s="449"/>
      <c r="L224" s="449"/>
      <c r="M224" s="449"/>
      <c r="Q224" s="449"/>
      <c r="R224" s="449"/>
      <c r="T224" s="450"/>
      <c r="V224" s="449"/>
      <c r="W224" s="449"/>
      <c r="Y224" s="449"/>
      <c r="Z224" s="449"/>
      <c r="AB224" s="449"/>
      <c r="AC224" s="449"/>
      <c r="AD224" s="449"/>
      <c r="AE224" s="447"/>
      <c r="AJ224" s="451"/>
      <c r="AK224" s="447"/>
    </row>
    <row r="225" spans="1:37" s="448" customFormat="1" ht="12" x14ac:dyDescent="0.2">
      <c r="A225" s="447" t="s">
        <v>1029</v>
      </c>
      <c r="B225" s="448" t="s">
        <v>376</v>
      </c>
      <c r="C225" s="449"/>
      <c r="D225" s="449"/>
      <c r="E225" s="450"/>
      <c r="H225" s="449"/>
      <c r="I225" s="449"/>
      <c r="J225" s="449"/>
      <c r="K225" s="449"/>
      <c r="L225" s="449"/>
      <c r="M225" s="449"/>
      <c r="Q225" s="449"/>
      <c r="R225" s="449"/>
      <c r="T225" s="450"/>
      <c r="V225" s="449"/>
      <c r="W225" s="449"/>
      <c r="Y225" s="449"/>
      <c r="Z225" s="449"/>
      <c r="AB225" s="449"/>
      <c r="AC225" s="449"/>
      <c r="AD225" s="449"/>
      <c r="AE225" s="447"/>
      <c r="AJ225" s="451"/>
      <c r="AK225" s="447"/>
    </row>
    <row r="226" spans="1:37" s="448" customFormat="1" ht="12" x14ac:dyDescent="0.2">
      <c r="A226" s="447" t="s">
        <v>1030</v>
      </c>
      <c r="B226" s="448" t="s">
        <v>459</v>
      </c>
      <c r="C226" s="449"/>
      <c r="D226" s="449"/>
      <c r="E226" s="450"/>
      <c r="H226" s="449"/>
      <c r="I226" s="449"/>
      <c r="J226" s="449"/>
      <c r="K226" s="449"/>
      <c r="L226" s="449"/>
      <c r="M226" s="449"/>
      <c r="Q226" s="449"/>
      <c r="R226" s="449"/>
      <c r="T226" s="450"/>
      <c r="V226" s="449"/>
      <c r="W226" s="449"/>
      <c r="Y226" s="449"/>
      <c r="Z226" s="449"/>
      <c r="AB226" s="449"/>
      <c r="AC226" s="449"/>
      <c r="AD226" s="449"/>
      <c r="AE226" s="447"/>
      <c r="AJ226" s="451"/>
      <c r="AK226" s="447"/>
    </row>
    <row r="227" spans="1:37" s="448" customFormat="1" ht="12" x14ac:dyDescent="0.2">
      <c r="A227" s="447" t="s">
        <v>1031</v>
      </c>
      <c r="B227" s="448" t="s">
        <v>537</v>
      </c>
      <c r="C227" s="449"/>
      <c r="D227" s="449"/>
      <c r="E227" s="450"/>
      <c r="H227" s="449"/>
      <c r="I227" s="449"/>
      <c r="J227" s="449"/>
      <c r="K227" s="449"/>
      <c r="L227" s="449"/>
      <c r="M227" s="449"/>
      <c r="Q227" s="449"/>
      <c r="R227" s="449"/>
      <c r="T227" s="450"/>
      <c r="V227" s="449"/>
      <c r="W227" s="449"/>
      <c r="Y227" s="449"/>
      <c r="Z227" s="449"/>
      <c r="AB227" s="449"/>
      <c r="AC227" s="449"/>
      <c r="AD227" s="449"/>
      <c r="AE227" s="447"/>
      <c r="AJ227" s="451"/>
      <c r="AK227" s="447"/>
    </row>
    <row r="228" spans="1:37" s="448" customFormat="1" ht="12" x14ac:dyDescent="0.2">
      <c r="A228" s="447" t="s">
        <v>1032</v>
      </c>
      <c r="B228" s="448" t="s">
        <v>538</v>
      </c>
      <c r="C228" s="449"/>
      <c r="D228" s="449"/>
      <c r="E228" s="450"/>
      <c r="H228" s="449"/>
      <c r="I228" s="449"/>
      <c r="J228" s="449"/>
      <c r="K228" s="449"/>
      <c r="L228" s="449"/>
      <c r="M228" s="449"/>
      <c r="Q228" s="449"/>
      <c r="R228" s="449"/>
      <c r="T228" s="450"/>
      <c r="V228" s="449"/>
      <c r="W228" s="449"/>
      <c r="Y228" s="449"/>
      <c r="Z228" s="449"/>
      <c r="AB228" s="449"/>
      <c r="AC228" s="449"/>
      <c r="AD228" s="449"/>
      <c r="AE228" s="447"/>
      <c r="AJ228" s="458"/>
      <c r="AK228" s="447"/>
    </row>
    <row r="229" spans="1:37" s="448" customFormat="1" ht="12" x14ac:dyDescent="0.2">
      <c r="A229" s="447" t="s">
        <v>1033</v>
      </c>
      <c r="B229" s="448" t="s">
        <v>539</v>
      </c>
      <c r="C229" s="449"/>
      <c r="D229" s="449"/>
      <c r="E229" s="450"/>
      <c r="H229" s="449"/>
      <c r="I229" s="449"/>
      <c r="J229" s="449"/>
      <c r="K229" s="449"/>
      <c r="L229" s="449"/>
      <c r="M229" s="449"/>
      <c r="Q229" s="449"/>
      <c r="R229" s="449"/>
      <c r="T229" s="450"/>
      <c r="V229" s="449"/>
      <c r="W229" s="449"/>
      <c r="Y229" s="449"/>
      <c r="Z229" s="449"/>
      <c r="AB229" s="449"/>
      <c r="AC229" s="449"/>
      <c r="AD229" s="449"/>
      <c r="AE229" s="447"/>
      <c r="AJ229" s="451"/>
      <c r="AK229" s="447"/>
    </row>
    <row r="230" spans="1:37" s="448" customFormat="1" ht="12" x14ac:dyDescent="0.2">
      <c r="A230" s="447" t="s">
        <v>1034</v>
      </c>
      <c r="B230" s="448" t="s">
        <v>390</v>
      </c>
      <c r="C230" s="449"/>
      <c r="D230" s="449"/>
      <c r="E230" s="450"/>
      <c r="H230" s="449"/>
      <c r="I230" s="449"/>
      <c r="J230" s="449"/>
      <c r="K230" s="449"/>
      <c r="L230" s="449"/>
      <c r="M230" s="449"/>
      <c r="Q230" s="449"/>
      <c r="R230" s="449"/>
      <c r="T230" s="450"/>
      <c r="V230" s="449"/>
      <c r="W230" s="449"/>
      <c r="Y230" s="449"/>
      <c r="Z230" s="449"/>
      <c r="AB230" s="449"/>
      <c r="AC230" s="449"/>
      <c r="AD230" s="449"/>
      <c r="AE230" s="447"/>
      <c r="AJ230" s="451"/>
      <c r="AK230" s="447"/>
    </row>
    <row r="231" spans="1:37" s="448" customFormat="1" ht="12" x14ac:dyDescent="0.2">
      <c r="A231" s="447" t="s">
        <v>1035</v>
      </c>
      <c r="B231" s="448" t="s">
        <v>623</v>
      </c>
      <c r="C231" s="449"/>
      <c r="D231" s="449"/>
      <c r="E231" s="450"/>
      <c r="H231" s="449"/>
      <c r="I231" s="449"/>
      <c r="J231" s="449"/>
      <c r="K231" s="449"/>
      <c r="L231" s="449"/>
      <c r="M231" s="449"/>
      <c r="Q231" s="449"/>
      <c r="R231" s="449"/>
      <c r="T231" s="450"/>
      <c r="V231" s="449"/>
      <c r="W231" s="449"/>
      <c r="Y231" s="449"/>
      <c r="Z231" s="449"/>
      <c r="AB231" s="449"/>
      <c r="AC231" s="449"/>
      <c r="AD231" s="449"/>
      <c r="AE231" s="447"/>
      <c r="AJ231" s="451"/>
      <c r="AK231" s="447"/>
    </row>
    <row r="232" spans="1:37" s="448" customFormat="1" ht="12" x14ac:dyDescent="0.2">
      <c r="A232" s="447" t="s">
        <v>1036</v>
      </c>
      <c r="B232" s="448" t="s">
        <v>436</v>
      </c>
      <c r="C232" s="449"/>
      <c r="D232" s="449"/>
      <c r="E232" s="450"/>
      <c r="H232" s="449"/>
      <c r="I232" s="449"/>
      <c r="J232" s="449"/>
      <c r="K232" s="449"/>
      <c r="L232" s="449"/>
      <c r="M232" s="449"/>
      <c r="Q232" s="449"/>
      <c r="R232" s="449"/>
      <c r="T232" s="450"/>
      <c r="V232" s="449"/>
      <c r="W232" s="449"/>
      <c r="Y232" s="449"/>
      <c r="Z232" s="449"/>
      <c r="AB232" s="449"/>
      <c r="AC232" s="449"/>
      <c r="AD232" s="449"/>
      <c r="AE232" s="447"/>
      <c r="AJ232" s="458"/>
      <c r="AK232" s="447"/>
    </row>
    <row r="233" spans="1:37" s="448" customFormat="1" ht="12" x14ac:dyDescent="0.2">
      <c r="A233" s="447" t="s">
        <v>1037</v>
      </c>
      <c r="B233" s="448" t="s">
        <v>540</v>
      </c>
      <c r="C233" s="449"/>
      <c r="D233" s="449"/>
      <c r="E233" s="450"/>
      <c r="H233" s="449"/>
      <c r="I233" s="449"/>
      <c r="J233" s="449"/>
      <c r="K233" s="449"/>
      <c r="L233" s="449"/>
      <c r="M233" s="449"/>
      <c r="Q233" s="449"/>
      <c r="R233" s="449"/>
      <c r="T233" s="450"/>
      <c r="V233" s="449"/>
      <c r="W233" s="449"/>
      <c r="Y233" s="449"/>
      <c r="Z233" s="449"/>
      <c r="AB233" s="449"/>
      <c r="AC233" s="449"/>
      <c r="AD233" s="449"/>
      <c r="AE233" s="447"/>
      <c r="AJ233" s="451"/>
      <c r="AK233" s="447"/>
    </row>
    <row r="234" spans="1:37" s="448" customFormat="1" ht="12" x14ac:dyDescent="0.2">
      <c r="A234" s="447" t="s">
        <v>1038</v>
      </c>
      <c r="B234" s="448" t="s">
        <v>486</v>
      </c>
      <c r="C234" s="449"/>
      <c r="D234" s="449"/>
      <c r="E234" s="450"/>
      <c r="H234" s="449"/>
      <c r="I234" s="449"/>
      <c r="J234" s="449"/>
      <c r="K234" s="449"/>
      <c r="L234" s="449"/>
      <c r="M234" s="449"/>
      <c r="Q234" s="449"/>
      <c r="R234" s="449"/>
      <c r="T234" s="450"/>
      <c r="V234" s="449"/>
      <c r="W234" s="449"/>
      <c r="Y234" s="449"/>
      <c r="Z234" s="449"/>
      <c r="AB234" s="449"/>
      <c r="AC234" s="449"/>
      <c r="AD234" s="449"/>
      <c r="AE234" s="447"/>
      <c r="AJ234" s="451"/>
      <c r="AK234" s="447"/>
    </row>
    <row r="235" spans="1:37" s="448" customFormat="1" ht="12" x14ac:dyDescent="0.2">
      <c r="A235" s="447" t="s">
        <v>1039</v>
      </c>
      <c r="B235" s="448" t="s">
        <v>566</v>
      </c>
      <c r="C235" s="449"/>
      <c r="D235" s="449"/>
      <c r="E235" s="450"/>
      <c r="H235" s="449"/>
      <c r="I235" s="449"/>
      <c r="J235" s="449"/>
      <c r="K235" s="449"/>
      <c r="L235" s="449"/>
      <c r="M235" s="449"/>
      <c r="Q235" s="449"/>
      <c r="R235" s="449"/>
      <c r="T235" s="450"/>
      <c r="V235" s="449"/>
      <c r="W235" s="449"/>
      <c r="Y235" s="449"/>
      <c r="Z235" s="449"/>
      <c r="AB235" s="449"/>
      <c r="AC235" s="449"/>
      <c r="AD235" s="449"/>
      <c r="AE235" s="447"/>
      <c r="AJ235" s="451"/>
      <c r="AK235" s="447"/>
    </row>
    <row r="236" spans="1:37" s="448" customFormat="1" ht="12" x14ac:dyDescent="0.2">
      <c r="A236" s="447" t="s">
        <v>1040</v>
      </c>
      <c r="B236" s="448" t="s">
        <v>449</v>
      </c>
      <c r="C236" s="449"/>
      <c r="D236" s="449"/>
      <c r="E236" s="450"/>
      <c r="H236" s="449"/>
      <c r="I236" s="449"/>
      <c r="J236" s="449"/>
      <c r="K236" s="449"/>
      <c r="L236" s="449"/>
      <c r="M236" s="449"/>
      <c r="Q236" s="449"/>
      <c r="R236" s="449"/>
      <c r="T236" s="450"/>
      <c r="V236" s="449"/>
      <c r="W236" s="449"/>
      <c r="Y236" s="449"/>
      <c r="Z236" s="449"/>
      <c r="AB236" s="449"/>
      <c r="AC236" s="449"/>
      <c r="AD236" s="449"/>
      <c r="AE236" s="447"/>
      <c r="AJ236" s="458"/>
      <c r="AK236" s="447"/>
    </row>
    <row r="237" spans="1:37" s="448" customFormat="1" ht="12" x14ac:dyDescent="0.2">
      <c r="A237" s="447" t="s">
        <v>1041</v>
      </c>
      <c r="B237" s="448" t="s">
        <v>541</v>
      </c>
      <c r="C237" s="449"/>
      <c r="D237" s="449"/>
      <c r="E237" s="450"/>
      <c r="H237" s="449"/>
      <c r="I237" s="449"/>
      <c r="J237" s="449"/>
      <c r="K237" s="449"/>
      <c r="L237" s="449"/>
      <c r="M237" s="449"/>
      <c r="Q237" s="449"/>
      <c r="R237" s="449"/>
      <c r="T237" s="450"/>
      <c r="V237" s="449"/>
      <c r="W237" s="449"/>
      <c r="Y237" s="449"/>
      <c r="Z237" s="449"/>
      <c r="AB237" s="449"/>
      <c r="AC237" s="449"/>
      <c r="AD237" s="449"/>
      <c r="AE237" s="447"/>
      <c r="AJ237" s="458"/>
      <c r="AK237" s="447"/>
    </row>
    <row r="238" spans="1:37" s="448" customFormat="1" ht="12" x14ac:dyDescent="0.2">
      <c r="A238" s="447" t="s">
        <v>1042</v>
      </c>
      <c r="B238" s="448" t="s">
        <v>427</v>
      </c>
      <c r="C238" s="449"/>
      <c r="D238" s="449"/>
      <c r="E238" s="450"/>
      <c r="H238" s="449"/>
      <c r="I238" s="449"/>
      <c r="J238" s="449"/>
      <c r="K238" s="449"/>
      <c r="L238" s="449"/>
      <c r="M238" s="449"/>
      <c r="Q238" s="449"/>
      <c r="R238" s="449"/>
      <c r="T238" s="450"/>
      <c r="V238" s="449"/>
      <c r="W238" s="449"/>
      <c r="Y238" s="449"/>
      <c r="Z238" s="449"/>
      <c r="AB238" s="449"/>
      <c r="AC238" s="449"/>
      <c r="AD238" s="449"/>
      <c r="AE238" s="447"/>
      <c r="AJ238" s="458"/>
      <c r="AK238" s="447"/>
    </row>
    <row r="239" spans="1:37" s="448" customFormat="1" ht="12" x14ac:dyDescent="0.2">
      <c r="A239" s="447" t="s">
        <v>1043</v>
      </c>
      <c r="B239" s="448" t="s">
        <v>487</v>
      </c>
      <c r="C239" s="449"/>
      <c r="D239" s="449"/>
      <c r="E239" s="450"/>
      <c r="H239" s="449"/>
      <c r="I239" s="449"/>
      <c r="J239" s="449"/>
      <c r="K239" s="449"/>
      <c r="L239" s="449"/>
      <c r="M239" s="449"/>
      <c r="Q239" s="449"/>
      <c r="R239" s="449"/>
      <c r="T239" s="450"/>
      <c r="V239" s="449"/>
      <c r="W239" s="449"/>
      <c r="Y239" s="449"/>
      <c r="Z239" s="449"/>
      <c r="AB239" s="449"/>
      <c r="AC239" s="449"/>
      <c r="AD239" s="449"/>
      <c r="AE239" s="447"/>
      <c r="AJ239" s="451"/>
      <c r="AK239" s="447"/>
    </row>
    <row r="240" spans="1:37" s="448" customFormat="1" ht="12" x14ac:dyDescent="0.2">
      <c r="A240" s="447" t="s">
        <v>1044</v>
      </c>
      <c r="B240" s="448" t="s">
        <v>542</v>
      </c>
      <c r="C240" s="449"/>
      <c r="D240" s="449"/>
      <c r="E240" s="450"/>
      <c r="H240" s="449"/>
      <c r="I240" s="449"/>
      <c r="J240" s="449"/>
      <c r="K240" s="449"/>
      <c r="L240" s="449"/>
      <c r="M240" s="449"/>
      <c r="Q240" s="449"/>
      <c r="R240" s="449"/>
      <c r="T240" s="450"/>
      <c r="V240" s="449"/>
      <c r="W240" s="449"/>
      <c r="Y240" s="449"/>
      <c r="Z240" s="449"/>
      <c r="AB240" s="449"/>
      <c r="AC240" s="449"/>
      <c r="AD240" s="449"/>
      <c r="AE240" s="447"/>
      <c r="AJ240" s="458"/>
      <c r="AK240" s="447"/>
    </row>
    <row r="241" spans="1:37" s="448" customFormat="1" ht="12" x14ac:dyDescent="0.2">
      <c r="A241" s="447" t="s">
        <v>1045</v>
      </c>
      <c r="B241" s="448" t="s">
        <v>401</v>
      </c>
      <c r="C241" s="449"/>
      <c r="D241" s="449"/>
      <c r="E241" s="450"/>
      <c r="H241" s="449"/>
      <c r="I241" s="449"/>
      <c r="J241" s="449"/>
      <c r="K241" s="449"/>
      <c r="L241" s="449"/>
      <c r="M241" s="449"/>
      <c r="Q241" s="449"/>
      <c r="R241" s="449"/>
      <c r="T241" s="450"/>
      <c r="V241" s="449"/>
      <c r="W241" s="449"/>
      <c r="Y241" s="449"/>
      <c r="Z241" s="449"/>
      <c r="AB241" s="449"/>
      <c r="AC241" s="449"/>
      <c r="AD241" s="449"/>
      <c r="AE241" s="447"/>
      <c r="AJ241" s="451"/>
      <c r="AK241" s="447"/>
    </row>
    <row r="242" spans="1:37" s="448" customFormat="1" ht="12" x14ac:dyDescent="0.2">
      <c r="A242" s="447" t="s">
        <v>1046</v>
      </c>
      <c r="B242" s="448" t="s">
        <v>377</v>
      </c>
      <c r="C242" s="449"/>
      <c r="D242" s="449"/>
      <c r="E242" s="450"/>
      <c r="H242" s="449"/>
      <c r="I242" s="449"/>
      <c r="J242" s="449"/>
      <c r="K242" s="449"/>
      <c r="L242" s="449"/>
      <c r="M242" s="449"/>
      <c r="Q242" s="449"/>
      <c r="R242" s="449"/>
      <c r="T242" s="450"/>
      <c r="V242" s="449"/>
      <c r="W242" s="449"/>
      <c r="Y242" s="449"/>
      <c r="Z242" s="449"/>
      <c r="AB242" s="449"/>
      <c r="AC242" s="449"/>
      <c r="AD242" s="449"/>
      <c r="AE242" s="447"/>
      <c r="AJ242" s="451"/>
      <c r="AK242" s="447"/>
    </row>
    <row r="243" spans="1:37" s="448" customFormat="1" ht="12" x14ac:dyDescent="0.2">
      <c r="A243" s="447" t="s">
        <v>1047</v>
      </c>
      <c r="B243" s="448" t="s">
        <v>378</v>
      </c>
      <c r="C243" s="449"/>
      <c r="D243" s="449"/>
      <c r="E243" s="450"/>
      <c r="H243" s="449"/>
      <c r="I243" s="449"/>
      <c r="J243" s="449"/>
      <c r="K243" s="449"/>
      <c r="L243" s="449"/>
      <c r="M243" s="449"/>
      <c r="Q243" s="449"/>
      <c r="R243" s="449"/>
      <c r="T243" s="450"/>
      <c r="V243" s="449"/>
      <c r="W243" s="449"/>
      <c r="Y243" s="449"/>
      <c r="Z243" s="449"/>
      <c r="AB243" s="449"/>
      <c r="AC243" s="449"/>
      <c r="AD243" s="449"/>
      <c r="AE243" s="447"/>
      <c r="AJ243" s="451"/>
      <c r="AK243" s="447"/>
    </row>
    <row r="244" spans="1:37" s="448" customFormat="1" ht="12" x14ac:dyDescent="0.2">
      <c r="A244" s="447" t="s">
        <v>1048</v>
      </c>
      <c r="B244" s="448" t="s">
        <v>543</v>
      </c>
      <c r="C244" s="449"/>
      <c r="D244" s="449"/>
      <c r="E244" s="450"/>
      <c r="H244" s="449"/>
      <c r="I244" s="449"/>
      <c r="J244" s="449"/>
      <c r="K244" s="449"/>
      <c r="L244" s="449"/>
      <c r="M244" s="449"/>
      <c r="Q244" s="449"/>
      <c r="R244" s="449"/>
      <c r="T244" s="450"/>
      <c r="V244" s="449"/>
      <c r="W244" s="449"/>
      <c r="Y244" s="449"/>
      <c r="Z244" s="449"/>
      <c r="AB244" s="449"/>
      <c r="AC244" s="449"/>
      <c r="AD244" s="449"/>
      <c r="AE244" s="447"/>
      <c r="AJ244" s="458"/>
      <c r="AK244" s="447"/>
    </row>
    <row r="245" spans="1:37" s="448" customFormat="1" ht="12" x14ac:dyDescent="0.2">
      <c r="A245" s="447" t="s">
        <v>1049</v>
      </c>
      <c r="B245" s="448" t="s">
        <v>544</v>
      </c>
      <c r="C245" s="449"/>
      <c r="D245" s="449"/>
      <c r="E245" s="450"/>
      <c r="H245" s="449"/>
      <c r="I245" s="449"/>
      <c r="J245" s="449"/>
      <c r="K245" s="449"/>
      <c r="L245" s="449"/>
      <c r="M245" s="449"/>
      <c r="Q245" s="449"/>
      <c r="R245" s="449"/>
      <c r="T245" s="450"/>
      <c r="V245" s="449"/>
      <c r="W245" s="449"/>
      <c r="Y245" s="449"/>
      <c r="Z245" s="449"/>
      <c r="AB245" s="449"/>
      <c r="AC245" s="449"/>
      <c r="AD245" s="449"/>
      <c r="AE245" s="447"/>
      <c r="AJ245" s="458"/>
      <c r="AK245" s="447"/>
    </row>
    <row r="246" spans="1:37" s="448" customFormat="1" ht="12" x14ac:dyDescent="0.2">
      <c r="A246" s="447" t="s">
        <v>1050</v>
      </c>
      <c r="B246" s="448" t="s">
        <v>545</v>
      </c>
      <c r="C246" s="449"/>
      <c r="D246" s="449"/>
      <c r="E246" s="450"/>
      <c r="H246" s="449"/>
      <c r="I246" s="449"/>
      <c r="J246" s="449"/>
      <c r="K246" s="449"/>
      <c r="L246" s="449"/>
      <c r="M246" s="449"/>
      <c r="Q246" s="449"/>
      <c r="R246" s="449"/>
      <c r="T246" s="450"/>
      <c r="V246" s="449"/>
      <c r="W246" s="449"/>
      <c r="Y246" s="449"/>
      <c r="Z246" s="449"/>
      <c r="AB246" s="449"/>
      <c r="AC246" s="449"/>
      <c r="AD246" s="449"/>
      <c r="AE246" s="447"/>
      <c r="AJ246" s="459"/>
      <c r="AK246" s="447"/>
    </row>
    <row r="247" spans="1:37" s="448" customFormat="1" ht="12" x14ac:dyDescent="0.2">
      <c r="A247" s="447" t="s">
        <v>1051</v>
      </c>
      <c r="B247" s="448" t="s">
        <v>646</v>
      </c>
      <c r="C247" s="449"/>
      <c r="D247" s="449"/>
      <c r="E247" s="450"/>
      <c r="H247" s="449"/>
      <c r="I247" s="449"/>
      <c r="J247" s="449"/>
      <c r="K247" s="449"/>
      <c r="L247" s="449"/>
      <c r="M247" s="449"/>
      <c r="Q247" s="449"/>
      <c r="R247" s="449"/>
      <c r="T247" s="450"/>
      <c r="V247" s="449"/>
      <c r="W247" s="449"/>
      <c r="Y247" s="449"/>
      <c r="Z247" s="449"/>
      <c r="AB247" s="449"/>
      <c r="AC247" s="449"/>
      <c r="AD247" s="449"/>
      <c r="AE247" s="447"/>
      <c r="AJ247" s="457"/>
      <c r="AK247" s="447"/>
    </row>
    <row r="248" spans="1:37" s="448" customFormat="1" ht="12" x14ac:dyDescent="0.2">
      <c r="A248" s="447" t="s">
        <v>1052</v>
      </c>
      <c r="B248" s="448" t="s">
        <v>379</v>
      </c>
      <c r="C248" s="449"/>
      <c r="D248" s="449"/>
      <c r="E248" s="450"/>
      <c r="H248" s="449"/>
      <c r="I248" s="449"/>
      <c r="J248" s="449"/>
      <c r="K248" s="449"/>
      <c r="L248" s="449"/>
      <c r="M248" s="449"/>
      <c r="Q248" s="449"/>
      <c r="R248" s="449"/>
      <c r="T248" s="450"/>
      <c r="V248" s="449"/>
      <c r="W248" s="449"/>
      <c r="Y248" s="449"/>
      <c r="Z248" s="449"/>
      <c r="AB248" s="449"/>
      <c r="AC248" s="449"/>
      <c r="AD248" s="449"/>
      <c r="AE248" s="447"/>
      <c r="AJ248" s="451"/>
      <c r="AK248" s="447"/>
    </row>
    <row r="249" spans="1:37" s="448" customFormat="1" ht="12" x14ac:dyDescent="0.2">
      <c r="A249" s="447" t="s">
        <v>1053</v>
      </c>
      <c r="B249" s="448" t="s">
        <v>380</v>
      </c>
      <c r="C249" s="449"/>
      <c r="D249" s="449"/>
      <c r="E249" s="450"/>
      <c r="H249" s="449"/>
      <c r="I249" s="449"/>
      <c r="J249" s="449"/>
      <c r="K249" s="449"/>
      <c r="L249" s="449"/>
      <c r="M249" s="449"/>
      <c r="Q249" s="449"/>
      <c r="R249" s="449"/>
      <c r="T249" s="450"/>
      <c r="V249" s="449"/>
      <c r="W249" s="449"/>
      <c r="Y249" s="449"/>
      <c r="Z249" s="449"/>
      <c r="AB249" s="449"/>
      <c r="AC249" s="449"/>
      <c r="AD249" s="449"/>
      <c r="AE249" s="447"/>
      <c r="AJ249" s="451"/>
      <c r="AK249" s="447"/>
    </row>
    <row r="250" spans="1:37" s="448" customFormat="1" ht="12" x14ac:dyDescent="0.2">
      <c r="A250" s="447" t="s">
        <v>1054</v>
      </c>
      <c r="B250" s="448" t="s">
        <v>385</v>
      </c>
      <c r="C250" s="449"/>
      <c r="D250" s="449"/>
      <c r="E250" s="450"/>
      <c r="H250" s="449"/>
      <c r="I250" s="449"/>
      <c r="J250" s="449"/>
      <c r="K250" s="449"/>
      <c r="L250" s="449"/>
      <c r="M250" s="449"/>
      <c r="Q250" s="449"/>
      <c r="R250" s="449"/>
      <c r="T250" s="450"/>
      <c r="V250" s="449"/>
      <c r="W250" s="449"/>
      <c r="Y250" s="449"/>
      <c r="Z250" s="449"/>
      <c r="AB250" s="449"/>
      <c r="AC250" s="449"/>
      <c r="AD250" s="449"/>
      <c r="AE250" s="447"/>
      <c r="AJ250" s="457"/>
      <c r="AK250" s="447"/>
    </row>
    <row r="251" spans="1:37" s="448" customFormat="1" ht="12" x14ac:dyDescent="0.2">
      <c r="A251" s="447" t="s">
        <v>1055</v>
      </c>
      <c r="B251" s="448" t="s">
        <v>437</v>
      </c>
      <c r="C251" s="449"/>
      <c r="D251" s="449"/>
      <c r="E251" s="450"/>
      <c r="H251" s="449"/>
      <c r="I251" s="449"/>
      <c r="J251" s="449"/>
      <c r="K251" s="449"/>
      <c r="L251" s="449"/>
      <c r="M251" s="449"/>
      <c r="Q251" s="449"/>
      <c r="R251" s="449"/>
      <c r="T251" s="450"/>
      <c r="V251" s="449"/>
      <c r="W251" s="449"/>
      <c r="Y251" s="449"/>
      <c r="Z251" s="449"/>
      <c r="AB251" s="449"/>
      <c r="AC251" s="449"/>
      <c r="AD251" s="449"/>
      <c r="AE251" s="447"/>
      <c r="AJ251" s="458"/>
      <c r="AK251" s="447"/>
    </row>
    <row r="252" spans="1:37" s="448" customFormat="1" ht="12" x14ac:dyDescent="0.2">
      <c r="A252" s="447" t="s">
        <v>1056</v>
      </c>
      <c r="B252" s="448" t="s">
        <v>412</v>
      </c>
      <c r="C252" s="449"/>
      <c r="D252" s="449"/>
      <c r="E252" s="450"/>
      <c r="H252" s="449"/>
      <c r="I252" s="449"/>
      <c r="J252" s="449"/>
      <c r="K252" s="449"/>
      <c r="L252" s="449"/>
      <c r="M252" s="449"/>
      <c r="Q252" s="449"/>
      <c r="R252" s="449"/>
      <c r="T252" s="450"/>
      <c r="V252" s="449"/>
      <c r="W252" s="449"/>
      <c r="Y252" s="449"/>
      <c r="Z252" s="449"/>
      <c r="AB252" s="449"/>
      <c r="AC252" s="449"/>
      <c r="AD252" s="449"/>
      <c r="AE252" s="447"/>
      <c r="AJ252" s="451"/>
      <c r="AK252" s="447"/>
    </row>
    <row r="253" spans="1:37" s="448" customFormat="1" ht="12" x14ac:dyDescent="0.2">
      <c r="A253" s="447" t="s">
        <v>1057</v>
      </c>
      <c r="B253" s="448" t="s">
        <v>428</v>
      </c>
      <c r="C253" s="449"/>
      <c r="D253" s="449"/>
      <c r="E253" s="450"/>
      <c r="H253" s="449"/>
      <c r="I253" s="449"/>
      <c r="J253" s="449"/>
      <c r="K253" s="449"/>
      <c r="L253" s="449"/>
      <c r="M253" s="449"/>
      <c r="Q253" s="449"/>
      <c r="R253" s="449"/>
      <c r="T253" s="450"/>
      <c r="V253" s="449"/>
      <c r="W253" s="449"/>
      <c r="Y253" s="449"/>
      <c r="Z253" s="449"/>
      <c r="AB253" s="449"/>
      <c r="AC253" s="449"/>
      <c r="AD253" s="449"/>
      <c r="AE253" s="447"/>
      <c r="AJ253" s="458"/>
      <c r="AK253" s="447"/>
    </row>
    <row r="254" spans="1:37" s="448" customFormat="1" ht="12" x14ac:dyDescent="0.2">
      <c r="A254" s="447" t="s">
        <v>1058</v>
      </c>
      <c r="B254" s="448" t="s">
        <v>413</v>
      </c>
      <c r="C254" s="449"/>
      <c r="D254" s="449"/>
      <c r="E254" s="450"/>
      <c r="H254" s="449"/>
      <c r="I254" s="449"/>
      <c r="J254" s="449"/>
      <c r="K254" s="449"/>
      <c r="L254" s="449"/>
      <c r="M254" s="449"/>
      <c r="Q254" s="449"/>
      <c r="R254" s="449"/>
      <c r="T254" s="450"/>
      <c r="V254" s="449"/>
      <c r="W254" s="449"/>
      <c r="Y254" s="449"/>
      <c r="Z254" s="449"/>
      <c r="AB254" s="449"/>
      <c r="AC254" s="449"/>
      <c r="AD254" s="449"/>
      <c r="AE254" s="447"/>
      <c r="AJ254" s="451"/>
      <c r="AK254" s="447"/>
    </row>
    <row r="255" spans="1:37" s="448" customFormat="1" ht="12" x14ac:dyDescent="0.2">
      <c r="A255" s="447" t="s">
        <v>1059</v>
      </c>
      <c r="B255" s="448" t="s">
        <v>381</v>
      </c>
      <c r="C255" s="449"/>
      <c r="D255" s="449"/>
      <c r="E255" s="450"/>
      <c r="H255" s="449"/>
      <c r="I255" s="449"/>
      <c r="J255" s="449"/>
      <c r="K255" s="449"/>
      <c r="L255" s="449"/>
      <c r="M255" s="449"/>
      <c r="Q255" s="449"/>
      <c r="R255" s="449"/>
      <c r="T255" s="450"/>
      <c r="V255" s="449"/>
      <c r="W255" s="449"/>
      <c r="Y255" s="449"/>
      <c r="Z255" s="449"/>
      <c r="AB255" s="449"/>
      <c r="AC255" s="449"/>
      <c r="AD255" s="449"/>
      <c r="AE255" s="447"/>
      <c r="AJ255" s="451"/>
      <c r="AK255" s="447"/>
    </row>
    <row r="256" spans="1:37" s="448" customFormat="1" ht="12" x14ac:dyDescent="0.2">
      <c r="A256" s="447" t="s">
        <v>1060</v>
      </c>
      <c r="B256" s="448" t="s">
        <v>605</v>
      </c>
      <c r="C256" s="449"/>
      <c r="D256" s="449"/>
      <c r="E256" s="450"/>
      <c r="H256" s="449"/>
      <c r="I256" s="449"/>
      <c r="J256" s="449"/>
      <c r="K256" s="449"/>
      <c r="L256" s="449"/>
      <c r="M256" s="449"/>
      <c r="Q256" s="449"/>
      <c r="R256" s="449"/>
      <c r="T256" s="450"/>
      <c r="V256" s="449"/>
      <c r="W256" s="449"/>
      <c r="Y256" s="449"/>
      <c r="Z256" s="449"/>
      <c r="AB256" s="449"/>
      <c r="AC256" s="449"/>
      <c r="AD256" s="449"/>
      <c r="AE256" s="447"/>
      <c r="AJ256" s="451"/>
      <c r="AK256" s="447"/>
    </row>
    <row r="257" spans="1:37" s="448" customFormat="1" ht="12" x14ac:dyDescent="0.2">
      <c r="A257" s="447" t="s">
        <v>1061</v>
      </c>
      <c r="B257" s="448" t="s">
        <v>546</v>
      </c>
      <c r="C257" s="449"/>
      <c r="D257" s="449"/>
      <c r="E257" s="450"/>
      <c r="H257" s="449"/>
      <c r="I257" s="449"/>
      <c r="J257" s="449"/>
      <c r="K257" s="449"/>
      <c r="L257" s="449"/>
      <c r="M257" s="449"/>
      <c r="Q257" s="449"/>
      <c r="R257" s="449"/>
      <c r="T257" s="450"/>
      <c r="V257" s="449"/>
      <c r="W257" s="449"/>
      <c r="Y257" s="449"/>
      <c r="Z257" s="449"/>
      <c r="AB257" s="449"/>
      <c r="AC257" s="449"/>
      <c r="AD257" s="449"/>
      <c r="AE257" s="447"/>
      <c r="AJ257" s="458"/>
      <c r="AK257" s="447"/>
    </row>
    <row r="258" spans="1:37" s="448" customFormat="1" ht="12" x14ac:dyDescent="0.2">
      <c r="A258" s="447" t="s">
        <v>1062</v>
      </c>
      <c r="B258" s="448" t="s">
        <v>500</v>
      </c>
      <c r="C258" s="449"/>
      <c r="D258" s="449"/>
      <c r="E258" s="450"/>
      <c r="H258" s="449"/>
      <c r="I258" s="449"/>
      <c r="J258" s="449"/>
      <c r="K258" s="449"/>
      <c r="L258" s="449"/>
      <c r="M258" s="449"/>
      <c r="Q258" s="449"/>
      <c r="R258" s="449"/>
      <c r="T258" s="450"/>
      <c r="V258" s="449"/>
      <c r="W258" s="449"/>
      <c r="Y258" s="449"/>
      <c r="Z258" s="449"/>
      <c r="AB258" s="449"/>
      <c r="AC258" s="449"/>
      <c r="AD258" s="449"/>
      <c r="AE258" s="447"/>
      <c r="AJ258" s="451"/>
      <c r="AK258" s="447"/>
    </row>
    <row r="259" spans="1:37" s="448" customFormat="1" ht="12" x14ac:dyDescent="0.2">
      <c r="A259" s="447" t="s">
        <v>1063</v>
      </c>
      <c r="B259" s="448" t="s">
        <v>382</v>
      </c>
      <c r="C259" s="449"/>
      <c r="D259" s="449"/>
      <c r="E259" s="450"/>
      <c r="H259" s="449"/>
      <c r="I259" s="449"/>
      <c r="J259" s="449"/>
      <c r="K259" s="449"/>
      <c r="L259" s="449"/>
      <c r="M259" s="449"/>
      <c r="Q259" s="449"/>
      <c r="R259" s="449"/>
      <c r="T259" s="450"/>
      <c r="V259" s="449"/>
      <c r="W259" s="449"/>
      <c r="Y259" s="449"/>
      <c r="Z259" s="449"/>
      <c r="AB259" s="449"/>
      <c r="AC259" s="449"/>
      <c r="AD259" s="449"/>
      <c r="AE259" s="447"/>
      <c r="AJ259" s="451"/>
      <c r="AK259" s="447"/>
    </row>
    <row r="260" spans="1:37" s="448" customFormat="1" ht="12" x14ac:dyDescent="0.2">
      <c r="A260" s="447" t="s">
        <v>1064</v>
      </c>
      <c r="B260" s="448" t="s">
        <v>488</v>
      </c>
      <c r="C260" s="449"/>
      <c r="D260" s="449"/>
      <c r="E260" s="450"/>
      <c r="H260" s="449"/>
      <c r="I260" s="449"/>
      <c r="J260" s="449"/>
      <c r="K260" s="449"/>
      <c r="L260" s="449"/>
      <c r="M260" s="449"/>
      <c r="Q260" s="449"/>
      <c r="R260" s="449"/>
      <c r="T260" s="450"/>
      <c r="V260" s="449"/>
      <c r="W260" s="449"/>
      <c r="Y260" s="449"/>
      <c r="Z260" s="449"/>
      <c r="AB260" s="449"/>
      <c r="AC260" s="449"/>
      <c r="AD260" s="449"/>
      <c r="AE260" s="447"/>
      <c r="AJ260" s="451"/>
      <c r="AK260" s="447"/>
    </row>
    <row r="261" spans="1:37" s="448" customFormat="1" ht="12" x14ac:dyDescent="0.2">
      <c r="A261" s="447" t="s">
        <v>1065</v>
      </c>
      <c r="B261" s="448" t="s">
        <v>429</v>
      </c>
      <c r="C261" s="449"/>
      <c r="D261" s="449"/>
      <c r="E261" s="450"/>
      <c r="H261" s="449"/>
      <c r="I261" s="449"/>
      <c r="J261" s="449"/>
      <c r="K261" s="449"/>
      <c r="L261" s="449"/>
      <c r="M261" s="449"/>
      <c r="Q261" s="449"/>
      <c r="R261" s="449"/>
      <c r="T261" s="450"/>
      <c r="V261" s="449"/>
      <c r="W261" s="449"/>
      <c r="Y261" s="449"/>
      <c r="Z261" s="449"/>
      <c r="AB261" s="449"/>
      <c r="AC261" s="449"/>
      <c r="AD261" s="449"/>
      <c r="AE261" s="447"/>
      <c r="AJ261" s="457"/>
      <c r="AK261" s="447"/>
    </row>
    <row r="262" spans="1:37" s="448" customFormat="1" ht="12" x14ac:dyDescent="0.2">
      <c r="A262" s="447" t="s">
        <v>1066</v>
      </c>
      <c r="B262" s="448" t="s">
        <v>647</v>
      </c>
      <c r="C262" s="449"/>
      <c r="D262" s="449"/>
      <c r="E262" s="450"/>
      <c r="H262" s="449"/>
      <c r="I262" s="449"/>
      <c r="J262" s="449"/>
      <c r="K262" s="449"/>
      <c r="L262" s="449"/>
      <c r="M262" s="449"/>
      <c r="Q262" s="449"/>
      <c r="R262" s="449"/>
      <c r="T262" s="450"/>
      <c r="V262" s="449"/>
      <c r="W262" s="449"/>
      <c r="Y262" s="449"/>
      <c r="Z262" s="449"/>
      <c r="AB262" s="449"/>
      <c r="AC262" s="449"/>
      <c r="AD262" s="449"/>
      <c r="AE262" s="447"/>
      <c r="AJ262" s="451"/>
      <c r="AK262" s="447"/>
    </row>
    <row r="263" spans="1:37" s="448" customFormat="1" ht="12" x14ac:dyDescent="0.2">
      <c r="A263" s="447" t="s">
        <v>1067</v>
      </c>
      <c r="B263" s="448" t="s">
        <v>450</v>
      </c>
      <c r="C263" s="449"/>
      <c r="D263" s="449"/>
      <c r="E263" s="450"/>
      <c r="H263" s="449"/>
      <c r="I263" s="449"/>
      <c r="J263" s="449"/>
      <c r="K263" s="449"/>
      <c r="L263" s="449"/>
      <c r="M263" s="449"/>
      <c r="Q263" s="449"/>
      <c r="R263" s="449"/>
      <c r="T263" s="450"/>
      <c r="V263" s="449"/>
      <c r="W263" s="449"/>
      <c r="Y263" s="449"/>
      <c r="Z263" s="449"/>
      <c r="AB263" s="449"/>
      <c r="AC263" s="449"/>
      <c r="AD263" s="449"/>
      <c r="AE263" s="447"/>
      <c r="AJ263" s="451"/>
      <c r="AK263" s="447"/>
    </row>
    <row r="264" spans="1:37" s="448" customFormat="1" ht="12" x14ac:dyDescent="0.2">
      <c r="A264" s="447" t="s">
        <v>1068</v>
      </c>
      <c r="B264" s="448" t="s">
        <v>648</v>
      </c>
      <c r="C264" s="449"/>
      <c r="D264" s="449"/>
      <c r="E264" s="450"/>
      <c r="H264" s="449"/>
      <c r="I264" s="449"/>
      <c r="J264" s="449"/>
      <c r="K264" s="449"/>
      <c r="L264" s="449"/>
      <c r="M264" s="449"/>
      <c r="Q264" s="449"/>
      <c r="R264" s="449"/>
      <c r="T264" s="450"/>
      <c r="V264" s="449"/>
      <c r="W264" s="449"/>
      <c r="Y264" s="449"/>
      <c r="Z264" s="449"/>
      <c r="AB264" s="449"/>
      <c r="AC264" s="449"/>
      <c r="AD264" s="449"/>
      <c r="AE264" s="447"/>
      <c r="AJ264" s="451"/>
      <c r="AK264" s="447"/>
    </row>
    <row r="265" spans="1:37" s="448" customFormat="1" ht="12" x14ac:dyDescent="0.2">
      <c r="A265" s="447" t="s">
        <v>1069</v>
      </c>
      <c r="B265" s="448" t="s">
        <v>402</v>
      </c>
      <c r="C265" s="449"/>
      <c r="D265" s="449"/>
      <c r="E265" s="450"/>
      <c r="H265" s="449"/>
      <c r="I265" s="449"/>
      <c r="J265" s="449"/>
      <c r="K265" s="449"/>
      <c r="L265" s="449"/>
      <c r="M265" s="449"/>
      <c r="Q265" s="449"/>
      <c r="R265" s="449"/>
      <c r="T265" s="450"/>
      <c r="V265" s="449"/>
      <c r="W265" s="449"/>
      <c r="Y265" s="449"/>
      <c r="Z265" s="449"/>
      <c r="AB265" s="449"/>
      <c r="AC265" s="449"/>
      <c r="AD265" s="449"/>
      <c r="AE265" s="447"/>
      <c r="AJ265" s="451"/>
      <c r="AK265" s="447"/>
    </row>
    <row r="266" spans="1:37" s="448" customFormat="1" ht="12" x14ac:dyDescent="0.2">
      <c r="A266" s="447" t="s">
        <v>1070</v>
      </c>
      <c r="B266" s="448" t="s">
        <v>547</v>
      </c>
      <c r="C266" s="449"/>
      <c r="D266" s="449"/>
      <c r="E266" s="450"/>
      <c r="H266" s="449"/>
      <c r="I266" s="449"/>
      <c r="J266" s="449"/>
      <c r="K266" s="449"/>
      <c r="L266" s="449"/>
      <c r="M266" s="449"/>
      <c r="Q266" s="449"/>
      <c r="R266" s="449"/>
      <c r="T266" s="450"/>
      <c r="V266" s="449"/>
      <c r="W266" s="449"/>
      <c r="Y266" s="449"/>
      <c r="Z266" s="449"/>
      <c r="AB266" s="449"/>
      <c r="AC266" s="449"/>
      <c r="AD266" s="449"/>
      <c r="AE266" s="447"/>
      <c r="AJ266" s="451"/>
      <c r="AK266" s="447"/>
    </row>
    <row r="267" spans="1:37" s="448" customFormat="1" ht="12" x14ac:dyDescent="0.2">
      <c r="A267" s="447" t="s">
        <v>1071</v>
      </c>
      <c r="B267" s="448" t="s">
        <v>548</v>
      </c>
      <c r="C267" s="449"/>
      <c r="D267" s="449"/>
      <c r="E267" s="450"/>
      <c r="H267" s="449"/>
      <c r="I267" s="449"/>
      <c r="J267" s="449"/>
      <c r="K267" s="449"/>
      <c r="L267" s="449"/>
      <c r="M267" s="449"/>
      <c r="Q267" s="449"/>
      <c r="R267" s="449"/>
      <c r="T267" s="450"/>
      <c r="V267" s="449"/>
      <c r="W267" s="449"/>
      <c r="Y267" s="449"/>
      <c r="Z267" s="449"/>
      <c r="AB267" s="449"/>
      <c r="AC267" s="449"/>
      <c r="AD267" s="449"/>
      <c r="AE267" s="447"/>
      <c r="AJ267" s="459"/>
      <c r="AK267" s="447"/>
    </row>
    <row r="268" spans="1:37" s="448" customFormat="1" ht="12" x14ac:dyDescent="0.2">
      <c r="A268" s="447" t="s">
        <v>1072</v>
      </c>
      <c r="B268" s="448" t="s">
        <v>649</v>
      </c>
      <c r="C268" s="449"/>
      <c r="D268" s="449"/>
      <c r="E268" s="450"/>
      <c r="H268" s="449"/>
      <c r="I268" s="449"/>
      <c r="J268" s="449"/>
      <c r="K268" s="449"/>
      <c r="L268" s="449"/>
      <c r="M268" s="449"/>
      <c r="Q268" s="449"/>
      <c r="R268" s="449"/>
      <c r="T268" s="450"/>
      <c r="V268" s="449"/>
      <c r="W268" s="449"/>
      <c r="Y268" s="449"/>
      <c r="Z268" s="449"/>
      <c r="AB268" s="449"/>
      <c r="AC268" s="449"/>
      <c r="AD268" s="449"/>
      <c r="AE268" s="447"/>
      <c r="AJ268" s="451"/>
      <c r="AK268" s="447"/>
    </row>
    <row r="269" spans="1:37" s="448" customFormat="1" ht="12" x14ac:dyDescent="0.2">
      <c r="A269" s="447" t="s">
        <v>1073</v>
      </c>
      <c r="B269" s="448" t="s">
        <v>383</v>
      </c>
      <c r="C269" s="449"/>
      <c r="D269" s="449"/>
      <c r="E269" s="450"/>
      <c r="H269" s="449"/>
      <c r="I269" s="449"/>
      <c r="J269" s="449"/>
      <c r="K269" s="449"/>
      <c r="L269" s="449"/>
      <c r="M269" s="449"/>
      <c r="Q269" s="449"/>
      <c r="R269" s="449"/>
      <c r="T269" s="450"/>
      <c r="V269" s="449"/>
      <c r="W269" s="449"/>
      <c r="Y269" s="449"/>
      <c r="Z269" s="449"/>
      <c r="AB269" s="449"/>
      <c r="AC269" s="449"/>
      <c r="AD269" s="449"/>
      <c r="AE269" s="447"/>
      <c r="AJ269" s="451"/>
      <c r="AK269" s="447"/>
    </row>
    <row r="270" spans="1:37" s="448" customFormat="1" ht="12" x14ac:dyDescent="0.2">
      <c r="A270" s="447" t="s">
        <v>1074</v>
      </c>
      <c r="B270" s="448" t="s">
        <v>430</v>
      </c>
      <c r="C270" s="449"/>
      <c r="D270" s="449"/>
      <c r="E270" s="450"/>
      <c r="H270" s="449"/>
      <c r="I270" s="449"/>
      <c r="J270" s="449"/>
      <c r="K270" s="449"/>
      <c r="L270" s="449"/>
      <c r="M270" s="449"/>
      <c r="Q270" s="449"/>
      <c r="R270" s="449"/>
      <c r="T270" s="450"/>
      <c r="V270" s="449"/>
      <c r="W270" s="449"/>
      <c r="Y270" s="449"/>
      <c r="Z270" s="449"/>
      <c r="AB270" s="449"/>
      <c r="AC270" s="449"/>
      <c r="AD270" s="449"/>
      <c r="AE270" s="447"/>
      <c r="AJ270" s="458"/>
      <c r="AK270" s="447"/>
    </row>
    <row r="271" spans="1:37" s="448" customFormat="1" ht="12" x14ac:dyDescent="0.2">
      <c r="A271" s="447" t="s">
        <v>1075</v>
      </c>
      <c r="B271" s="448" t="s">
        <v>451</v>
      </c>
      <c r="C271" s="449"/>
      <c r="D271" s="449"/>
      <c r="E271" s="450"/>
      <c r="H271" s="449"/>
      <c r="I271" s="449"/>
      <c r="J271" s="449"/>
      <c r="K271" s="449"/>
      <c r="L271" s="449"/>
      <c r="M271" s="449"/>
      <c r="Q271" s="449"/>
      <c r="R271" s="449"/>
      <c r="T271" s="450"/>
      <c r="V271" s="449"/>
      <c r="W271" s="449"/>
      <c r="Y271" s="449"/>
      <c r="Z271" s="449"/>
      <c r="AB271" s="449"/>
      <c r="AC271" s="449"/>
      <c r="AD271" s="449"/>
      <c r="AE271" s="447"/>
      <c r="AJ271" s="451"/>
      <c r="AK271" s="447"/>
    </row>
    <row r="272" spans="1:37" s="448" customFormat="1" ht="12" x14ac:dyDescent="0.2">
      <c r="A272" s="447" t="s">
        <v>1076</v>
      </c>
      <c r="B272" s="448" t="s">
        <v>590</v>
      </c>
      <c r="C272" s="449"/>
      <c r="D272" s="449"/>
      <c r="E272" s="450"/>
      <c r="H272" s="449"/>
      <c r="I272" s="449"/>
      <c r="J272" s="449"/>
      <c r="K272" s="449"/>
      <c r="L272" s="449"/>
      <c r="M272" s="449"/>
      <c r="Q272" s="449"/>
      <c r="R272" s="449"/>
      <c r="T272" s="450"/>
      <c r="V272" s="449"/>
      <c r="W272" s="449"/>
      <c r="Y272" s="449"/>
      <c r="Z272" s="449"/>
      <c r="AB272" s="449"/>
      <c r="AC272" s="449"/>
      <c r="AD272" s="449"/>
      <c r="AE272" s="447"/>
      <c r="AJ272" s="458"/>
      <c r="AK272" s="447"/>
    </row>
    <row r="273" spans="1:37" s="448" customFormat="1" ht="12" x14ac:dyDescent="0.2">
      <c r="A273" s="447" t="s">
        <v>1077</v>
      </c>
      <c r="B273" s="448" t="s">
        <v>438</v>
      </c>
      <c r="C273" s="449"/>
      <c r="D273" s="449"/>
      <c r="E273" s="450"/>
      <c r="H273" s="449"/>
      <c r="I273" s="449"/>
      <c r="J273" s="449"/>
      <c r="K273" s="449"/>
      <c r="L273" s="449"/>
      <c r="M273" s="449"/>
      <c r="Q273" s="449"/>
      <c r="R273" s="449"/>
      <c r="T273" s="450"/>
      <c r="V273" s="449"/>
      <c r="W273" s="449"/>
      <c r="Y273" s="449"/>
      <c r="Z273" s="449"/>
      <c r="AB273" s="449"/>
      <c r="AC273" s="449"/>
      <c r="AD273" s="449"/>
      <c r="AE273" s="447"/>
      <c r="AJ273" s="458"/>
      <c r="AK273" s="447"/>
    </row>
    <row r="274" spans="1:37" s="448" customFormat="1" ht="12" x14ac:dyDescent="0.2">
      <c r="A274" s="447" t="s">
        <v>1078</v>
      </c>
      <c r="B274" s="448" t="s">
        <v>414</v>
      </c>
      <c r="C274" s="449"/>
      <c r="D274" s="449"/>
      <c r="E274" s="450"/>
      <c r="H274" s="449"/>
      <c r="I274" s="449"/>
      <c r="J274" s="449"/>
      <c r="K274" s="449"/>
      <c r="L274" s="449"/>
      <c r="M274" s="449"/>
      <c r="Q274" s="449"/>
      <c r="R274" s="449"/>
      <c r="T274" s="450"/>
      <c r="V274" s="449"/>
      <c r="W274" s="449"/>
      <c r="Y274" s="449"/>
      <c r="Z274" s="449"/>
      <c r="AB274" s="449"/>
      <c r="AC274" s="449"/>
      <c r="AD274" s="449"/>
      <c r="AE274" s="447"/>
      <c r="AJ274" s="451"/>
      <c r="AK274" s="447"/>
    </row>
    <row r="275" spans="1:37" s="448" customFormat="1" ht="12" x14ac:dyDescent="0.2">
      <c r="A275" s="447" t="s">
        <v>1079</v>
      </c>
      <c r="B275" s="448" t="s">
        <v>489</v>
      </c>
      <c r="C275" s="449"/>
      <c r="D275" s="449"/>
      <c r="E275" s="450"/>
      <c r="H275" s="449"/>
      <c r="I275" s="449"/>
      <c r="J275" s="449"/>
      <c r="K275" s="449"/>
      <c r="L275" s="449"/>
      <c r="M275" s="449"/>
      <c r="Q275" s="449"/>
      <c r="R275" s="449"/>
      <c r="T275" s="450"/>
      <c r="V275" s="449"/>
      <c r="W275" s="449"/>
      <c r="Y275" s="449"/>
      <c r="Z275" s="449"/>
      <c r="AB275" s="449"/>
      <c r="AC275" s="449"/>
      <c r="AD275" s="449"/>
      <c r="AE275" s="447"/>
      <c r="AJ275" s="451"/>
      <c r="AK275" s="447"/>
    </row>
    <row r="276" spans="1:37" s="448" customFormat="1" ht="12" x14ac:dyDescent="0.2">
      <c r="A276" s="447" t="s">
        <v>1080</v>
      </c>
      <c r="B276" s="448" t="s">
        <v>549</v>
      </c>
      <c r="C276" s="449"/>
      <c r="D276" s="449"/>
      <c r="E276" s="450"/>
      <c r="H276" s="449"/>
      <c r="I276" s="449"/>
      <c r="J276" s="449"/>
      <c r="K276" s="449"/>
      <c r="L276" s="449"/>
      <c r="M276" s="449"/>
      <c r="Q276" s="449"/>
      <c r="R276" s="449"/>
      <c r="T276" s="450"/>
      <c r="V276" s="449"/>
      <c r="W276" s="449"/>
      <c r="Y276" s="449"/>
      <c r="Z276" s="449"/>
      <c r="AB276" s="449"/>
      <c r="AC276" s="449"/>
      <c r="AD276" s="449"/>
      <c r="AE276" s="447"/>
      <c r="AJ276" s="451"/>
      <c r="AK276" s="447"/>
    </row>
    <row r="277" spans="1:37" s="448" customFormat="1" ht="12" x14ac:dyDescent="0.2">
      <c r="A277" s="447" t="s">
        <v>1081</v>
      </c>
      <c r="B277" s="448" t="s">
        <v>624</v>
      </c>
      <c r="C277" s="449"/>
      <c r="D277" s="449"/>
      <c r="E277" s="450"/>
      <c r="H277" s="449"/>
      <c r="I277" s="449"/>
      <c r="J277" s="449"/>
      <c r="K277" s="449"/>
      <c r="L277" s="449"/>
      <c r="M277" s="449"/>
      <c r="Q277" s="449"/>
      <c r="R277" s="449"/>
      <c r="T277" s="450"/>
      <c r="V277" s="449"/>
      <c r="W277" s="449"/>
      <c r="Y277" s="449"/>
      <c r="Z277" s="449"/>
      <c r="AB277" s="449"/>
      <c r="AC277" s="449"/>
      <c r="AD277" s="449"/>
      <c r="AE277" s="447"/>
      <c r="AJ277" s="451"/>
      <c r="AK277" s="447"/>
    </row>
    <row r="278" spans="1:37" s="448" customFormat="1" ht="12" x14ac:dyDescent="0.2">
      <c r="A278" s="447" t="s">
        <v>1082</v>
      </c>
      <c r="B278" s="448" t="s">
        <v>633</v>
      </c>
      <c r="C278" s="449"/>
      <c r="D278" s="449"/>
      <c r="E278" s="450"/>
      <c r="H278" s="449"/>
      <c r="I278" s="449"/>
      <c r="J278" s="449"/>
      <c r="K278" s="449"/>
      <c r="L278" s="449"/>
      <c r="M278" s="449"/>
      <c r="Q278" s="449"/>
      <c r="R278" s="449"/>
      <c r="T278" s="450"/>
      <c r="V278" s="449"/>
      <c r="W278" s="449"/>
      <c r="Y278" s="449"/>
      <c r="Z278" s="449"/>
      <c r="AB278" s="449"/>
      <c r="AC278" s="449"/>
      <c r="AD278" s="449"/>
      <c r="AE278" s="447"/>
      <c r="AJ278" s="451"/>
      <c r="AK278" s="447"/>
    </row>
    <row r="279" spans="1:37" s="448" customFormat="1" ht="12" x14ac:dyDescent="0.2">
      <c r="A279" s="447" t="s">
        <v>1083</v>
      </c>
      <c r="B279" s="448" t="s">
        <v>567</v>
      </c>
      <c r="C279" s="449"/>
      <c r="D279" s="449"/>
      <c r="E279" s="450"/>
      <c r="H279" s="449"/>
      <c r="I279" s="449"/>
      <c r="J279" s="449"/>
      <c r="K279" s="449"/>
      <c r="L279" s="449"/>
      <c r="M279" s="449"/>
      <c r="Q279" s="449"/>
      <c r="R279" s="449"/>
      <c r="T279" s="450"/>
      <c r="V279" s="449"/>
      <c r="W279" s="449"/>
      <c r="Y279" s="449"/>
      <c r="Z279" s="449"/>
      <c r="AB279" s="449"/>
      <c r="AC279" s="449"/>
      <c r="AD279" s="449"/>
      <c r="AE279" s="447"/>
      <c r="AJ279" s="451"/>
      <c r="AK279" s="447"/>
    </row>
    <row r="280" spans="1:37" s="448" customFormat="1" ht="12" x14ac:dyDescent="0.2">
      <c r="A280" s="447" t="s">
        <v>1084</v>
      </c>
      <c r="B280" s="448" t="s">
        <v>650</v>
      </c>
      <c r="C280" s="449"/>
      <c r="D280" s="449"/>
      <c r="E280" s="450"/>
      <c r="H280" s="449"/>
      <c r="I280" s="449"/>
      <c r="J280" s="449"/>
      <c r="K280" s="449"/>
      <c r="L280" s="449"/>
      <c r="M280" s="449"/>
      <c r="Q280" s="449"/>
      <c r="R280" s="449"/>
      <c r="T280" s="450"/>
      <c r="V280" s="449"/>
      <c r="W280" s="449"/>
      <c r="Y280" s="449"/>
      <c r="Z280" s="449"/>
      <c r="AB280" s="449"/>
      <c r="AC280" s="449"/>
      <c r="AD280" s="449"/>
      <c r="AE280" s="447"/>
      <c r="AJ280" s="451"/>
      <c r="AK280" s="447"/>
    </row>
    <row r="281" spans="1:37" s="448" customFormat="1" ht="12" x14ac:dyDescent="0.2">
      <c r="A281" s="447" t="s">
        <v>1085</v>
      </c>
      <c r="B281" s="448" t="s">
        <v>490</v>
      </c>
      <c r="C281" s="449"/>
      <c r="D281" s="449"/>
      <c r="E281" s="450"/>
      <c r="H281" s="449"/>
      <c r="I281" s="449"/>
      <c r="J281" s="449"/>
      <c r="K281" s="449"/>
      <c r="L281" s="449"/>
      <c r="M281" s="449"/>
      <c r="Q281" s="449"/>
      <c r="R281" s="449"/>
      <c r="T281" s="450"/>
      <c r="V281" s="449"/>
      <c r="W281" s="449"/>
      <c r="Y281" s="449"/>
      <c r="Z281" s="449"/>
      <c r="AB281" s="449"/>
      <c r="AC281" s="449"/>
      <c r="AD281" s="449"/>
      <c r="AE281" s="447"/>
      <c r="AJ281" s="451"/>
      <c r="AK281" s="447"/>
    </row>
    <row r="282" spans="1:37" s="448" customFormat="1" ht="12" x14ac:dyDescent="0.2">
      <c r="A282" s="447" t="s">
        <v>1086</v>
      </c>
      <c r="B282" s="448" t="s">
        <v>415</v>
      </c>
      <c r="C282" s="449"/>
      <c r="D282" s="449"/>
      <c r="E282" s="450"/>
      <c r="H282" s="449"/>
      <c r="I282" s="449"/>
      <c r="J282" s="449"/>
      <c r="K282" s="449"/>
      <c r="L282" s="449"/>
      <c r="M282" s="449"/>
      <c r="Q282" s="449"/>
      <c r="R282" s="449"/>
      <c r="T282" s="450"/>
      <c r="V282" s="449"/>
      <c r="W282" s="449"/>
      <c r="Y282" s="449"/>
      <c r="Z282" s="449"/>
      <c r="AB282" s="449"/>
      <c r="AC282" s="449"/>
      <c r="AD282" s="449"/>
      <c r="AE282" s="447"/>
      <c r="AJ282" s="451"/>
      <c r="AK282" s="447"/>
    </row>
    <row r="283" spans="1:37" s="448" customFormat="1" ht="12" x14ac:dyDescent="0.2">
      <c r="A283" s="447" t="s">
        <v>1087</v>
      </c>
      <c r="B283" s="448" t="s">
        <v>439</v>
      </c>
      <c r="C283" s="449"/>
      <c r="D283" s="449"/>
      <c r="E283" s="450"/>
      <c r="H283" s="449"/>
      <c r="I283" s="449"/>
      <c r="J283" s="449"/>
      <c r="K283" s="449"/>
      <c r="L283" s="449"/>
      <c r="M283" s="449"/>
      <c r="Q283" s="449"/>
      <c r="R283" s="449"/>
      <c r="T283" s="450"/>
      <c r="V283" s="449"/>
      <c r="W283" s="449"/>
      <c r="Y283" s="449"/>
      <c r="Z283" s="449"/>
      <c r="AB283" s="449"/>
      <c r="AC283" s="449"/>
      <c r="AD283" s="449"/>
      <c r="AE283" s="447"/>
      <c r="AJ283" s="458"/>
      <c r="AK283" s="447"/>
    </row>
    <row r="284" spans="1:37" s="448" customFormat="1" ht="12" x14ac:dyDescent="0.2">
      <c r="A284" s="447" t="s">
        <v>1088</v>
      </c>
      <c r="B284" s="448" t="s">
        <v>606</v>
      </c>
      <c r="C284" s="449"/>
      <c r="D284" s="449"/>
      <c r="E284" s="450"/>
      <c r="H284" s="449"/>
      <c r="I284" s="449"/>
      <c r="J284" s="449"/>
      <c r="K284" s="449"/>
      <c r="L284" s="449"/>
      <c r="M284" s="449"/>
      <c r="Q284" s="449"/>
      <c r="R284" s="449"/>
      <c r="T284" s="450"/>
      <c r="V284" s="449"/>
      <c r="W284" s="449"/>
      <c r="Y284" s="449"/>
      <c r="Z284" s="449"/>
      <c r="AB284" s="449"/>
      <c r="AC284" s="449"/>
      <c r="AD284" s="449"/>
      <c r="AE284" s="447"/>
      <c r="AJ284" s="451"/>
      <c r="AK284" s="447"/>
    </row>
    <row r="285" spans="1:37" s="448" customFormat="1" ht="12" x14ac:dyDescent="0.2">
      <c r="A285" s="447" t="s">
        <v>1089</v>
      </c>
      <c r="B285" s="448" t="s">
        <v>391</v>
      </c>
      <c r="C285" s="449"/>
      <c r="D285" s="449"/>
      <c r="E285" s="450"/>
      <c r="H285" s="449"/>
      <c r="I285" s="449"/>
      <c r="J285" s="449"/>
      <c r="K285" s="449"/>
      <c r="L285" s="449"/>
      <c r="M285" s="449"/>
      <c r="Q285" s="449"/>
      <c r="R285" s="449"/>
      <c r="T285" s="450"/>
      <c r="V285" s="449"/>
      <c r="W285" s="449"/>
      <c r="Y285" s="449"/>
      <c r="Z285" s="449"/>
      <c r="AB285" s="449"/>
      <c r="AC285" s="449"/>
      <c r="AD285" s="449"/>
      <c r="AE285" s="447"/>
      <c r="AJ285" s="451"/>
      <c r="AK285" s="447"/>
    </row>
    <row r="286" spans="1:37" s="448" customFormat="1" ht="12" x14ac:dyDescent="0.2">
      <c r="A286" s="447" t="s">
        <v>1090</v>
      </c>
      <c r="B286" s="448" t="s">
        <v>663</v>
      </c>
      <c r="C286" s="449"/>
      <c r="D286" s="449"/>
      <c r="E286" s="450"/>
      <c r="H286" s="449"/>
      <c r="I286" s="449"/>
      <c r="J286" s="449"/>
      <c r="K286" s="449"/>
      <c r="L286" s="449"/>
      <c r="M286" s="449"/>
      <c r="Q286" s="449"/>
      <c r="R286" s="449"/>
      <c r="T286" s="450"/>
      <c r="V286" s="449"/>
      <c r="W286" s="449"/>
      <c r="Y286" s="449"/>
      <c r="Z286" s="449"/>
      <c r="AB286" s="449"/>
      <c r="AC286" s="449"/>
      <c r="AD286" s="449"/>
      <c r="AE286" s="447"/>
      <c r="AJ286" s="451"/>
      <c r="AK286" s="447"/>
    </row>
    <row r="287" spans="1:37" s="448" customFormat="1" ht="12" x14ac:dyDescent="0.2">
      <c r="A287" s="447" t="s">
        <v>1091</v>
      </c>
      <c r="B287" s="448" t="s">
        <v>491</v>
      </c>
      <c r="C287" s="449"/>
      <c r="D287" s="449"/>
      <c r="E287" s="450"/>
      <c r="H287" s="449"/>
      <c r="I287" s="449"/>
      <c r="J287" s="449"/>
      <c r="K287" s="449"/>
      <c r="L287" s="449"/>
      <c r="M287" s="449"/>
      <c r="Q287" s="449"/>
      <c r="R287" s="449"/>
      <c r="T287" s="450"/>
      <c r="V287" s="449"/>
      <c r="W287" s="449"/>
      <c r="Y287" s="449"/>
      <c r="Z287" s="449"/>
      <c r="AB287" s="449"/>
      <c r="AC287" s="449"/>
      <c r="AD287" s="449"/>
      <c r="AE287" s="447"/>
      <c r="AJ287" s="451"/>
      <c r="AK287" s="447"/>
    </row>
    <row r="288" spans="1:37" s="448" customFormat="1" ht="12" x14ac:dyDescent="0.2">
      <c r="A288" s="447" t="s">
        <v>1092</v>
      </c>
      <c r="B288" s="448" t="s">
        <v>550</v>
      </c>
      <c r="C288" s="449"/>
      <c r="D288" s="449"/>
      <c r="E288" s="450"/>
      <c r="H288" s="449"/>
      <c r="I288" s="449"/>
      <c r="J288" s="449"/>
      <c r="K288" s="449"/>
      <c r="L288" s="449"/>
      <c r="M288" s="449"/>
      <c r="Q288" s="449"/>
      <c r="R288" s="449"/>
      <c r="T288" s="450"/>
      <c r="V288" s="449"/>
      <c r="W288" s="449"/>
      <c r="Y288" s="449"/>
      <c r="Z288" s="449"/>
      <c r="AB288" s="449"/>
      <c r="AC288" s="449"/>
      <c r="AD288" s="449"/>
      <c r="AE288" s="447"/>
      <c r="AJ288" s="451"/>
      <c r="AK288" s="447"/>
    </row>
    <row r="289" spans="1:39" s="448" customFormat="1" ht="12" x14ac:dyDescent="0.2">
      <c r="A289" s="447" t="s">
        <v>1093</v>
      </c>
      <c r="B289" s="448" t="s">
        <v>416</v>
      </c>
      <c r="C289" s="449"/>
      <c r="D289" s="449"/>
      <c r="E289" s="450"/>
      <c r="H289" s="449"/>
      <c r="I289" s="449"/>
      <c r="J289" s="449"/>
      <c r="K289" s="449"/>
      <c r="L289" s="449"/>
      <c r="M289" s="449"/>
      <c r="Q289" s="449"/>
      <c r="R289" s="449"/>
      <c r="T289" s="450"/>
      <c r="V289" s="449"/>
      <c r="W289" s="449"/>
      <c r="Y289" s="449"/>
      <c r="Z289" s="449"/>
      <c r="AB289" s="449"/>
      <c r="AC289" s="449"/>
      <c r="AD289" s="449"/>
      <c r="AE289" s="447"/>
      <c r="AJ289" s="459"/>
      <c r="AK289" s="447"/>
    </row>
    <row r="290" spans="1:39" s="448" customFormat="1" ht="12" x14ac:dyDescent="0.2">
      <c r="A290" s="460" t="s">
        <v>1094</v>
      </c>
      <c r="B290" s="431" t="s">
        <v>568</v>
      </c>
      <c r="C290" s="449"/>
      <c r="D290" s="449"/>
      <c r="E290" s="450"/>
      <c r="H290" s="449"/>
      <c r="I290" s="449"/>
      <c r="J290" s="449"/>
      <c r="K290" s="449"/>
      <c r="L290" s="449"/>
      <c r="M290" s="449"/>
      <c r="Q290" s="449"/>
      <c r="R290" s="449"/>
      <c r="T290" s="450"/>
      <c r="V290" s="449"/>
      <c r="W290" s="449"/>
      <c r="Y290" s="449"/>
      <c r="Z290" s="449"/>
      <c r="AB290" s="449"/>
      <c r="AC290" s="449"/>
      <c r="AD290" s="449"/>
      <c r="AE290" s="447"/>
      <c r="AJ290" s="451"/>
      <c r="AK290" s="447"/>
    </row>
    <row r="291" spans="1:39" s="448" customFormat="1" ht="12" x14ac:dyDescent="0.2">
      <c r="A291" s="447" t="s">
        <v>1095</v>
      </c>
      <c r="B291" s="448" t="s">
        <v>492</v>
      </c>
      <c r="C291" s="449"/>
      <c r="D291" s="449"/>
      <c r="E291" s="450"/>
      <c r="H291" s="449"/>
      <c r="I291" s="449"/>
      <c r="J291" s="449"/>
      <c r="K291" s="449"/>
      <c r="L291" s="449"/>
      <c r="M291" s="449"/>
      <c r="Q291" s="449"/>
      <c r="R291" s="449"/>
      <c r="T291" s="450"/>
      <c r="V291" s="449"/>
      <c r="W291" s="449"/>
      <c r="Y291" s="449"/>
      <c r="Z291" s="449"/>
      <c r="AB291" s="449"/>
      <c r="AC291" s="449"/>
      <c r="AD291" s="449"/>
      <c r="AE291" s="447"/>
      <c r="AJ291" s="451"/>
      <c r="AK291" s="447"/>
    </row>
    <row r="292" spans="1:39" s="448" customFormat="1" ht="12" x14ac:dyDescent="0.2">
      <c r="A292" s="447" t="s">
        <v>1096</v>
      </c>
      <c r="B292" s="448" t="s">
        <v>625</v>
      </c>
      <c r="C292" s="449"/>
      <c r="D292" s="449"/>
      <c r="E292" s="450"/>
      <c r="H292" s="449"/>
      <c r="I292" s="449"/>
      <c r="J292" s="449"/>
      <c r="K292" s="449"/>
      <c r="L292" s="449"/>
      <c r="M292" s="449"/>
      <c r="Q292" s="449"/>
      <c r="R292" s="449"/>
      <c r="T292" s="450"/>
      <c r="V292" s="449"/>
      <c r="W292" s="449"/>
      <c r="Y292" s="449"/>
      <c r="Z292" s="449"/>
      <c r="AB292" s="449"/>
      <c r="AC292" s="449"/>
      <c r="AD292" s="449"/>
      <c r="AE292" s="447"/>
      <c r="AJ292" s="451"/>
      <c r="AK292" s="447"/>
    </row>
    <row r="293" spans="1:39" s="448" customFormat="1" ht="12" x14ac:dyDescent="0.2">
      <c r="A293" s="447" t="s">
        <v>1097</v>
      </c>
      <c r="B293" s="448" t="s">
        <v>634</v>
      </c>
      <c r="C293" s="449"/>
      <c r="D293" s="449"/>
      <c r="E293" s="450"/>
      <c r="H293" s="449"/>
      <c r="I293" s="449"/>
      <c r="J293" s="449"/>
      <c r="K293" s="449"/>
      <c r="L293" s="449"/>
      <c r="M293" s="449"/>
      <c r="Q293" s="449"/>
      <c r="R293" s="449"/>
      <c r="T293" s="450"/>
      <c r="V293" s="449"/>
      <c r="W293" s="449"/>
      <c r="Y293" s="449"/>
      <c r="Z293" s="449"/>
      <c r="AB293" s="449"/>
      <c r="AC293" s="449"/>
      <c r="AD293" s="449"/>
      <c r="AE293" s="447"/>
      <c r="AJ293" s="451"/>
      <c r="AK293" s="447"/>
    </row>
    <row r="294" spans="1:39" s="448" customFormat="1" ht="12" x14ac:dyDescent="0.2">
      <c r="A294" s="447" t="s">
        <v>1098</v>
      </c>
      <c r="B294" s="448" t="s">
        <v>384</v>
      </c>
      <c r="C294" s="449"/>
      <c r="D294" s="449"/>
      <c r="E294" s="450"/>
      <c r="H294" s="449"/>
      <c r="I294" s="449"/>
      <c r="J294" s="449"/>
      <c r="K294" s="449"/>
      <c r="L294" s="449"/>
      <c r="M294" s="449"/>
      <c r="Q294" s="449"/>
      <c r="R294" s="449"/>
      <c r="T294" s="450"/>
      <c r="V294" s="449"/>
      <c r="W294" s="449"/>
      <c r="Y294" s="449"/>
      <c r="Z294" s="449"/>
      <c r="AB294" s="449"/>
      <c r="AC294" s="449"/>
      <c r="AD294" s="449"/>
      <c r="AE294" s="447"/>
      <c r="AJ294" s="457"/>
      <c r="AK294" s="447"/>
    </row>
    <row r="295" spans="1:39" s="448" customFormat="1" ht="12" x14ac:dyDescent="0.2">
      <c r="A295" s="447" t="s">
        <v>1099</v>
      </c>
      <c r="B295" s="448" t="s">
        <v>392</v>
      </c>
      <c r="C295" s="449"/>
      <c r="D295" s="449"/>
      <c r="E295" s="450"/>
      <c r="H295" s="449"/>
      <c r="I295" s="449"/>
      <c r="J295" s="449"/>
      <c r="K295" s="449"/>
      <c r="L295" s="449"/>
      <c r="M295" s="449"/>
      <c r="Q295" s="449"/>
      <c r="R295" s="449"/>
      <c r="T295" s="450"/>
      <c r="V295" s="449"/>
      <c r="W295" s="449"/>
      <c r="Y295" s="449"/>
      <c r="Z295" s="449"/>
      <c r="AB295" s="449"/>
      <c r="AC295" s="449"/>
      <c r="AD295" s="449"/>
      <c r="AE295" s="447"/>
      <c r="AJ295" s="451"/>
      <c r="AK295" s="447"/>
    </row>
    <row r="296" spans="1:39" s="448" customFormat="1" ht="12" x14ac:dyDescent="0.2">
      <c r="A296" s="447" t="s">
        <v>1100</v>
      </c>
      <c r="B296" s="448" t="s">
        <v>493</v>
      </c>
      <c r="C296" s="449"/>
      <c r="D296" s="449"/>
      <c r="E296" s="450"/>
      <c r="H296" s="449"/>
      <c r="I296" s="449"/>
      <c r="J296" s="449"/>
      <c r="K296" s="449"/>
      <c r="L296" s="449"/>
      <c r="M296" s="449"/>
      <c r="Q296" s="449"/>
      <c r="R296" s="449"/>
      <c r="T296" s="450"/>
      <c r="V296" s="449"/>
      <c r="W296" s="449"/>
      <c r="Y296" s="449"/>
      <c r="Z296" s="449"/>
      <c r="AB296" s="449"/>
      <c r="AC296" s="449"/>
      <c r="AD296" s="449"/>
      <c r="AE296" s="447"/>
      <c r="AJ296" s="451"/>
      <c r="AK296" s="447"/>
    </row>
    <row r="297" spans="1:39" s="448" customFormat="1" ht="12" x14ac:dyDescent="0.2">
      <c r="A297" s="447" t="s">
        <v>1101</v>
      </c>
      <c r="B297" s="448" t="s">
        <v>664</v>
      </c>
      <c r="C297" s="449"/>
      <c r="D297" s="449"/>
      <c r="E297" s="450"/>
      <c r="H297" s="449"/>
      <c r="I297" s="449"/>
      <c r="J297" s="449"/>
      <c r="K297" s="449"/>
      <c r="L297" s="449"/>
      <c r="M297" s="449"/>
      <c r="Q297" s="449"/>
      <c r="R297" s="449"/>
      <c r="T297" s="450"/>
      <c r="V297" s="449"/>
      <c r="W297" s="449"/>
      <c r="Y297" s="449"/>
      <c r="Z297" s="449"/>
      <c r="AB297" s="449"/>
      <c r="AC297" s="449"/>
      <c r="AD297" s="449"/>
      <c r="AE297" s="447"/>
      <c r="AJ297" s="451"/>
      <c r="AK297" s="447"/>
    </row>
    <row r="298" spans="1:39" s="448" customFormat="1" ht="12" x14ac:dyDescent="0.2">
      <c r="A298" s="447" t="s">
        <v>1102</v>
      </c>
      <c r="B298" s="448" t="s">
        <v>665</v>
      </c>
      <c r="C298" s="449"/>
      <c r="D298" s="449"/>
      <c r="E298" s="450"/>
      <c r="H298" s="449"/>
      <c r="I298" s="449"/>
      <c r="J298" s="449"/>
      <c r="K298" s="449"/>
      <c r="L298" s="449"/>
      <c r="M298" s="449"/>
      <c r="Q298" s="449"/>
      <c r="R298" s="449"/>
      <c r="T298" s="450"/>
      <c r="V298" s="449"/>
      <c r="W298" s="449"/>
      <c r="Y298" s="449"/>
      <c r="Z298" s="449"/>
      <c r="AB298" s="449"/>
      <c r="AC298" s="449"/>
      <c r="AD298" s="449"/>
      <c r="AE298" s="447"/>
      <c r="AJ298" s="451"/>
      <c r="AK298" s="447"/>
    </row>
    <row r="299" spans="1:39" s="448" customFormat="1" ht="11.25" x14ac:dyDescent="0.2">
      <c r="A299" s="461">
        <v>2599</v>
      </c>
      <c r="B299" s="448" t="s">
        <v>666</v>
      </c>
      <c r="C299" s="449"/>
      <c r="D299" s="449"/>
      <c r="E299" s="449"/>
      <c r="F299" s="449"/>
      <c r="G299" s="449"/>
      <c r="H299" s="449"/>
      <c r="I299" s="449"/>
      <c r="J299" s="449"/>
      <c r="K299" s="449"/>
      <c r="L299" s="449"/>
      <c r="M299" s="449"/>
      <c r="N299" s="449"/>
      <c r="O299" s="449"/>
      <c r="P299" s="449"/>
      <c r="Q299" s="449"/>
      <c r="R299" s="449"/>
      <c r="S299" s="449"/>
      <c r="T299" s="449"/>
      <c r="U299" s="449"/>
      <c r="V299" s="449"/>
      <c r="W299" s="449"/>
      <c r="X299" s="449"/>
      <c r="Y299" s="449"/>
      <c r="Z299" s="449"/>
      <c r="AA299" s="449"/>
      <c r="AB299" s="449"/>
      <c r="AC299" s="449"/>
      <c r="AD299" s="449"/>
      <c r="AE299" s="449"/>
      <c r="AF299" s="449"/>
      <c r="AG299" s="449"/>
      <c r="AH299" s="449"/>
      <c r="AI299" s="449"/>
      <c r="AJ299" s="449"/>
      <c r="AK299" s="449"/>
      <c r="AL299" s="449"/>
      <c r="AM299" s="449"/>
    </row>
    <row r="300" spans="1:39" s="440" customFormat="1" ht="11.25" x14ac:dyDescent="0.2">
      <c r="A300" s="439"/>
      <c r="C300" s="441"/>
      <c r="D300" s="441"/>
      <c r="E300" s="441"/>
      <c r="F300" s="441"/>
      <c r="G300" s="441"/>
      <c r="H300" s="441"/>
      <c r="I300" s="441"/>
      <c r="J300" s="441"/>
      <c r="K300" s="441"/>
      <c r="L300" s="441"/>
      <c r="M300" s="441"/>
      <c r="N300" s="441"/>
      <c r="O300" s="441"/>
      <c r="P300" s="441"/>
      <c r="Q300" s="441"/>
      <c r="R300" s="441"/>
      <c r="S300" s="441"/>
      <c r="T300" s="441"/>
      <c r="U300" s="441"/>
      <c r="V300" s="441"/>
      <c r="W300" s="441"/>
      <c r="X300" s="441"/>
      <c r="Y300" s="441"/>
      <c r="Z300" s="441"/>
      <c r="AA300" s="441"/>
      <c r="AB300" s="441"/>
      <c r="AC300" s="441"/>
      <c r="AD300" s="441"/>
      <c r="AH300" s="441"/>
      <c r="AI300" s="441"/>
    </row>
    <row r="301" spans="1:39" x14ac:dyDescent="0.2">
      <c r="H301" s="462"/>
      <c r="I301" s="462"/>
      <c r="J301" s="462"/>
      <c r="K301" s="462"/>
      <c r="L301" s="462"/>
      <c r="M301" s="462"/>
      <c r="Q301" s="462"/>
      <c r="R301" s="462"/>
      <c r="V301" s="462"/>
      <c r="W301" s="462"/>
      <c r="Y301" s="462"/>
      <c r="Z301" s="462"/>
      <c r="AB301" s="462"/>
      <c r="AC301" s="462"/>
      <c r="AD301" s="462"/>
    </row>
    <row r="302" spans="1:39" x14ac:dyDescent="0.2">
      <c r="H302" s="462"/>
      <c r="I302" s="462"/>
      <c r="J302" s="462"/>
      <c r="K302" s="462"/>
      <c r="L302" s="462"/>
      <c r="M302" s="462"/>
      <c r="Q302" s="462"/>
      <c r="R302" s="462"/>
      <c r="V302" s="462"/>
      <c r="W302" s="462"/>
      <c r="Y302" s="462"/>
      <c r="Z302" s="462"/>
      <c r="AB302" s="462"/>
      <c r="AC302" s="462"/>
      <c r="AD302" s="462"/>
    </row>
    <row r="303" spans="1:39" x14ac:dyDescent="0.2">
      <c r="H303" s="462"/>
      <c r="I303" s="462"/>
      <c r="J303" s="462"/>
      <c r="K303" s="462"/>
      <c r="L303" s="462"/>
      <c r="M303" s="462"/>
      <c r="Q303" s="462"/>
      <c r="R303" s="462"/>
      <c r="V303" s="462"/>
      <c r="W303" s="462"/>
      <c r="Y303" s="462"/>
      <c r="Z303" s="462"/>
      <c r="AB303" s="462"/>
      <c r="AC303" s="462"/>
      <c r="AD303" s="462"/>
    </row>
    <row r="304" spans="1:39" x14ac:dyDescent="0.2">
      <c r="H304" s="462"/>
      <c r="I304" s="462"/>
      <c r="J304" s="462"/>
      <c r="K304" s="462"/>
      <c r="L304" s="462"/>
      <c r="M304" s="462"/>
      <c r="Q304" s="462"/>
      <c r="R304" s="462"/>
      <c r="V304" s="462"/>
      <c r="W304" s="462"/>
      <c r="Y304" s="462"/>
      <c r="Z304" s="462"/>
      <c r="AB304" s="462"/>
      <c r="AC304" s="462"/>
      <c r="AD304" s="462"/>
    </row>
    <row r="305" spans="8:30" x14ac:dyDescent="0.2">
      <c r="H305" s="462"/>
      <c r="I305" s="462"/>
      <c r="J305" s="462"/>
      <c r="K305" s="462"/>
      <c r="L305" s="462"/>
      <c r="M305" s="462"/>
      <c r="Q305" s="462"/>
      <c r="R305" s="462"/>
      <c r="V305" s="462"/>
      <c r="W305" s="462"/>
      <c r="Y305" s="462"/>
      <c r="Z305" s="462"/>
      <c r="AB305" s="462"/>
      <c r="AC305" s="462"/>
      <c r="AD305" s="462"/>
    </row>
    <row r="306" spans="8:30" x14ac:dyDescent="0.2">
      <c r="H306" s="462"/>
      <c r="I306" s="462"/>
      <c r="J306" s="462"/>
      <c r="K306" s="462"/>
      <c r="L306" s="462"/>
      <c r="M306" s="462"/>
      <c r="Q306" s="462"/>
      <c r="R306" s="462"/>
      <c r="V306" s="462"/>
      <c r="W306" s="462"/>
      <c r="Y306" s="462"/>
      <c r="Z306" s="462"/>
      <c r="AB306" s="462"/>
      <c r="AC306" s="462"/>
      <c r="AD306" s="462"/>
    </row>
    <row r="307" spans="8:30" x14ac:dyDescent="0.2">
      <c r="H307" s="462"/>
      <c r="I307" s="462"/>
      <c r="J307" s="462"/>
      <c r="K307" s="462"/>
      <c r="L307" s="462"/>
      <c r="M307" s="462"/>
      <c r="Q307" s="462"/>
      <c r="R307" s="462"/>
      <c r="V307" s="462"/>
      <c r="W307" s="462"/>
      <c r="Y307" s="462"/>
      <c r="Z307" s="462"/>
      <c r="AB307" s="462"/>
      <c r="AC307" s="462"/>
      <c r="AD307" s="462"/>
    </row>
    <row r="308" spans="8:30" x14ac:dyDescent="0.2">
      <c r="H308" s="462"/>
      <c r="I308" s="462"/>
      <c r="J308" s="462"/>
      <c r="K308" s="462"/>
      <c r="L308" s="462"/>
      <c r="M308" s="462"/>
      <c r="Q308" s="462"/>
      <c r="R308" s="462"/>
      <c r="V308" s="462"/>
      <c r="W308" s="462"/>
      <c r="Y308" s="462"/>
      <c r="Z308" s="462"/>
      <c r="AB308" s="462"/>
      <c r="AC308" s="462"/>
      <c r="AD308" s="462"/>
    </row>
    <row r="309" spans="8:30" x14ac:dyDescent="0.2">
      <c r="H309" s="462"/>
      <c r="I309" s="462"/>
      <c r="J309" s="462"/>
      <c r="K309" s="462"/>
      <c r="L309" s="462"/>
      <c r="M309" s="462"/>
      <c r="Q309" s="462"/>
      <c r="R309" s="462"/>
      <c r="V309" s="462"/>
      <c r="W309" s="462"/>
      <c r="Y309" s="462"/>
      <c r="Z309" s="462"/>
      <c r="AB309" s="462"/>
      <c r="AC309" s="462"/>
      <c r="AD309" s="462"/>
    </row>
  </sheetData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6"/>
  <dimension ref="A1:P302"/>
  <sheetViews>
    <sheetView workbookViewId="0">
      <pane xSplit="4" ySplit="9" topLeftCell="E55" activePane="bottomRight" state="frozen"/>
      <selection activeCell="B10" sqref="B10"/>
      <selection pane="topRight" activeCell="B10" sqref="B10"/>
      <selection pane="bottomLeft" activeCell="B10" sqref="B10"/>
      <selection pane="bottomRight" activeCell="C72" sqref="C72"/>
    </sheetView>
  </sheetViews>
  <sheetFormatPr defaultRowHeight="12.75" x14ac:dyDescent="0.2"/>
  <cols>
    <col min="1" max="1" width="3.5703125" style="440" bestFit="1" customWidth="1"/>
    <col min="2" max="2" width="4.42578125" style="440" bestFit="1" customWidth="1"/>
    <col min="3" max="3" width="16.140625" style="440" bestFit="1" customWidth="1"/>
    <col min="4" max="4" width="19.5703125" style="383" customWidth="1"/>
    <col min="5" max="5" width="12" style="383" customWidth="1"/>
    <col min="6" max="10" width="9.5703125" style="383" customWidth="1"/>
    <col min="11" max="11" width="2.85546875" style="383" customWidth="1"/>
    <col min="12" max="12" width="7.140625" style="383" bestFit="1" customWidth="1"/>
    <col min="13" max="13" width="13.85546875" style="383" bestFit="1" customWidth="1"/>
    <col min="14" max="14" width="5.7109375" style="383" bestFit="1" customWidth="1"/>
    <col min="15" max="15" width="9.140625" style="383"/>
    <col min="16" max="16" width="14.5703125" style="383" customWidth="1"/>
    <col min="17" max="222" width="9.140625" style="383"/>
    <col min="223" max="223" width="3.5703125" style="383" bestFit="1" customWidth="1"/>
    <col min="224" max="224" width="4.42578125" style="383" bestFit="1" customWidth="1"/>
    <col min="225" max="225" width="16.140625" style="383" bestFit="1" customWidth="1"/>
    <col min="226" max="226" width="19.5703125" style="383" customWidth="1"/>
    <col min="227" max="232" width="9.5703125" style="383" customWidth="1"/>
    <col min="233" max="233" width="2.85546875" style="383" customWidth="1"/>
    <col min="234" max="234" width="7.140625" style="383" bestFit="1" customWidth="1"/>
    <col min="235" max="235" width="13.85546875" style="383" bestFit="1" customWidth="1"/>
    <col min="236" max="236" width="5.7109375" style="383" bestFit="1" customWidth="1"/>
    <col min="237" max="478" width="9.140625" style="383"/>
    <col min="479" max="479" width="3.5703125" style="383" bestFit="1" customWidth="1"/>
    <col min="480" max="480" width="4.42578125" style="383" bestFit="1" customWidth="1"/>
    <col min="481" max="481" width="16.140625" style="383" bestFit="1" customWidth="1"/>
    <col min="482" max="482" width="19.5703125" style="383" customWidth="1"/>
    <col min="483" max="488" width="9.5703125" style="383" customWidth="1"/>
    <col min="489" max="489" width="2.85546875" style="383" customWidth="1"/>
    <col min="490" max="490" width="7.140625" style="383" bestFit="1" customWidth="1"/>
    <col min="491" max="491" width="13.85546875" style="383" bestFit="1" customWidth="1"/>
    <col min="492" max="492" width="5.7109375" style="383" bestFit="1" customWidth="1"/>
    <col min="493" max="734" width="9.140625" style="383"/>
    <col min="735" max="735" width="3.5703125" style="383" bestFit="1" customWidth="1"/>
    <col min="736" max="736" width="4.42578125" style="383" bestFit="1" customWidth="1"/>
    <col min="737" max="737" width="16.140625" style="383" bestFit="1" customWidth="1"/>
    <col min="738" max="738" width="19.5703125" style="383" customWidth="1"/>
    <col min="739" max="744" width="9.5703125" style="383" customWidth="1"/>
    <col min="745" max="745" width="2.85546875" style="383" customWidth="1"/>
    <col min="746" max="746" width="7.140625" style="383" bestFit="1" customWidth="1"/>
    <col min="747" max="747" width="13.85546875" style="383" bestFit="1" customWidth="1"/>
    <col min="748" max="748" width="5.7109375" style="383" bestFit="1" customWidth="1"/>
    <col min="749" max="990" width="9.140625" style="383"/>
    <col min="991" max="991" width="3.5703125" style="383" bestFit="1" customWidth="1"/>
    <col min="992" max="992" width="4.42578125" style="383" bestFit="1" customWidth="1"/>
    <col min="993" max="993" width="16.140625" style="383" bestFit="1" customWidth="1"/>
    <col min="994" max="994" width="19.5703125" style="383" customWidth="1"/>
    <col min="995" max="1000" width="9.5703125" style="383" customWidth="1"/>
    <col min="1001" max="1001" width="2.85546875" style="383" customWidth="1"/>
    <col min="1002" max="1002" width="7.140625" style="383" bestFit="1" customWidth="1"/>
    <col min="1003" max="1003" width="13.85546875" style="383" bestFit="1" customWidth="1"/>
    <col min="1004" max="1004" width="5.7109375" style="383" bestFit="1" customWidth="1"/>
    <col min="1005" max="1246" width="9.140625" style="383"/>
    <col min="1247" max="1247" width="3.5703125" style="383" bestFit="1" customWidth="1"/>
    <col min="1248" max="1248" width="4.42578125" style="383" bestFit="1" customWidth="1"/>
    <col min="1249" max="1249" width="16.140625" style="383" bestFit="1" customWidth="1"/>
    <col min="1250" max="1250" width="19.5703125" style="383" customWidth="1"/>
    <col min="1251" max="1256" width="9.5703125" style="383" customWidth="1"/>
    <col min="1257" max="1257" width="2.85546875" style="383" customWidth="1"/>
    <col min="1258" max="1258" width="7.140625" style="383" bestFit="1" customWidth="1"/>
    <col min="1259" max="1259" width="13.85546875" style="383" bestFit="1" customWidth="1"/>
    <col min="1260" max="1260" width="5.7109375" style="383" bestFit="1" customWidth="1"/>
    <col min="1261" max="1502" width="9.140625" style="383"/>
    <col min="1503" max="1503" width="3.5703125" style="383" bestFit="1" customWidth="1"/>
    <col min="1504" max="1504" width="4.42578125" style="383" bestFit="1" customWidth="1"/>
    <col min="1505" max="1505" width="16.140625" style="383" bestFit="1" customWidth="1"/>
    <col min="1506" max="1506" width="19.5703125" style="383" customWidth="1"/>
    <col min="1507" max="1512" width="9.5703125" style="383" customWidth="1"/>
    <col min="1513" max="1513" width="2.85546875" style="383" customWidth="1"/>
    <col min="1514" max="1514" width="7.140625" style="383" bestFit="1" customWidth="1"/>
    <col min="1515" max="1515" width="13.85546875" style="383" bestFit="1" customWidth="1"/>
    <col min="1516" max="1516" width="5.7109375" style="383" bestFit="1" customWidth="1"/>
    <col min="1517" max="1758" width="9.140625" style="383"/>
    <col min="1759" max="1759" width="3.5703125" style="383" bestFit="1" customWidth="1"/>
    <col min="1760" max="1760" width="4.42578125" style="383" bestFit="1" customWidth="1"/>
    <col min="1761" max="1761" width="16.140625" style="383" bestFit="1" customWidth="1"/>
    <col min="1762" max="1762" width="19.5703125" style="383" customWidth="1"/>
    <col min="1763" max="1768" width="9.5703125" style="383" customWidth="1"/>
    <col min="1769" max="1769" width="2.85546875" style="383" customWidth="1"/>
    <col min="1770" max="1770" width="7.140625" style="383" bestFit="1" customWidth="1"/>
    <col min="1771" max="1771" width="13.85546875" style="383" bestFit="1" customWidth="1"/>
    <col min="1772" max="1772" width="5.7109375" style="383" bestFit="1" customWidth="1"/>
    <col min="1773" max="2014" width="9.140625" style="383"/>
    <col min="2015" max="2015" width="3.5703125" style="383" bestFit="1" customWidth="1"/>
    <col min="2016" max="2016" width="4.42578125" style="383" bestFit="1" customWidth="1"/>
    <col min="2017" max="2017" width="16.140625" style="383" bestFit="1" customWidth="1"/>
    <col min="2018" max="2018" width="19.5703125" style="383" customWidth="1"/>
    <col min="2019" max="2024" width="9.5703125" style="383" customWidth="1"/>
    <col min="2025" max="2025" width="2.85546875" style="383" customWidth="1"/>
    <col min="2026" max="2026" width="7.140625" style="383" bestFit="1" customWidth="1"/>
    <col min="2027" max="2027" width="13.85546875" style="383" bestFit="1" customWidth="1"/>
    <col min="2028" max="2028" width="5.7109375" style="383" bestFit="1" customWidth="1"/>
    <col min="2029" max="2270" width="9.140625" style="383"/>
    <col min="2271" max="2271" width="3.5703125" style="383" bestFit="1" customWidth="1"/>
    <col min="2272" max="2272" width="4.42578125" style="383" bestFit="1" customWidth="1"/>
    <col min="2273" max="2273" width="16.140625" style="383" bestFit="1" customWidth="1"/>
    <col min="2274" max="2274" width="19.5703125" style="383" customWidth="1"/>
    <col min="2275" max="2280" width="9.5703125" style="383" customWidth="1"/>
    <col min="2281" max="2281" width="2.85546875" style="383" customWidth="1"/>
    <col min="2282" max="2282" width="7.140625" style="383" bestFit="1" customWidth="1"/>
    <col min="2283" max="2283" width="13.85546875" style="383" bestFit="1" customWidth="1"/>
    <col min="2284" max="2284" width="5.7109375" style="383" bestFit="1" customWidth="1"/>
    <col min="2285" max="2526" width="9.140625" style="383"/>
    <col min="2527" max="2527" width="3.5703125" style="383" bestFit="1" customWidth="1"/>
    <col min="2528" max="2528" width="4.42578125" style="383" bestFit="1" customWidth="1"/>
    <col min="2529" max="2529" width="16.140625" style="383" bestFit="1" customWidth="1"/>
    <col min="2530" max="2530" width="19.5703125" style="383" customWidth="1"/>
    <col min="2531" max="2536" width="9.5703125" style="383" customWidth="1"/>
    <col min="2537" max="2537" width="2.85546875" style="383" customWidth="1"/>
    <col min="2538" max="2538" width="7.140625" style="383" bestFit="1" customWidth="1"/>
    <col min="2539" max="2539" width="13.85546875" style="383" bestFit="1" customWidth="1"/>
    <col min="2540" max="2540" width="5.7109375" style="383" bestFit="1" customWidth="1"/>
    <col min="2541" max="2782" width="9.140625" style="383"/>
    <col min="2783" max="2783" width="3.5703125" style="383" bestFit="1" customWidth="1"/>
    <col min="2784" max="2784" width="4.42578125" style="383" bestFit="1" customWidth="1"/>
    <col min="2785" max="2785" width="16.140625" style="383" bestFit="1" customWidth="1"/>
    <col min="2786" max="2786" width="19.5703125" style="383" customWidth="1"/>
    <col min="2787" max="2792" width="9.5703125" style="383" customWidth="1"/>
    <col min="2793" max="2793" width="2.85546875" style="383" customWidth="1"/>
    <col min="2794" max="2794" width="7.140625" style="383" bestFit="1" customWidth="1"/>
    <col min="2795" max="2795" width="13.85546875" style="383" bestFit="1" customWidth="1"/>
    <col min="2796" max="2796" width="5.7109375" style="383" bestFit="1" customWidth="1"/>
    <col min="2797" max="3038" width="9.140625" style="383"/>
    <col min="3039" max="3039" width="3.5703125" style="383" bestFit="1" customWidth="1"/>
    <col min="3040" max="3040" width="4.42578125" style="383" bestFit="1" customWidth="1"/>
    <col min="3041" max="3041" width="16.140625" style="383" bestFit="1" customWidth="1"/>
    <col min="3042" max="3042" width="19.5703125" style="383" customWidth="1"/>
    <col min="3043" max="3048" width="9.5703125" style="383" customWidth="1"/>
    <col min="3049" max="3049" width="2.85546875" style="383" customWidth="1"/>
    <col min="3050" max="3050" width="7.140625" style="383" bestFit="1" customWidth="1"/>
    <col min="3051" max="3051" width="13.85546875" style="383" bestFit="1" customWidth="1"/>
    <col min="3052" max="3052" width="5.7109375" style="383" bestFit="1" customWidth="1"/>
    <col min="3053" max="3294" width="9.140625" style="383"/>
    <col min="3295" max="3295" width="3.5703125" style="383" bestFit="1" customWidth="1"/>
    <col min="3296" max="3296" width="4.42578125" style="383" bestFit="1" customWidth="1"/>
    <col min="3297" max="3297" width="16.140625" style="383" bestFit="1" customWidth="1"/>
    <col min="3298" max="3298" width="19.5703125" style="383" customWidth="1"/>
    <col min="3299" max="3304" width="9.5703125" style="383" customWidth="1"/>
    <col min="3305" max="3305" width="2.85546875" style="383" customWidth="1"/>
    <col min="3306" max="3306" width="7.140625" style="383" bestFit="1" customWidth="1"/>
    <col min="3307" max="3307" width="13.85546875" style="383" bestFit="1" customWidth="1"/>
    <col min="3308" max="3308" width="5.7109375" style="383" bestFit="1" customWidth="1"/>
    <col min="3309" max="3550" width="9.140625" style="383"/>
    <col min="3551" max="3551" width="3.5703125" style="383" bestFit="1" customWidth="1"/>
    <col min="3552" max="3552" width="4.42578125" style="383" bestFit="1" customWidth="1"/>
    <col min="3553" max="3553" width="16.140625" style="383" bestFit="1" customWidth="1"/>
    <col min="3554" max="3554" width="19.5703125" style="383" customWidth="1"/>
    <col min="3555" max="3560" width="9.5703125" style="383" customWidth="1"/>
    <col min="3561" max="3561" width="2.85546875" style="383" customWidth="1"/>
    <col min="3562" max="3562" width="7.140625" style="383" bestFit="1" customWidth="1"/>
    <col min="3563" max="3563" width="13.85546875" style="383" bestFit="1" customWidth="1"/>
    <col min="3564" max="3564" width="5.7109375" style="383" bestFit="1" customWidth="1"/>
    <col min="3565" max="3806" width="9.140625" style="383"/>
    <col min="3807" max="3807" width="3.5703125" style="383" bestFit="1" customWidth="1"/>
    <col min="3808" max="3808" width="4.42578125" style="383" bestFit="1" customWidth="1"/>
    <col min="3809" max="3809" width="16.140625" style="383" bestFit="1" customWidth="1"/>
    <col min="3810" max="3810" width="19.5703125" style="383" customWidth="1"/>
    <col min="3811" max="3816" width="9.5703125" style="383" customWidth="1"/>
    <col min="3817" max="3817" width="2.85546875" style="383" customWidth="1"/>
    <col min="3818" max="3818" width="7.140625" style="383" bestFit="1" customWidth="1"/>
    <col min="3819" max="3819" width="13.85546875" style="383" bestFit="1" customWidth="1"/>
    <col min="3820" max="3820" width="5.7109375" style="383" bestFit="1" customWidth="1"/>
    <col min="3821" max="4062" width="9.140625" style="383"/>
    <col min="4063" max="4063" width="3.5703125" style="383" bestFit="1" customWidth="1"/>
    <col min="4064" max="4064" width="4.42578125" style="383" bestFit="1" customWidth="1"/>
    <col min="4065" max="4065" width="16.140625" style="383" bestFit="1" customWidth="1"/>
    <col min="4066" max="4066" width="19.5703125" style="383" customWidth="1"/>
    <col min="4067" max="4072" width="9.5703125" style="383" customWidth="1"/>
    <col min="4073" max="4073" width="2.85546875" style="383" customWidth="1"/>
    <col min="4074" max="4074" width="7.140625" style="383" bestFit="1" customWidth="1"/>
    <col min="4075" max="4075" width="13.85546875" style="383" bestFit="1" customWidth="1"/>
    <col min="4076" max="4076" width="5.7109375" style="383" bestFit="1" customWidth="1"/>
    <col min="4077" max="4318" width="9.140625" style="383"/>
    <col min="4319" max="4319" width="3.5703125" style="383" bestFit="1" customWidth="1"/>
    <col min="4320" max="4320" width="4.42578125" style="383" bestFit="1" customWidth="1"/>
    <col min="4321" max="4321" width="16.140625" style="383" bestFit="1" customWidth="1"/>
    <col min="4322" max="4322" width="19.5703125" style="383" customWidth="1"/>
    <col min="4323" max="4328" width="9.5703125" style="383" customWidth="1"/>
    <col min="4329" max="4329" width="2.85546875" style="383" customWidth="1"/>
    <col min="4330" max="4330" width="7.140625" style="383" bestFit="1" customWidth="1"/>
    <col min="4331" max="4331" width="13.85546875" style="383" bestFit="1" customWidth="1"/>
    <col min="4332" max="4332" width="5.7109375" style="383" bestFit="1" customWidth="1"/>
    <col min="4333" max="4574" width="9.140625" style="383"/>
    <col min="4575" max="4575" width="3.5703125" style="383" bestFit="1" customWidth="1"/>
    <col min="4576" max="4576" width="4.42578125" style="383" bestFit="1" customWidth="1"/>
    <col min="4577" max="4577" width="16.140625" style="383" bestFit="1" customWidth="1"/>
    <col min="4578" max="4578" width="19.5703125" style="383" customWidth="1"/>
    <col min="4579" max="4584" width="9.5703125" style="383" customWidth="1"/>
    <col min="4585" max="4585" width="2.85546875" style="383" customWidth="1"/>
    <col min="4586" max="4586" width="7.140625" style="383" bestFit="1" customWidth="1"/>
    <col min="4587" max="4587" width="13.85546875" style="383" bestFit="1" customWidth="1"/>
    <col min="4588" max="4588" width="5.7109375" style="383" bestFit="1" customWidth="1"/>
    <col min="4589" max="4830" width="9.140625" style="383"/>
    <col min="4831" max="4831" width="3.5703125" style="383" bestFit="1" customWidth="1"/>
    <col min="4832" max="4832" width="4.42578125" style="383" bestFit="1" customWidth="1"/>
    <col min="4833" max="4833" width="16.140625" style="383" bestFit="1" customWidth="1"/>
    <col min="4834" max="4834" width="19.5703125" style="383" customWidth="1"/>
    <col min="4835" max="4840" width="9.5703125" style="383" customWidth="1"/>
    <col min="4841" max="4841" width="2.85546875" style="383" customWidth="1"/>
    <col min="4842" max="4842" width="7.140625" style="383" bestFit="1" customWidth="1"/>
    <col min="4843" max="4843" width="13.85546875" style="383" bestFit="1" customWidth="1"/>
    <col min="4844" max="4844" width="5.7109375" style="383" bestFit="1" customWidth="1"/>
    <col min="4845" max="5086" width="9.140625" style="383"/>
    <col min="5087" max="5087" width="3.5703125" style="383" bestFit="1" customWidth="1"/>
    <col min="5088" max="5088" width="4.42578125" style="383" bestFit="1" customWidth="1"/>
    <col min="5089" max="5089" width="16.140625" style="383" bestFit="1" customWidth="1"/>
    <col min="5090" max="5090" width="19.5703125" style="383" customWidth="1"/>
    <col min="5091" max="5096" width="9.5703125" style="383" customWidth="1"/>
    <col min="5097" max="5097" width="2.85546875" style="383" customWidth="1"/>
    <col min="5098" max="5098" width="7.140625" style="383" bestFit="1" customWidth="1"/>
    <col min="5099" max="5099" width="13.85546875" style="383" bestFit="1" customWidth="1"/>
    <col min="5100" max="5100" width="5.7109375" style="383" bestFit="1" customWidth="1"/>
    <col min="5101" max="5342" width="9.140625" style="383"/>
    <col min="5343" max="5343" width="3.5703125" style="383" bestFit="1" customWidth="1"/>
    <col min="5344" max="5344" width="4.42578125" style="383" bestFit="1" customWidth="1"/>
    <col min="5345" max="5345" width="16.140625" style="383" bestFit="1" customWidth="1"/>
    <col min="5346" max="5346" width="19.5703125" style="383" customWidth="1"/>
    <col min="5347" max="5352" width="9.5703125" style="383" customWidth="1"/>
    <col min="5353" max="5353" width="2.85546875" style="383" customWidth="1"/>
    <col min="5354" max="5354" width="7.140625" style="383" bestFit="1" customWidth="1"/>
    <col min="5355" max="5355" width="13.85546875" style="383" bestFit="1" customWidth="1"/>
    <col min="5356" max="5356" width="5.7109375" style="383" bestFit="1" customWidth="1"/>
    <col min="5357" max="5598" width="9.140625" style="383"/>
    <col min="5599" max="5599" width="3.5703125" style="383" bestFit="1" customWidth="1"/>
    <col min="5600" max="5600" width="4.42578125" style="383" bestFit="1" customWidth="1"/>
    <col min="5601" max="5601" width="16.140625" style="383" bestFit="1" customWidth="1"/>
    <col min="5602" max="5602" width="19.5703125" style="383" customWidth="1"/>
    <col min="5603" max="5608" width="9.5703125" style="383" customWidth="1"/>
    <col min="5609" max="5609" width="2.85546875" style="383" customWidth="1"/>
    <col min="5610" max="5610" width="7.140625" style="383" bestFit="1" customWidth="1"/>
    <col min="5611" max="5611" width="13.85546875" style="383" bestFit="1" customWidth="1"/>
    <col min="5612" max="5612" width="5.7109375" style="383" bestFit="1" customWidth="1"/>
    <col min="5613" max="5854" width="9.140625" style="383"/>
    <col min="5855" max="5855" width="3.5703125" style="383" bestFit="1" customWidth="1"/>
    <col min="5856" max="5856" width="4.42578125" style="383" bestFit="1" customWidth="1"/>
    <col min="5857" max="5857" width="16.140625" style="383" bestFit="1" customWidth="1"/>
    <col min="5858" max="5858" width="19.5703125" style="383" customWidth="1"/>
    <col min="5859" max="5864" width="9.5703125" style="383" customWidth="1"/>
    <col min="5865" max="5865" width="2.85546875" style="383" customWidth="1"/>
    <col min="5866" max="5866" width="7.140625" style="383" bestFit="1" customWidth="1"/>
    <col min="5867" max="5867" width="13.85546875" style="383" bestFit="1" customWidth="1"/>
    <col min="5868" max="5868" width="5.7109375" style="383" bestFit="1" customWidth="1"/>
    <col min="5869" max="6110" width="9.140625" style="383"/>
    <col min="6111" max="6111" width="3.5703125" style="383" bestFit="1" customWidth="1"/>
    <col min="6112" max="6112" width="4.42578125" style="383" bestFit="1" customWidth="1"/>
    <col min="6113" max="6113" width="16.140625" style="383" bestFit="1" customWidth="1"/>
    <col min="6114" max="6114" width="19.5703125" style="383" customWidth="1"/>
    <col min="6115" max="6120" width="9.5703125" style="383" customWidth="1"/>
    <col min="6121" max="6121" width="2.85546875" style="383" customWidth="1"/>
    <col min="6122" max="6122" width="7.140625" style="383" bestFit="1" customWidth="1"/>
    <col min="6123" max="6123" width="13.85546875" style="383" bestFit="1" customWidth="1"/>
    <col min="6124" max="6124" width="5.7109375" style="383" bestFit="1" customWidth="1"/>
    <col min="6125" max="6366" width="9.140625" style="383"/>
    <col min="6367" max="6367" width="3.5703125" style="383" bestFit="1" customWidth="1"/>
    <col min="6368" max="6368" width="4.42578125" style="383" bestFit="1" customWidth="1"/>
    <col min="6369" max="6369" width="16.140625" style="383" bestFit="1" customWidth="1"/>
    <col min="6370" max="6370" width="19.5703125" style="383" customWidth="1"/>
    <col min="6371" max="6376" width="9.5703125" style="383" customWidth="1"/>
    <col min="6377" max="6377" width="2.85546875" style="383" customWidth="1"/>
    <col min="6378" max="6378" width="7.140625" style="383" bestFit="1" customWidth="1"/>
    <col min="6379" max="6379" width="13.85546875" style="383" bestFit="1" customWidth="1"/>
    <col min="6380" max="6380" width="5.7109375" style="383" bestFit="1" customWidth="1"/>
    <col min="6381" max="6622" width="9.140625" style="383"/>
    <col min="6623" max="6623" width="3.5703125" style="383" bestFit="1" customWidth="1"/>
    <col min="6624" max="6624" width="4.42578125" style="383" bestFit="1" customWidth="1"/>
    <col min="6625" max="6625" width="16.140625" style="383" bestFit="1" customWidth="1"/>
    <col min="6626" max="6626" width="19.5703125" style="383" customWidth="1"/>
    <col min="6627" max="6632" width="9.5703125" style="383" customWidth="1"/>
    <col min="6633" max="6633" width="2.85546875" style="383" customWidth="1"/>
    <col min="6634" max="6634" width="7.140625" style="383" bestFit="1" customWidth="1"/>
    <col min="6635" max="6635" width="13.85546875" style="383" bestFit="1" customWidth="1"/>
    <col min="6636" max="6636" width="5.7109375" style="383" bestFit="1" customWidth="1"/>
    <col min="6637" max="6878" width="9.140625" style="383"/>
    <col min="6879" max="6879" width="3.5703125" style="383" bestFit="1" customWidth="1"/>
    <col min="6880" max="6880" width="4.42578125" style="383" bestFit="1" customWidth="1"/>
    <col min="6881" max="6881" width="16.140625" style="383" bestFit="1" customWidth="1"/>
    <col min="6882" max="6882" width="19.5703125" style="383" customWidth="1"/>
    <col min="6883" max="6888" width="9.5703125" style="383" customWidth="1"/>
    <col min="6889" max="6889" width="2.85546875" style="383" customWidth="1"/>
    <col min="6890" max="6890" width="7.140625" style="383" bestFit="1" customWidth="1"/>
    <col min="6891" max="6891" width="13.85546875" style="383" bestFit="1" customWidth="1"/>
    <col min="6892" max="6892" width="5.7109375" style="383" bestFit="1" customWidth="1"/>
    <col min="6893" max="7134" width="9.140625" style="383"/>
    <col min="7135" max="7135" width="3.5703125" style="383" bestFit="1" customWidth="1"/>
    <col min="7136" max="7136" width="4.42578125" style="383" bestFit="1" customWidth="1"/>
    <col min="7137" max="7137" width="16.140625" style="383" bestFit="1" customWidth="1"/>
    <col min="7138" max="7138" width="19.5703125" style="383" customWidth="1"/>
    <col min="7139" max="7144" width="9.5703125" style="383" customWidth="1"/>
    <col min="7145" max="7145" width="2.85546875" style="383" customWidth="1"/>
    <col min="7146" max="7146" width="7.140625" style="383" bestFit="1" customWidth="1"/>
    <col min="7147" max="7147" width="13.85546875" style="383" bestFit="1" customWidth="1"/>
    <col min="7148" max="7148" width="5.7109375" style="383" bestFit="1" customWidth="1"/>
    <col min="7149" max="7390" width="9.140625" style="383"/>
    <col min="7391" max="7391" width="3.5703125" style="383" bestFit="1" customWidth="1"/>
    <col min="7392" max="7392" width="4.42578125" style="383" bestFit="1" customWidth="1"/>
    <col min="7393" max="7393" width="16.140625" style="383" bestFit="1" customWidth="1"/>
    <col min="7394" max="7394" width="19.5703125" style="383" customWidth="1"/>
    <col min="7395" max="7400" width="9.5703125" style="383" customWidth="1"/>
    <col min="7401" max="7401" width="2.85546875" style="383" customWidth="1"/>
    <col min="7402" max="7402" width="7.140625" style="383" bestFit="1" customWidth="1"/>
    <col min="7403" max="7403" width="13.85546875" style="383" bestFit="1" customWidth="1"/>
    <col min="7404" max="7404" width="5.7109375" style="383" bestFit="1" customWidth="1"/>
    <col min="7405" max="7646" width="9.140625" style="383"/>
    <col min="7647" max="7647" width="3.5703125" style="383" bestFit="1" customWidth="1"/>
    <col min="7648" max="7648" width="4.42578125" style="383" bestFit="1" customWidth="1"/>
    <col min="7649" max="7649" width="16.140625" style="383" bestFit="1" customWidth="1"/>
    <col min="7650" max="7650" width="19.5703125" style="383" customWidth="1"/>
    <col min="7651" max="7656" width="9.5703125" style="383" customWidth="1"/>
    <col min="7657" max="7657" width="2.85546875" style="383" customWidth="1"/>
    <col min="7658" max="7658" width="7.140625" style="383" bestFit="1" customWidth="1"/>
    <col min="7659" max="7659" width="13.85546875" style="383" bestFit="1" customWidth="1"/>
    <col min="7660" max="7660" width="5.7109375" style="383" bestFit="1" customWidth="1"/>
    <col min="7661" max="7902" width="9.140625" style="383"/>
    <col min="7903" max="7903" width="3.5703125" style="383" bestFit="1" customWidth="1"/>
    <col min="7904" max="7904" width="4.42578125" style="383" bestFit="1" customWidth="1"/>
    <col min="7905" max="7905" width="16.140625" style="383" bestFit="1" customWidth="1"/>
    <col min="7906" max="7906" width="19.5703125" style="383" customWidth="1"/>
    <col min="7907" max="7912" width="9.5703125" style="383" customWidth="1"/>
    <col min="7913" max="7913" width="2.85546875" style="383" customWidth="1"/>
    <col min="7914" max="7914" width="7.140625" style="383" bestFit="1" customWidth="1"/>
    <col min="7915" max="7915" width="13.85546875" style="383" bestFit="1" customWidth="1"/>
    <col min="7916" max="7916" width="5.7109375" style="383" bestFit="1" customWidth="1"/>
    <col min="7917" max="8158" width="9.140625" style="383"/>
    <col min="8159" max="8159" width="3.5703125" style="383" bestFit="1" customWidth="1"/>
    <col min="8160" max="8160" width="4.42578125" style="383" bestFit="1" customWidth="1"/>
    <col min="8161" max="8161" width="16.140625" style="383" bestFit="1" customWidth="1"/>
    <col min="8162" max="8162" width="19.5703125" style="383" customWidth="1"/>
    <col min="8163" max="8168" width="9.5703125" style="383" customWidth="1"/>
    <col min="8169" max="8169" width="2.85546875" style="383" customWidth="1"/>
    <col min="8170" max="8170" width="7.140625" style="383" bestFit="1" customWidth="1"/>
    <col min="8171" max="8171" width="13.85546875" style="383" bestFit="1" customWidth="1"/>
    <col min="8172" max="8172" width="5.7109375" style="383" bestFit="1" customWidth="1"/>
    <col min="8173" max="8414" width="9.140625" style="383"/>
    <col min="8415" max="8415" width="3.5703125" style="383" bestFit="1" customWidth="1"/>
    <col min="8416" max="8416" width="4.42578125" style="383" bestFit="1" customWidth="1"/>
    <col min="8417" max="8417" width="16.140625" style="383" bestFit="1" customWidth="1"/>
    <col min="8418" max="8418" width="19.5703125" style="383" customWidth="1"/>
    <col min="8419" max="8424" width="9.5703125" style="383" customWidth="1"/>
    <col min="8425" max="8425" width="2.85546875" style="383" customWidth="1"/>
    <col min="8426" max="8426" width="7.140625" style="383" bestFit="1" customWidth="1"/>
    <col min="8427" max="8427" width="13.85546875" style="383" bestFit="1" customWidth="1"/>
    <col min="8428" max="8428" width="5.7109375" style="383" bestFit="1" customWidth="1"/>
    <col min="8429" max="8670" width="9.140625" style="383"/>
    <col min="8671" max="8671" width="3.5703125" style="383" bestFit="1" customWidth="1"/>
    <col min="8672" max="8672" width="4.42578125" style="383" bestFit="1" customWidth="1"/>
    <col min="8673" max="8673" width="16.140625" style="383" bestFit="1" customWidth="1"/>
    <col min="8674" max="8674" width="19.5703125" style="383" customWidth="1"/>
    <col min="8675" max="8680" width="9.5703125" style="383" customWidth="1"/>
    <col min="8681" max="8681" width="2.85546875" style="383" customWidth="1"/>
    <col min="8682" max="8682" width="7.140625" style="383" bestFit="1" customWidth="1"/>
    <col min="8683" max="8683" width="13.85546875" style="383" bestFit="1" customWidth="1"/>
    <col min="8684" max="8684" width="5.7109375" style="383" bestFit="1" customWidth="1"/>
    <col min="8685" max="8926" width="9.140625" style="383"/>
    <col min="8927" max="8927" width="3.5703125" style="383" bestFit="1" customWidth="1"/>
    <col min="8928" max="8928" width="4.42578125" style="383" bestFit="1" customWidth="1"/>
    <col min="8929" max="8929" width="16.140625" style="383" bestFit="1" customWidth="1"/>
    <col min="8930" max="8930" width="19.5703125" style="383" customWidth="1"/>
    <col min="8931" max="8936" width="9.5703125" style="383" customWidth="1"/>
    <col min="8937" max="8937" width="2.85546875" style="383" customWidth="1"/>
    <col min="8938" max="8938" width="7.140625" style="383" bestFit="1" customWidth="1"/>
    <col min="8939" max="8939" width="13.85546875" style="383" bestFit="1" customWidth="1"/>
    <col min="8940" max="8940" width="5.7109375" style="383" bestFit="1" customWidth="1"/>
    <col min="8941" max="9182" width="9.140625" style="383"/>
    <col min="9183" max="9183" width="3.5703125" style="383" bestFit="1" customWidth="1"/>
    <col min="9184" max="9184" width="4.42578125" style="383" bestFit="1" customWidth="1"/>
    <col min="9185" max="9185" width="16.140625" style="383" bestFit="1" customWidth="1"/>
    <col min="9186" max="9186" width="19.5703125" style="383" customWidth="1"/>
    <col min="9187" max="9192" width="9.5703125" style="383" customWidth="1"/>
    <col min="9193" max="9193" width="2.85546875" style="383" customWidth="1"/>
    <col min="9194" max="9194" width="7.140625" style="383" bestFit="1" customWidth="1"/>
    <col min="9195" max="9195" width="13.85546875" style="383" bestFit="1" customWidth="1"/>
    <col min="9196" max="9196" width="5.7109375" style="383" bestFit="1" customWidth="1"/>
    <col min="9197" max="9438" width="9.140625" style="383"/>
    <col min="9439" max="9439" width="3.5703125" style="383" bestFit="1" customWidth="1"/>
    <col min="9440" max="9440" width="4.42578125" style="383" bestFit="1" customWidth="1"/>
    <col min="9441" max="9441" width="16.140625" style="383" bestFit="1" customWidth="1"/>
    <col min="9442" max="9442" width="19.5703125" style="383" customWidth="1"/>
    <col min="9443" max="9448" width="9.5703125" style="383" customWidth="1"/>
    <col min="9449" max="9449" width="2.85546875" style="383" customWidth="1"/>
    <col min="9450" max="9450" width="7.140625" style="383" bestFit="1" customWidth="1"/>
    <col min="9451" max="9451" width="13.85546875" style="383" bestFit="1" customWidth="1"/>
    <col min="9452" max="9452" width="5.7109375" style="383" bestFit="1" customWidth="1"/>
    <col min="9453" max="9694" width="9.140625" style="383"/>
    <col min="9695" max="9695" width="3.5703125" style="383" bestFit="1" customWidth="1"/>
    <col min="9696" max="9696" width="4.42578125" style="383" bestFit="1" customWidth="1"/>
    <col min="9697" max="9697" width="16.140625" style="383" bestFit="1" customWidth="1"/>
    <col min="9698" max="9698" width="19.5703125" style="383" customWidth="1"/>
    <col min="9699" max="9704" width="9.5703125" style="383" customWidth="1"/>
    <col min="9705" max="9705" width="2.85546875" style="383" customWidth="1"/>
    <col min="9706" max="9706" width="7.140625" style="383" bestFit="1" customWidth="1"/>
    <col min="9707" max="9707" width="13.85546875" style="383" bestFit="1" customWidth="1"/>
    <col min="9708" max="9708" width="5.7109375" style="383" bestFit="1" customWidth="1"/>
    <col min="9709" max="9950" width="9.140625" style="383"/>
    <col min="9951" max="9951" width="3.5703125" style="383" bestFit="1" customWidth="1"/>
    <col min="9952" max="9952" width="4.42578125" style="383" bestFit="1" customWidth="1"/>
    <col min="9953" max="9953" width="16.140625" style="383" bestFit="1" customWidth="1"/>
    <col min="9954" max="9954" width="19.5703125" style="383" customWidth="1"/>
    <col min="9955" max="9960" width="9.5703125" style="383" customWidth="1"/>
    <col min="9961" max="9961" width="2.85546875" style="383" customWidth="1"/>
    <col min="9962" max="9962" width="7.140625" style="383" bestFit="1" customWidth="1"/>
    <col min="9963" max="9963" width="13.85546875" style="383" bestFit="1" customWidth="1"/>
    <col min="9964" max="9964" width="5.7109375" style="383" bestFit="1" customWidth="1"/>
    <col min="9965" max="10206" width="9.140625" style="383"/>
    <col min="10207" max="10207" width="3.5703125" style="383" bestFit="1" customWidth="1"/>
    <col min="10208" max="10208" width="4.42578125" style="383" bestFit="1" customWidth="1"/>
    <col min="10209" max="10209" width="16.140625" style="383" bestFit="1" customWidth="1"/>
    <col min="10210" max="10210" width="19.5703125" style="383" customWidth="1"/>
    <col min="10211" max="10216" width="9.5703125" style="383" customWidth="1"/>
    <col min="10217" max="10217" width="2.85546875" style="383" customWidth="1"/>
    <col min="10218" max="10218" width="7.140625" style="383" bestFit="1" customWidth="1"/>
    <col min="10219" max="10219" width="13.85546875" style="383" bestFit="1" customWidth="1"/>
    <col min="10220" max="10220" width="5.7109375" style="383" bestFit="1" customWidth="1"/>
    <col min="10221" max="10462" width="9.140625" style="383"/>
    <col min="10463" max="10463" width="3.5703125" style="383" bestFit="1" customWidth="1"/>
    <col min="10464" max="10464" width="4.42578125" style="383" bestFit="1" customWidth="1"/>
    <col min="10465" max="10465" width="16.140625" style="383" bestFit="1" customWidth="1"/>
    <col min="10466" max="10466" width="19.5703125" style="383" customWidth="1"/>
    <col min="10467" max="10472" width="9.5703125" style="383" customWidth="1"/>
    <col min="10473" max="10473" width="2.85546875" style="383" customWidth="1"/>
    <col min="10474" max="10474" width="7.140625" style="383" bestFit="1" customWidth="1"/>
    <col min="10475" max="10475" width="13.85546875" style="383" bestFit="1" customWidth="1"/>
    <col min="10476" max="10476" width="5.7109375" style="383" bestFit="1" customWidth="1"/>
    <col min="10477" max="10718" width="9.140625" style="383"/>
    <col min="10719" max="10719" width="3.5703125" style="383" bestFit="1" customWidth="1"/>
    <col min="10720" max="10720" width="4.42578125" style="383" bestFit="1" customWidth="1"/>
    <col min="10721" max="10721" width="16.140625" style="383" bestFit="1" customWidth="1"/>
    <col min="10722" max="10722" width="19.5703125" style="383" customWidth="1"/>
    <col min="10723" max="10728" width="9.5703125" style="383" customWidth="1"/>
    <col min="10729" max="10729" width="2.85546875" style="383" customWidth="1"/>
    <col min="10730" max="10730" width="7.140625" style="383" bestFit="1" customWidth="1"/>
    <col min="10731" max="10731" width="13.85546875" style="383" bestFit="1" customWidth="1"/>
    <col min="10732" max="10732" width="5.7109375" style="383" bestFit="1" customWidth="1"/>
    <col min="10733" max="10974" width="9.140625" style="383"/>
    <col min="10975" max="10975" width="3.5703125" style="383" bestFit="1" customWidth="1"/>
    <col min="10976" max="10976" width="4.42578125" style="383" bestFit="1" customWidth="1"/>
    <col min="10977" max="10977" width="16.140625" style="383" bestFit="1" customWidth="1"/>
    <col min="10978" max="10978" width="19.5703125" style="383" customWidth="1"/>
    <col min="10979" max="10984" width="9.5703125" style="383" customWidth="1"/>
    <col min="10985" max="10985" width="2.85546875" style="383" customWidth="1"/>
    <col min="10986" max="10986" width="7.140625" style="383" bestFit="1" customWidth="1"/>
    <col min="10987" max="10987" width="13.85546875" style="383" bestFit="1" customWidth="1"/>
    <col min="10988" max="10988" width="5.7109375" style="383" bestFit="1" customWidth="1"/>
    <col min="10989" max="11230" width="9.140625" style="383"/>
    <col min="11231" max="11231" width="3.5703125" style="383" bestFit="1" customWidth="1"/>
    <col min="11232" max="11232" width="4.42578125" style="383" bestFit="1" customWidth="1"/>
    <col min="11233" max="11233" width="16.140625" style="383" bestFit="1" customWidth="1"/>
    <col min="11234" max="11234" width="19.5703125" style="383" customWidth="1"/>
    <col min="11235" max="11240" width="9.5703125" style="383" customWidth="1"/>
    <col min="11241" max="11241" width="2.85546875" style="383" customWidth="1"/>
    <col min="11242" max="11242" width="7.140625" style="383" bestFit="1" customWidth="1"/>
    <col min="11243" max="11243" width="13.85546875" style="383" bestFit="1" customWidth="1"/>
    <col min="11244" max="11244" width="5.7109375" style="383" bestFit="1" customWidth="1"/>
    <col min="11245" max="11486" width="9.140625" style="383"/>
    <col min="11487" max="11487" width="3.5703125" style="383" bestFit="1" customWidth="1"/>
    <col min="11488" max="11488" width="4.42578125" style="383" bestFit="1" customWidth="1"/>
    <col min="11489" max="11489" width="16.140625" style="383" bestFit="1" customWidth="1"/>
    <col min="11490" max="11490" width="19.5703125" style="383" customWidth="1"/>
    <col min="11491" max="11496" width="9.5703125" style="383" customWidth="1"/>
    <col min="11497" max="11497" width="2.85546875" style="383" customWidth="1"/>
    <col min="11498" max="11498" width="7.140625" style="383" bestFit="1" customWidth="1"/>
    <col min="11499" max="11499" width="13.85546875" style="383" bestFit="1" customWidth="1"/>
    <col min="11500" max="11500" width="5.7109375" style="383" bestFit="1" customWidth="1"/>
    <col min="11501" max="11742" width="9.140625" style="383"/>
    <col min="11743" max="11743" width="3.5703125" style="383" bestFit="1" customWidth="1"/>
    <col min="11744" max="11744" width="4.42578125" style="383" bestFit="1" customWidth="1"/>
    <col min="11745" max="11745" width="16.140625" style="383" bestFit="1" customWidth="1"/>
    <col min="11746" max="11746" width="19.5703125" style="383" customWidth="1"/>
    <col min="11747" max="11752" width="9.5703125" style="383" customWidth="1"/>
    <col min="11753" max="11753" width="2.85546875" style="383" customWidth="1"/>
    <col min="11754" max="11754" width="7.140625" style="383" bestFit="1" customWidth="1"/>
    <col min="11755" max="11755" width="13.85546875" style="383" bestFit="1" customWidth="1"/>
    <col min="11756" max="11756" width="5.7109375" style="383" bestFit="1" customWidth="1"/>
    <col min="11757" max="11998" width="9.140625" style="383"/>
    <col min="11999" max="11999" width="3.5703125" style="383" bestFit="1" customWidth="1"/>
    <col min="12000" max="12000" width="4.42578125" style="383" bestFit="1" customWidth="1"/>
    <col min="12001" max="12001" width="16.140625" style="383" bestFit="1" customWidth="1"/>
    <col min="12002" max="12002" width="19.5703125" style="383" customWidth="1"/>
    <col min="12003" max="12008" width="9.5703125" style="383" customWidth="1"/>
    <col min="12009" max="12009" width="2.85546875" style="383" customWidth="1"/>
    <col min="12010" max="12010" width="7.140625" style="383" bestFit="1" customWidth="1"/>
    <col min="12011" max="12011" width="13.85546875" style="383" bestFit="1" customWidth="1"/>
    <col min="12012" max="12012" width="5.7109375" style="383" bestFit="1" customWidth="1"/>
    <col min="12013" max="12254" width="9.140625" style="383"/>
    <col min="12255" max="12255" width="3.5703125" style="383" bestFit="1" customWidth="1"/>
    <col min="12256" max="12256" width="4.42578125" style="383" bestFit="1" customWidth="1"/>
    <col min="12257" max="12257" width="16.140625" style="383" bestFit="1" customWidth="1"/>
    <col min="12258" max="12258" width="19.5703125" style="383" customWidth="1"/>
    <col min="12259" max="12264" width="9.5703125" style="383" customWidth="1"/>
    <col min="12265" max="12265" width="2.85546875" style="383" customWidth="1"/>
    <col min="12266" max="12266" width="7.140625" style="383" bestFit="1" customWidth="1"/>
    <col min="12267" max="12267" width="13.85546875" style="383" bestFit="1" customWidth="1"/>
    <col min="12268" max="12268" width="5.7109375" style="383" bestFit="1" customWidth="1"/>
    <col min="12269" max="12510" width="9.140625" style="383"/>
    <col min="12511" max="12511" width="3.5703125" style="383" bestFit="1" customWidth="1"/>
    <col min="12512" max="12512" width="4.42578125" style="383" bestFit="1" customWidth="1"/>
    <col min="12513" max="12513" width="16.140625" style="383" bestFit="1" customWidth="1"/>
    <col min="12514" max="12514" width="19.5703125" style="383" customWidth="1"/>
    <col min="12515" max="12520" width="9.5703125" style="383" customWidth="1"/>
    <col min="12521" max="12521" width="2.85546875" style="383" customWidth="1"/>
    <col min="12522" max="12522" width="7.140625" style="383" bestFit="1" customWidth="1"/>
    <col min="12523" max="12523" width="13.85546875" style="383" bestFit="1" customWidth="1"/>
    <col min="12524" max="12524" width="5.7109375" style="383" bestFit="1" customWidth="1"/>
    <col min="12525" max="12766" width="9.140625" style="383"/>
    <col min="12767" max="12767" width="3.5703125" style="383" bestFit="1" customWidth="1"/>
    <col min="12768" max="12768" width="4.42578125" style="383" bestFit="1" customWidth="1"/>
    <col min="12769" max="12769" width="16.140625" style="383" bestFit="1" customWidth="1"/>
    <col min="12770" max="12770" width="19.5703125" style="383" customWidth="1"/>
    <col min="12771" max="12776" width="9.5703125" style="383" customWidth="1"/>
    <col min="12777" max="12777" width="2.85546875" style="383" customWidth="1"/>
    <col min="12778" max="12778" width="7.140625" style="383" bestFit="1" customWidth="1"/>
    <col min="12779" max="12779" width="13.85546875" style="383" bestFit="1" customWidth="1"/>
    <col min="12780" max="12780" width="5.7109375" style="383" bestFit="1" customWidth="1"/>
    <col min="12781" max="13022" width="9.140625" style="383"/>
    <col min="13023" max="13023" width="3.5703125" style="383" bestFit="1" customWidth="1"/>
    <col min="13024" max="13024" width="4.42578125" style="383" bestFit="1" customWidth="1"/>
    <col min="13025" max="13025" width="16.140625" style="383" bestFit="1" customWidth="1"/>
    <col min="13026" max="13026" width="19.5703125" style="383" customWidth="1"/>
    <col min="13027" max="13032" width="9.5703125" style="383" customWidth="1"/>
    <col min="13033" max="13033" width="2.85546875" style="383" customWidth="1"/>
    <col min="13034" max="13034" width="7.140625" style="383" bestFit="1" customWidth="1"/>
    <col min="13035" max="13035" width="13.85546875" style="383" bestFit="1" customWidth="1"/>
    <col min="13036" max="13036" width="5.7109375" style="383" bestFit="1" customWidth="1"/>
    <col min="13037" max="13278" width="9.140625" style="383"/>
    <col min="13279" max="13279" width="3.5703125" style="383" bestFit="1" customWidth="1"/>
    <col min="13280" max="13280" width="4.42578125" style="383" bestFit="1" customWidth="1"/>
    <col min="13281" max="13281" width="16.140625" style="383" bestFit="1" customWidth="1"/>
    <col min="13282" max="13282" width="19.5703125" style="383" customWidth="1"/>
    <col min="13283" max="13288" width="9.5703125" style="383" customWidth="1"/>
    <col min="13289" max="13289" width="2.85546875" style="383" customWidth="1"/>
    <col min="13290" max="13290" width="7.140625" style="383" bestFit="1" customWidth="1"/>
    <col min="13291" max="13291" width="13.85546875" style="383" bestFit="1" customWidth="1"/>
    <col min="13292" max="13292" width="5.7109375" style="383" bestFit="1" customWidth="1"/>
    <col min="13293" max="13534" width="9.140625" style="383"/>
    <col min="13535" max="13535" width="3.5703125" style="383" bestFit="1" customWidth="1"/>
    <col min="13536" max="13536" width="4.42578125" style="383" bestFit="1" customWidth="1"/>
    <col min="13537" max="13537" width="16.140625" style="383" bestFit="1" customWidth="1"/>
    <col min="13538" max="13538" width="19.5703125" style="383" customWidth="1"/>
    <col min="13539" max="13544" width="9.5703125" style="383" customWidth="1"/>
    <col min="13545" max="13545" width="2.85546875" style="383" customWidth="1"/>
    <col min="13546" max="13546" width="7.140625" style="383" bestFit="1" customWidth="1"/>
    <col min="13547" max="13547" width="13.85546875" style="383" bestFit="1" customWidth="1"/>
    <col min="13548" max="13548" width="5.7109375" style="383" bestFit="1" customWidth="1"/>
    <col min="13549" max="13790" width="9.140625" style="383"/>
    <col min="13791" max="13791" width="3.5703125" style="383" bestFit="1" customWidth="1"/>
    <col min="13792" max="13792" width="4.42578125" style="383" bestFit="1" customWidth="1"/>
    <col min="13793" max="13793" width="16.140625" style="383" bestFit="1" customWidth="1"/>
    <col min="13794" max="13794" width="19.5703125" style="383" customWidth="1"/>
    <col min="13795" max="13800" width="9.5703125" style="383" customWidth="1"/>
    <col min="13801" max="13801" width="2.85546875" style="383" customWidth="1"/>
    <col min="13802" max="13802" width="7.140625" style="383" bestFit="1" customWidth="1"/>
    <col min="13803" max="13803" width="13.85546875" style="383" bestFit="1" customWidth="1"/>
    <col min="13804" max="13804" width="5.7109375" style="383" bestFit="1" customWidth="1"/>
    <col min="13805" max="14046" width="9.140625" style="383"/>
    <col min="14047" max="14047" width="3.5703125" style="383" bestFit="1" customWidth="1"/>
    <col min="14048" max="14048" width="4.42578125" style="383" bestFit="1" customWidth="1"/>
    <col min="14049" max="14049" width="16.140625" style="383" bestFit="1" customWidth="1"/>
    <col min="14050" max="14050" width="19.5703125" style="383" customWidth="1"/>
    <col min="14051" max="14056" width="9.5703125" style="383" customWidth="1"/>
    <col min="14057" max="14057" width="2.85546875" style="383" customWidth="1"/>
    <col min="14058" max="14058" width="7.140625" style="383" bestFit="1" customWidth="1"/>
    <col min="14059" max="14059" width="13.85546875" style="383" bestFit="1" customWidth="1"/>
    <col min="14060" max="14060" width="5.7109375" style="383" bestFit="1" customWidth="1"/>
    <col min="14061" max="14302" width="9.140625" style="383"/>
    <col min="14303" max="14303" width="3.5703125" style="383" bestFit="1" customWidth="1"/>
    <col min="14304" max="14304" width="4.42578125" style="383" bestFit="1" customWidth="1"/>
    <col min="14305" max="14305" width="16.140625" style="383" bestFit="1" customWidth="1"/>
    <col min="14306" max="14306" width="19.5703125" style="383" customWidth="1"/>
    <col min="14307" max="14312" width="9.5703125" style="383" customWidth="1"/>
    <col min="14313" max="14313" width="2.85546875" style="383" customWidth="1"/>
    <col min="14314" max="14314" width="7.140625" style="383" bestFit="1" customWidth="1"/>
    <col min="14315" max="14315" width="13.85546875" style="383" bestFit="1" customWidth="1"/>
    <col min="14316" max="14316" width="5.7109375" style="383" bestFit="1" customWidth="1"/>
    <col min="14317" max="14558" width="9.140625" style="383"/>
    <col min="14559" max="14559" width="3.5703125" style="383" bestFit="1" customWidth="1"/>
    <col min="14560" max="14560" width="4.42578125" style="383" bestFit="1" customWidth="1"/>
    <col min="14561" max="14561" width="16.140625" style="383" bestFit="1" customWidth="1"/>
    <col min="14562" max="14562" width="19.5703125" style="383" customWidth="1"/>
    <col min="14563" max="14568" width="9.5703125" style="383" customWidth="1"/>
    <col min="14569" max="14569" width="2.85546875" style="383" customWidth="1"/>
    <col min="14570" max="14570" width="7.140625" style="383" bestFit="1" customWidth="1"/>
    <col min="14571" max="14571" width="13.85546875" style="383" bestFit="1" customWidth="1"/>
    <col min="14572" max="14572" width="5.7109375" style="383" bestFit="1" customWidth="1"/>
    <col min="14573" max="14814" width="9.140625" style="383"/>
    <col min="14815" max="14815" width="3.5703125" style="383" bestFit="1" customWidth="1"/>
    <col min="14816" max="14816" width="4.42578125" style="383" bestFit="1" customWidth="1"/>
    <col min="14817" max="14817" width="16.140625" style="383" bestFit="1" customWidth="1"/>
    <col min="14818" max="14818" width="19.5703125" style="383" customWidth="1"/>
    <col min="14819" max="14824" width="9.5703125" style="383" customWidth="1"/>
    <col min="14825" max="14825" width="2.85546875" style="383" customWidth="1"/>
    <col min="14826" max="14826" width="7.140625" style="383" bestFit="1" customWidth="1"/>
    <col min="14827" max="14827" width="13.85546875" style="383" bestFit="1" customWidth="1"/>
    <col min="14828" max="14828" width="5.7109375" style="383" bestFit="1" customWidth="1"/>
    <col min="14829" max="15070" width="9.140625" style="383"/>
    <col min="15071" max="15071" width="3.5703125" style="383" bestFit="1" customWidth="1"/>
    <col min="15072" max="15072" width="4.42578125" style="383" bestFit="1" customWidth="1"/>
    <col min="15073" max="15073" width="16.140625" style="383" bestFit="1" customWidth="1"/>
    <col min="15074" max="15074" width="19.5703125" style="383" customWidth="1"/>
    <col min="15075" max="15080" width="9.5703125" style="383" customWidth="1"/>
    <col min="15081" max="15081" width="2.85546875" style="383" customWidth="1"/>
    <col min="15082" max="15082" width="7.140625" style="383" bestFit="1" customWidth="1"/>
    <col min="15083" max="15083" width="13.85546875" style="383" bestFit="1" customWidth="1"/>
    <col min="15084" max="15084" width="5.7109375" style="383" bestFit="1" customWidth="1"/>
    <col min="15085" max="15326" width="9.140625" style="383"/>
    <col min="15327" max="15327" width="3.5703125" style="383" bestFit="1" customWidth="1"/>
    <col min="15328" max="15328" width="4.42578125" style="383" bestFit="1" customWidth="1"/>
    <col min="15329" max="15329" width="16.140625" style="383" bestFit="1" customWidth="1"/>
    <col min="15330" max="15330" width="19.5703125" style="383" customWidth="1"/>
    <col min="15331" max="15336" width="9.5703125" style="383" customWidth="1"/>
    <col min="15337" max="15337" width="2.85546875" style="383" customWidth="1"/>
    <col min="15338" max="15338" width="7.140625" style="383" bestFit="1" customWidth="1"/>
    <col min="15339" max="15339" width="13.85546875" style="383" bestFit="1" customWidth="1"/>
    <col min="15340" max="15340" width="5.7109375" style="383" bestFit="1" customWidth="1"/>
    <col min="15341" max="15582" width="9.140625" style="383"/>
    <col min="15583" max="15583" width="3.5703125" style="383" bestFit="1" customWidth="1"/>
    <col min="15584" max="15584" width="4.42578125" style="383" bestFit="1" customWidth="1"/>
    <col min="15585" max="15585" width="16.140625" style="383" bestFit="1" customWidth="1"/>
    <col min="15586" max="15586" width="19.5703125" style="383" customWidth="1"/>
    <col min="15587" max="15592" width="9.5703125" style="383" customWidth="1"/>
    <col min="15593" max="15593" width="2.85546875" style="383" customWidth="1"/>
    <col min="15594" max="15594" width="7.140625" style="383" bestFit="1" customWidth="1"/>
    <col min="15595" max="15595" width="13.85546875" style="383" bestFit="1" customWidth="1"/>
    <col min="15596" max="15596" width="5.7109375" style="383" bestFit="1" customWidth="1"/>
    <col min="15597" max="15838" width="9.140625" style="383"/>
    <col min="15839" max="15839" width="3.5703125" style="383" bestFit="1" customWidth="1"/>
    <col min="15840" max="15840" width="4.42578125" style="383" bestFit="1" customWidth="1"/>
    <col min="15841" max="15841" width="16.140625" style="383" bestFit="1" customWidth="1"/>
    <col min="15842" max="15842" width="19.5703125" style="383" customWidth="1"/>
    <col min="15843" max="15848" width="9.5703125" style="383" customWidth="1"/>
    <col min="15849" max="15849" width="2.85546875" style="383" customWidth="1"/>
    <col min="15850" max="15850" width="7.140625" style="383" bestFit="1" customWidth="1"/>
    <col min="15851" max="15851" width="13.85546875" style="383" bestFit="1" customWidth="1"/>
    <col min="15852" max="15852" width="5.7109375" style="383" bestFit="1" customWidth="1"/>
    <col min="15853" max="16094" width="9.140625" style="383"/>
    <col min="16095" max="16095" width="3.5703125" style="383" bestFit="1" customWidth="1"/>
    <col min="16096" max="16096" width="4.42578125" style="383" bestFit="1" customWidth="1"/>
    <col min="16097" max="16097" width="16.140625" style="383" bestFit="1" customWidth="1"/>
    <col min="16098" max="16098" width="19.5703125" style="383" customWidth="1"/>
    <col min="16099" max="16104" width="9.5703125" style="383" customWidth="1"/>
    <col min="16105" max="16105" width="2.85546875" style="383" customWidth="1"/>
    <col min="16106" max="16106" width="7.140625" style="383" bestFit="1" customWidth="1"/>
    <col min="16107" max="16107" width="13.85546875" style="383" bestFit="1" customWidth="1"/>
    <col min="16108" max="16108" width="5.7109375" style="383" bestFit="1" customWidth="1"/>
    <col min="16109" max="16384" width="9.140625" style="383"/>
  </cols>
  <sheetData>
    <row r="1" spans="1:16" x14ac:dyDescent="0.2">
      <c r="A1" s="503"/>
      <c r="B1" s="503"/>
      <c r="C1" s="503"/>
    </row>
    <row r="2" spans="1:16" ht="16.5" thickBot="1" x14ac:dyDescent="0.3">
      <c r="A2" s="503"/>
      <c r="B2" s="503"/>
      <c r="C2" s="503"/>
      <c r="D2" s="504" t="s">
        <v>1122</v>
      </c>
      <c r="E2" s="504"/>
      <c r="F2" s="505"/>
      <c r="G2" s="505"/>
      <c r="H2" s="505"/>
      <c r="I2" s="505"/>
      <c r="J2" s="505"/>
      <c r="K2" s="505"/>
      <c r="L2" s="505"/>
      <c r="M2" s="505"/>
      <c r="N2" s="505"/>
      <c r="P2" s="506">
        <v>2019</v>
      </c>
    </row>
    <row r="3" spans="1:16" x14ac:dyDescent="0.2">
      <c r="A3" s="503"/>
      <c r="B3" s="503"/>
      <c r="C3" s="503"/>
      <c r="D3" s="13" t="s">
        <v>19</v>
      </c>
      <c r="E3" s="14" t="s">
        <v>41</v>
      </c>
      <c r="F3" s="114" t="s">
        <v>42</v>
      </c>
      <c r="G3" s="114" t="s">
        <v>214</v>
      </c>
      <c r="H3" s="114" t="s">
        <v>215</v>
      </c>
      <c r="I3" s="114" t="s">
        <v>216</v>
      </c>
      <c r="J3" s="114" t="s">
        <v>217</v>
      </c>
      <c r="K3" s="114"/>
      <c r="L3" s="652" t="s">
        <v>1123</v>
      </c>
      <c r="M3" s="652"/>
      <c r="N3" s="507"/>
    </row>
    <row r="4" spans="1:16" x14ac:dyDescent="0.2">
      <c r="A4" s="508"/>
      <c r="B4" s="508"/>
      <c r="C4" s="508"/>
      <c r="D4" s="27"/>
      <c r="E4" s="115" t="s">
        <v>725</v>
      </c>
      <c r="F4" s="116" t="s">
        <v>43</v>
      </c>
      <c r="G4" s="116" t="s">
        <v>43</v>
      </c>
      <c r="H4" s="116" t="s">
        <v>218</v>
      </c>
      <c r="I4" s="116" t="s">
        <v>218</v>
      </c>
      <c r="J4" s="15" t="s">
        <v>44</v>
      </c>
      <c r="K4" s="15"/>
      <c r="L4" s="117" t="s">
        <v>45</v>
      </c>
      <c r="M4" s="117" t="s">
        <v>46</v>
      </c>
      <c r="N4" s="117"/>
      <c r="P4" s="506" t="str">
        <f>IF(E4="den 1 nov.","1 november ","30 juni ")&amp;E5</f>
        <v>1 november 2018</v>
      </c>
    </row>
    <row r="5" spans="1:16" x14ac:dyDescent="0.2">
      <c r="A5" s="508"/>
      <c r="B5" s="508"/>
      <c r="C5" s="508"/>
      <c r="D5" s="27" t="s">
        <v>47</v>
      </c>
      <c r="E5" s="16">
        <v>2018</v>
      </c>
      <c r="F5" s="15" t="s">
        <v>44</v>
      </c>
      <c r="G5" s="15" t="s">
        <v>44</v>
      </c>
      <c r="H5" s="116" t="s">
        <v>48</v>
      </c>
      <c r="I5" s="509">
        <v>2019</v>
      </c>
      <c r="J5" s="117" t="s">
        <v>219</v>
      </c>
      <c r="K5" s="117"/>
      <c r="L5" s="117"/>
      <c r="M5" s="505"/>
      <c r="N5" s="117"/>
    </row>
    <row r="6" spans="1:16" ht="14.25" x14ac:dyDescent="0.2">
      <c r="A6" s="508"/>
      <c r="B6" s="508"/>
      <c r="C6" s="508"/>
      <c r="D6" s="27"/>
      <c r="E6" s="16"/>
      <c r="F6" s="15" t="s">
        <v>49</v>
      </c>
      <c r="G6" s="15" t="s">
        <v>49</v>
      </c>
      <c r="H6" s="15"/>
      <c r="I6" s="116" t="s">
        <v>48</v>
      </c>
      <c r="J6" s="15" t="s">
        <v>220</v>
      </c>
      <c r="K6" s="15"/>
      <c r="L6" s="505"/>
      <c r="M6" s="505"/>
      <c r="N6" s="117"/>
    </row>
    <row r="7" spans="1:16" x14ac:dyDescent="0.2">
      <c r="A7" s="508"/>
      <c r="B7" s="508"/>
      <c r="C7" s="508"/>
      <c r="D7" s="27"/>
      <c r="E7" s="15"/>
      <c r="F7" s="510" t="s">
        <v>48</v>
      </c>
      <c r="G7" s="510" t="s">
        <v>48</v>
      </c>
      <c r="H7" s="505"/>
      <c r="I7" s="505"/>
      <c r="J7" s="510" t="s">
        <v>48</v>
      </c>
      <c r="K7" s="510"/>
      <c r="L7" s="510"/>
      <c r="M7" s="505"/>
    </row>
    <row r="8" spans="1:16" x14ac:dyDescent="0.2">
      <c r="A8" s="508"/>
      <c r="B8" s="508"/>
      <c r="C8" s="508"/>
      <c r="D8" s="17"/>
      <c r="E8" s="119"/>
      <c r="F8" s="120"/>
      <c r="G8" s="120"/>
      <c r="H8" s="120"/>
      <c r="I8" s="120"/>
      <c r="J8" s="120"/>
      <c r="K8" s="120"/>
      <c r="L8" s="121"/>
      <c r="M8" s="121"/>
      <c r="N8" s="116"/>
    </row>
    <row r="9" spans="1:16" x14ac:dyDescent="0.2">
      <c r="A9" s="505"/>
      <c r="B9" s="511" t="s">
        <v>1124</v>
      </c>
      <c r="C9" s="512" t="s">
        <v>812</v>
      </c>
      <c r="D9" s="18" t="s">
        <v>357</v>
      </c>
      <c r="E9" s="19">
        <v>10215309</v>
      </c>
      <c r="F9" s="505"/>
      <c r="G9" s="505"/>
      <c r="H9" s="122"/>
      <c r="I9" s="122"/>
      <c r="J9" s="513" t="s">
        <v>1125</v>
      </c>
      <c r="K9" s="122"/>
      <c r="L9" s="505"/>
      <c r="M9" s="19">
        <v>78588948006</v>
      </c>
      <c r="N9" s="514" t="s">
        <v>1126</v>
      </c>
      <c r="O9" s="514" t="s">
        <v>47</v>
      </c>
      <c r="P9" s="514" t="s">
        <v>1127</v>
      </c>
    </row>
    <row r="10" spans="1:16" ht="25.5" x14ac:dyDescent="0.2">
      <c r="A10" s="515" t="s">
        <v>1128</v>
      </c>
      <c r="B10" s="516" t="s">
        <v>833</v>
      </c>
      <c r="C10" s="517" t="s">
        <v>359</v>
      </c>
      <c r="D10" s="518" t="s">
        <v>699</v>
      </c>
      <c r="E10" s="519">
        <v>92723</v>
      </c>
      <c r="F10" s="122">
        <v>12459</v>
      </c>
      <c r="G10" s="122">
        <v>2138</v>
      </c>
      <c r="H10" s="122">
        <v>0</v>
      </c>
      <c r="I10" s="122">
        <v>0</v>
      </c>
      <c r="J10" s="520">
        <v>702.22283819314714</v>
      </c>
      <c r="K10" s="122"/>
      <c r="L10" s="122">
        <v>15299.222838193147</v>
      </c>
      <c r="M10" s="122">
        <v>1418589839</v>
      </c>
      <c r="N10" s="122">
        <f>RANK(L10,$L$10:$L$299,1)</f>
        <v>217</v>
      </c>
      <c r="O10" s="521" t="str">
        <f>C10</f>
        <v>Botkyrka</v>
      </c>
      <c r="P10" s="522">
        <f>L10</f>
        <v>15299.222838193147</v>
      </c>
    </row>
    <row r="11" spans="1:16" x14ac:dyDescent="0.2">
      <c r="A11" s="515" t="s">
        <v>1128</v>
      </c>
      <c r="B11" s="516" t="s">
        <v>840</v>
      </c>
      <c r="C11" s="383" t="s">
        <v>360</v>
      </c>
      <c r="D11" s="383" t="s">
        <v>360</v>
      </c>
      <c r="E11" s="519">
        <v>33199</v>
      </c>
      <c r="F11" s="122">
        <v>-23703</v>
      </c>
      <c r="G11" s="122">
        <v>6105</v>
      </c>
      <c r="H11" s="122">
        <v>0</v>
      </c>
      <c r="I11" s="122">
        <v>0</v>
      </c>
      <c r="J11" s="520">
        <v>702.22283819314714</v>
      </c>
      <c r="K11" s="122"/>
      <c r="L11" s="122">
        <v>-16895.777161806855</v>
      </c>
      <c r="M11" s="122">
        <v>-560922906</v>
      </c>
      <c r="N11" s="122">
        <f t="shared" ref="N11:N74" si="0">RANK(L11,$L$10:$L$299,1)</f>
        <v>1</v>
      </c>
      <c r="O11" s="521" t="str">
        <f t="shared" ref="O11:O74" si="1">C11</f>
        <v>Danderyd</v>
      </c>
      <c r="P11" s="522">
        <f t="shared" ref="P11:P74" si="2">L11</f>
        <v>-16895.777161806855</v>
      </c>
    </row>
    <row r="12" spans="1:16" x14ac:dyDescent="0.2">
      <c r="A12" s="515" t="s">
        <v>1128</v>
      </c>
      <c r="B12" s="516" t="s">
        <v>844</v>
      </c>
      <c r="C12" s="383" t="s">
        <v>361</v>
      </c>
      <c r="D12" s="383" t="s">
        <v>361</v>
      </c>
      <c r="E12" s="519">
        <v>28232</v>
      </c>
      <c r="F12" s="122">
        <v>-3500</v>
      </c>
      <c r="G12" s="122">
        <v>4293</v>
      </c>
      <c r="H12" s="122">
        <v>0</v>
      </c>
      <c r="I12" s="122">
        <v>0</v>
      </c>
      <c r="J12" s="520">
        <v>702.22283819314714</v>
      </c>
      <c r="K12" s="122"/>
      <c r="L12" s="122">
        <v>1495.2228381931473</v>
      </c>
      <c r="M12" s="122">
        <v>42213131</v>
      </c>
      <c r="N12" s="122">
        <f t="shared" si="0"/>
        <v>13</v>
      </c>
      <c r="O12" s="521" t="str">
        <f t="shared" si="1"/>
        <v>Ekerö</v>
      </c>
      <c r="P12" s="522">
        <f t="shared" si="2"/>
        <v>1495.2228381931473</v>
      </c>
    </row>
    <row r="13" spans="1:16" x14ac:dyDescent="0.2">
      <c r="A13" s="515" t="s">
        <v>1128</v>
      </c>
      <c r="B13" s="516" t="s">
        <v>878</v>
      </c>
      <c r="C13" s="383" t="s">
        <v>362</v>
      </c>
      <c r="D13" s="383" t="s">
        <v>362</v>
      </c>
      <c r="E13" s="519">
        <v>89684</v>
      </c>
      <c r="F13" s="122">
        <v>8590</v>
      </c>
      <c r="G13" s="122">
        <v>1239</v>
      </c>
      <c r="H13" s="122">
        <v>0</v>
      </c>
      <c r="I13" s="122">
        <v>0</v>
      </c>
      <c r="J13" s="520">
        <v>702.22283819314714</v>
      </c>
      <c r="K13" s="122"/>
      <c r="L13" s="122">
        <v>10531.222838193147</v>
      </c>
      <c r="M13" s="122">
        <v>944482189</v>
      </c>
      <c r="N13" s="122">
        <f t="shared" si="0"/>
        <v>113</v>
      </c>
      <c r="O13" s="521" t="str">
        <f t="shared" si="1"/>
        <v>Haninge</v>
      </c>
      <c r="P13" s="522">
        <f t="shared" si="2"/>
        <v>10531.222838193147</v>
      </c>
    </row>
    <row r="14" spans="1:16" x14ac:dyDescent="0.2">
      <c r="A14" s="515" t="s">
        <v>1128</v>
      </c>
      <c r="B14" s="516" t="s">
        <v>886</v>
      </c>
      <c r="C14" s="383" t="s">
        <v>363</v>
      </c>
      <c r="D14" s="383" t="s">
        <v>363</v>
      </c>
      <c r="E14" s="519">
        <v>111415</v>
      </c>
      <c r="F14" s="122">
        <v>5753</v>
      </c>
      <c r="G14" s="122">
        <v>1950</v>
      </c>
      <c r="H14" s="122">
        <v>0</v>
      </c>
      <c r="I14" s="122">
        <v>0</v>
      </c>
      <c r="J14" s="520">
        <v>702.22283819314714</v>
      </c>
      <c r="K14" s="122"/>
      <c r="L14" s="122">
        <v>8405.2228381931473</v>
      </c>
      <c r="M14" s="122">
        <v>936467903</v>
      </c>
      <c r="N14" s="122">
        <f t="shared" si="0"/>
        <v>74</v>
      </c>
      <c r="O14" s="521" t="str">
        <f t="shared" si="1"/>
        <v>Huddinge</v>
      </c>
      <c r="P14" s="522">
        <f t="shared" si="2"/>
        <v>8405.2228381931473</v>
      </c>
    </row>
    <row r="15" spans="1:16" x14ac:dyDescent="0.2">
      <c r="A15" s="515" t="s">
        <v>1128</v>
      </c>
      <c r="B15" s="516" t="s">
        <v>901</v>
      </c>
      <c r="C15" s="383" t="s">
        <v>364</v>
      </c>
      <c r="D15" s="383" t="s">
        <v>364</v>
      </c>
      <c r="E15" s="519">
        <v>78070</v>
      </c>
      <c r="F15" s="122">
        <v>5495</v>
      </c>
      <c r="G15" s="122">
        <v>2337</v>
      </c>
      <c r="H15" s="122">
        <v>0</v>
      </c>
      <c r="I15" s="122">
        <v>0</v>
      </c>
      <c r="J15" s="520">
        <v>702.22283819314714</v>
      </c>
      <c r="K15" s="122"/>
      <c r="L15" s="122">
        <v>8534.2228381931473</v>
      </c>
      <c r="M15" s="122">
        <v>666266777</v>
      </c>
      <c r="N15" s="122">
        <f t="shared" si="0"/>
        <v>75</v>
      </c>
      <c r="O15" s="521" t="str">
        <f t="shared" si="1"/>
        <v>Järfälla</v>
      </c>
      <c r="P15" s="522">
        <f t="shared" si="2"/>
        <v>8534.2228381931473</v>
      </c>
    </row>
    <row r="16" spans="1:16" x14ac:dyDescent="0.2">
      <c r="A16" s="515" t="s">
        <v>1128</v>
      </c>
      <c r="B16" s="516" t="s">
        <v>933</v>
      </c>
      <c r="C16" s="383" t="s">
        <v>365</v>
      </c>
      <c r="D16" s="383" t="s">
        <v>365</v>
      </c>
      <c r="E16" s="519">
        <v>47783</v>
      </c>
      <c r="F16" s="122">
        <v>-13720</v>
      </c>
      <c r="G16" s="122">
        <v>4894</v>
      </c>
      <c r="H16" s="122">
        <v>0</v>
      </c>
      <c r="I16" s="122">
        <v>0</v>
      </c>
      <c r="J16" s="520">
        <v>702.22283819314714</v>
      </c>
      <c r="K16" s="122"/>
      <c r="L16" s="122">
        <v>-8123.7771618068527</v>
      </c>
      <c r="M16" s="122">
        <v>-388178444</v>
      </c>
      <c r="N16" s="122">
        <f t="shared" si="0"/>
        <v>3</v>
      </c>
      <c r="O16" s="521" t="str">
        <f t="shared" si="1"/>
        <v>Lidingö</v>
      </c>
      <c r="P16" s="522">
        <f t="shared" si="2"/>
        <v>-8123.7771618068527</v>
      </c>
    </row>
    <row r="17" spans="1:16" x14ac:dyDescent="0.2">
      <c r="A17" s="515" t="s">
        <v>1128</v>
      </c>
      <c r="B17" s="516" t="s">
        <v>963</v>
      </c>
      <c r="C17" s="383" t="s">
        <v>366</v>
      </c>
      <c r="D17" s="383" t="s">
        <v>366</v>
      </c>
      <c r="E17" s="519">
        <v>103274</v>
      </c>
      <c r="F17" s="122">
        <v>-5282</v>
      </c>
      <c r="G17" s="122">
        <v>3736</v>
      </c>
      <c r="H17" s="122">
        <v>0</v>
      </c>
      <c r="I17" s="122">
        <v>0</v>
      </c>
      <c r="J17" s="520">
        <v>702.22283819314714</v>
      </c>
      <c r="K17" s="122"/>
      <c r="L17" s="122">
        <v>-843.77716180685286</v>
      </c>
      <c r="M17" s="122">
        <v>-87140243</v>
      </c>
      <c r="N17" s="122">
        <f t="shared" si="0"/>
        <v>9</v>
      </c>
      <c r="O17" s="521" t="str">
        <f t="shared" si="1"/>
        <v>Nacka</v>
      </c>
      <c r="P17" s="522">
        <f t="shared" si="2"/>
        <v>-843.77716180685286</v>
      </c>
    </row>
    <row r="18" spans="1:16" x14ac:dyDescent="0.2">
      <c r="A18" s="515" t="s">
        <v>1128</v>
      </c>
      <c r="B18" s="516" t="s">
        <v>969</v>
      </c>
      <c r="C18" s="383" t="s">
        <v>367</v>
      </c>
      <c r="D18" s="383" t="s">
        <v>367</v>
      </c>
      <c r="E18" s="519">
        <v>61534</v>
      </c>
      <c r="F18" s="122">
        <v>9004</v>
      </c>
      <c r="G18" s="122">
        <v>-40</v>
      </c>
      <c r="H18" s="122">
        <v>0</v>
      </c>
      <c r="I18" s="122">
        <v>0</v>
      </c>
      <c r="J18" s="520">
        <v>702.22283819314714</v>
      </c>
      <c r="K18" s="122"/>
      <c r="L18" s="122">
        <v>9666.2228381931473</v>
      </c>
      <c r="M18" s="122">
        <v>594801356</v>
      </c>
      <c r="N18" s="122">
        <f t="shared" si="0"/>
        <v>91</v>
      </c>
      <c r="O18" s="521" t="str">
        <f t="shared" si="1"/>
        <v>Norrtälje</v>
      </c>
      <c r="P18" s="522">
        <f t="shared" si="2"/>
        <v>9666.2228381931473</v>
      </c>
    </row>
    <row r="19" spans="1:16" x14ac:dyDescent="0.2">
      <c r="A19" s="515" t="s">
        <v>1128</v>
      </c>
      <c r="B19" s="516" t="s">
        <v>972</v>
      </c>
      <c r="C19" s="383" t="s">
        <v>368</v>
      </c>
      <c r="D19" s="383" t="s">
        <v>368</v>
      </c>
      <c r="E19" s="519">
        <v>10867</v>
      </c>
      <c r="F19" s="122">
        <v>2108</v>
      </c>
      <c r="G19" s="122">
        <v>2209</v>
      </c>
      <c r="H19" s="122">
        <v>0</v>
      </c>
      <c r="I19" s="122">
        <v>0</v>
      </c>
      <c r="J19" s="520">
        <v>702.22283819314714</v>
      </c>
      <c r="K19" s="122"/>
      <c r="L19" s="122">
        <v>5019.2228381931473</v>
      </c>
      <c r="M19" s="122">
        <v>54543895</v>
      </c>
      <c r="N19" s="122">
        <f t="shared" si="0"/>
        <v>35</v>
      </c>
      <c r="O19" s="521" t="str">
        <f t="shared" si="1"/>
        <v>Nykvarn</v>
      </c>
      <c r="P19" s="522">
        <f t="shared" si="2"/>
        <v>5019.2228381931473</v>
      </c>
    </row>
    <row r="20" spans="1:16" x14ac:dyDescent="0.2">
      <c r="A20" s="515" t="s">
        <v>1128</v>
      </c>
      <c r="B20" s="516" t="s">
        <v>974</v>
      </c>
      <c r="C20" s="383" t="s">
        <v>369</v>
      </c>
      <c r="D20" s="383" t="s">
        <v>369</v>
      </c>
      <c r="E20" s="519">
        <v>28224</v>
      </c>
      <c r="F20" s="122">
        <v>7308</v>
      </c>
      <c r="G20" s="122">
        <v>-376</v>
      </c>
      <c r="H20" s="122">
        <v>0</v>
      </c>
      <c r="I20" s="122">
        <v>0</v>
      </c>
      <c r="J20" s="520">
        <v>702.22283819314714</v>
      </c>
      <c r="K20" s="122"/>
      <c r="L20" s="122">
        <v>7634.2228381931473</v>
      </c>
      <c r="M20" s="122">
        <v>215468305</v>
      </c>
      <c r="N20" s="122">
        <f t="shared" si="0"/>
        <v>60</v>
      </c>
      <c r="O20" s="521" t="str">
        <f t="shared" si="1"/>
        <v>Nynäshamn</v>
      </c>
      <c r="P20" s="522">
        <f t="shared" si="2"/>
        <v>7634.2228381931473</v>
      </c>
    </row>
    <row r="21" spans="1:16" x14ac:dyDescent="0.2">
      <c r="A21" s="515" t="s">
        <v>1128</v>
      </c>
      <c r="B21" s="516" t="s">
        <v>993</v>
      </c>
      <c r="C21" s="383" t="s">
        <v>370</v>
      </c>
      <c r="D21" s="383" t="s">
        <v>370</v>
      </c>
      <c r="E21" s="519">
        <v>16778</v>
      </c>
      <c r="F21" s="122">
        <v>2335</v>
      </c>
      <c r="G21" s="122">
        <v>4033</v>
      </c>
      <c r="H21" s="122">
        <v>0</v>
      </c>
      <c r="I21" s="122">
        <v>0</v>
      </c>
      <c r="J21" s="520">
        <v>702.22283819314714</v>
      </c>
      <c r="K21" s="122"/>
      <c r="L21" s="122">
        <v>7070.2228381931473</v>
      </c>
      <c r="M21" s="122">
        <v>118624199</v>
      </c>
      <c r="N21" s="122">
        <f t="shared" si="0"/>
        <v>53</v>
      </c>
      <c r="O21" s="521" t="str">
        <f t="shared" si="1"/>
        <v>Salem</v>
      </c>
      <c r="P21" s="522">
        <f t="shared" si="2"/>
        <v>7070.2228381931473</v>
      </c>
    </row>
    <row r="22" spans="1:16" x14ac:dyDescent="0.2">
      <c r="A22" s="515" t="s">
        <v>1128</v>
      </c>
      <c r="B22" s="516" t="s">
        <v>995</v>
      </c>
      <c r="C22" s="383" t="s">
        <v>371</v>
      </c>
      <c r="D22" s="383" t="s">
        <v>371</v>
      </c>
      <c r="E22" s="519">
        <v>47923</v>
      </c>
      <c r="F22" s="122">
        <v>7983</v>
      </c>
      <c r="G22" s="122">
        <v>1189</v>
      </c>
      <c r="H22" s="122">
        <v>0</v>
      </c>
      <c r="I22" s="122">
        <v>0</v>
      </c>
      <c r="J22" s="520">
        <v>702.22283819314714</v>
      </c>
      <c r="K22" s="122"/>
      <c r="L22" s="122">
        <v>9874.2228381931473</v>
      </c>
      <c r="M22" s="122">
        <v>473202381</v>
      </c>
      <c r="N22" s="122">
        <f t="shared" si="0"/>
        <v>99</v>
      </c>
      <c r="O22" s="521" t="str">
        <f t="shared" si="1"/>
        <v>Sigtuna</v>
      </c>
      <c r="P22" s="522">
        <f t="shared" si="2"/>
        <v>9874.2228381931473</v>
      </c>
    </row>
    <row r="23" spans="1:16" x14ac:dyDescent="0.2">
      <c r="A23" s="515" t="s">
        <v>1128</v>
      </c>
      <c r="B23" s="516" t="s">
        <v>1005</v>
      </c>
      <c r="C23" s="383" t="s">
        <v>372</v>
      </c>
      <c r="D23" s="383" t="s">
        <v>372</v>
      </c>
      <c r="E23" s="519">
        <v>72420</v>
      </c>
      <c r="F23" s="122">
        <v>-4976</v>
      </c>
      <c r="G23" s="122">
        <v>2748</v>
      </c>
      <c r="H23" s="122">
        <v>0</v>
      </c>
      <c r="I23" s="122">
        <v>0</v>
      </c>
      <c r="J23" s="520">
        <v>702.22283819314714</v>
      </c>
      <c r="K23" s="122"/>
      <c r="L23" s="122">
        <v>-1525.7771618068527</v>
      </c>
      <c r="M23" s="122">
        <v>-110496782</v>
      </c>
      <c r="N23" s="122">
        <f t="shared" si="0"/>
        <v>7</v>
      </c>
      <c r="O23" s="521" t="str">
        <f t="shared" si="1"/>
        <v>Sollentuna</v>
      </c>
      <c r="P23" s="522">
        <f t="shared" si="2"/>
        <v>-1525.7771618068527</v>
      </c>
    </row>
    <row r="24" spans="1:16" x14ac:dyDescent="0.2">
      <c r="A24" s="515" t="s">
        <v>1128</v>
      </c>
      <c r="B24" s="516" t="s">
        <v>1006</v>
      </c>
      <c r="C24" s="383" t="s">
        <v>373</v>
      </c>
      <c r="D24" s="383" t="s">
        <v>373</v>
      </c>
      <c r="E24" s="519">
        <v>81216</v>
      </c>
      <c r="F24" s="122">
        <v>-3641</v>
      </c>
      <c r="G24" s="122">
        <v>-6045</v>
      </c>
      <c r="H24" s="122">
        <v>0</v>
      </c>
      <c r="I24" s="122">
        <v>0</v>
      </c>
      <c r="J24" s="520">
        <v>702.22283819314714</v>
      </c>
      <c r="K24" s="122"/>
      <c r="L24" s="122">
        <v>-8983.7771618068527</v>
      </c>
      <c r="M24" s="122">
        <v>-729626446</v>
      </c>
      <c r="N24" s="122">
        <f t="shared" si="0"/>
        <v>2</v>
      </c>
      <c r="O24" s="521" t="str">
        <f t="shared" si="1"/>
        <v>Solna</v>
      </c>
      <c r="P24" s="522">
        <f t="shared" si="2"/>
        <v>-8983.7771618068527</v>
      </c>
    </row>
    <row r="25" spans="1:16" x14ac:dyDescent="0.2">
      <c r="A25" s="515" t="s">
        <v>1128</v>
      </c>
      <c r="B25" s="516" t="s">
        <v>1011</v>
      </c>
      <c r="C25" s="383" t="s">
        <v>374</v>
      </c>
      <c r="D25" s="383" t="s">
        <v>374</v>
      </c>
      <c r="E25" s="519">
        <v>961609</v>
      </c>
      <c r="F25" s="122">
        <v>-4121</v>
      </c>
      <c r="G25" s="122">
        <v>-794</v>
      </c>
      <c r="H25" s="122">
        <v>0</v>
      </c>
      <c r="I25" s="122">
        <v>0</v>
      </c>
      <c r="J25" s="520">
        <v>702.22283819314714</v>
      </c>
      <c r="K25" s="122"/>
      <c r="L25" s="122">
        <v>-4212.7771618068527</v>
      </c>
      <c r="M25" s="122">
        <v>-4051044434</v>
      </c>
      <c r="N25" s="122">
        <f t="shared" si="0"/>
        <v>5</v>
      </c>
      <c r="O25" s="521" t="str">
        <f t="shared" si="1"/>
        <v>Stockholm</v>
      </c>
      <c r="P25" s="522">
        <f t="shared" si="2"/>
        <v>-4212.7771618068527</v>
      </c>
    </row>
    <row r="26" spans="1:16" x14ac:dyDescent="0.2">
      <c r="A26" s="515" t="s">
        <v>1128</v>
      </c>
      <c r="B26" s="516" t="s">
        <v>1017</v>
      </c>
      <c r="C26" s="383" t="s">
        <v>375</v>
      </c>
      <c r="D26" s="383" t="s">
        <v>375</v>
      </c>
      <c r="E26" s="519">
        <v>50349</v>
      </c>
      <c r="F26" s="122">
        <v>1232</v>
      </c>
      <c r="G26" s="122">
        <v>-3867</v>
      </c>
      <c r="H26" s="122">
        <v>0</v>
      </c>
      <c r="I26" s="122">
        <v>0</v>
      </c>
      <c r="J26" s="520">
        <v>702.22283819314714</v>
      </c>
      <c r="K26" s="122"/>
      <c r="L26" s="122">
        <v>-1932.7771618068527</v>
      </c>
      <c r="M26" s="122">
        <v>-97313397</v>
      </c>
      <c r="N26" s="122">
        <f t="shared" si="0"/>
        <v>6</v>
      </c>
      <c r="O26" s="521" t="str">
        <f t="shared" si="1"/>
        <v>Sundbyberg</v>
      </c>
      <c r="P26" s="522">
        <f t="shared" si="2"/>
        <v>-1932.7771618068527</v>
      </c>
    </row>
    <row r="27" spans="1:16" x14ac:dyDescent="0.2">
      <c r="A27" s="515" t="s">
        <v>1128</v>
      </c>
      <c r="B27" s="516" t="s">
        <v>1029</v>
      </c>
      <c r="C27" s="383" t="s">
        <v>376</v>
      </c>
      <c r="D27" s="383" t="s">
        <v>376</v>
      </c>
      <c r="E27" s="519">
        <v>97094</v>
      </c>
      <c r="F27" s="122">
        <v>11374</v>
      </c>
      <c r="G27" s="122">
        <v>2827</v>
      </c>
      <c r="H27" s="122">
        <v>0</v>
      </c>
      <c r="I27" s="122">
        <v>0</v>
      </c>
      <c r="J27" s="520">
        <v>702.22283819314714</v>
      </c>
      <c r="K27" s="122"/>
      <c r="L27" s="122">
        <v>14903.222838193147</v>
      </c>
      <c r="M27" s="122">
        <v>1447013518</v>
      </c>
      <c r="N27" s="122">
        <f t="shared" si="0"/>
        <v>211</v>
      </c>
      <c r="O27" s="521" t="str">
        <f t="shared" si="1"/>
        <v>Södertälje</v>
      </c>
      <c r="P27" s="522">
        <f t="shared" si="2"/>
        <v>14903.222838193147</v>
      </c>
    </row>
    <row r="28" spans="1:16" x14ac:dyDescent="0.2">
      <c r="A28" s="515" t="s">
        <v>1128</v>
      </c>
      <c r="B28" s="516" t="s">
        <v>1046</v>
      </c>
      <c r="C28" s="383" t="s">
        <v>377</v>
      </c>
      <c r="D28" s="383" t="s">
        <v>377</v>
      </c>
      <c r="E28" s="519">
        <v>47953</v>
      </c>
      <c r="F28" s="122">
        <v>206</v>
      </c>
      <c r="G28" s="122">
        <v>2156</v>
      </c>
      <c r="H28" s="122">
        <v>0</v>
      </c>
      <c r="I28" s="122">
        <v>0</v>
      </c>
      <c r="J28" s="520">
        <v>702.22283819314714</v>
      </c>
      <c r="K28" s="122"/>
      <c r="L28" s="122">
        <v>3064.2228381931473</v>
      </c>
      <c r="M28" s="122">
        <v>146938678</v>
      </c>
      <c r="N28" s="122">
        <f t="shared" si="0"/>
        <v>18</v>
      </c>
      <c r="O28" s="521" t="str">
        <f t="shared" si="1"/>
        <v>Tyresö</v>
      </c>
      <c r="P28" s="522">
        <f t="shared" si="2"/>
        <v>3064.2228381931473</v>
      </c>
    </row>
    <row r="29" spans="1:16" x14ac:dyDescent="0.2">
      <c r="A29" s="515" t="s">
        <v>1128</v>
      </c>
      <c r="B29" s="516" t="s">
        <v>1047</v>
      </c>
      <c r="C29" s="383" t="s">
        <v>378</v>
      </c>
      <c r="D29" s="383" t="s">
        <v>378</v>
      </c>
      <c r="E29" s="519">
        <v>71223</v>
      </c>
      <c r="F29" s="122">
        <v>-9497</v>
      </c>
      <c r="G29" s="122">
        <v>2937</v>
      </c>
      <c r="H29" s="122">
        <v>0</v>
      </c>
      <c r="I29" s="122">
        <v>0</v>
      </c>
      <c r="J29" s="520">
        <v>702.22283819314714</v>
      </c>
      <c r="K29" s="122"/>
      <c r="L29" s="122">
        <v>-5857.7771618068527</v>
      </c>
      <c r="M29" s="122">
        <v>-417208463</v>
      </c>
      <c r="N29" s="122">
        <f t="shared" si="0"/>
        <v>4</v>
      </c>
      <c r="O29" s="521" t="str">
        <f t="shared" si="1"/>
        <v>Täby</v>
      </c>
      <c r="P29" s="522">
        <f t="shared" si="2"/>
        <v>-5857.7771618068527</v>
      </c>
    </row>
    <row r="30" spans="1:16" x14ac:dyDescent="0.2">
      <c r="A30" s="515" t="s">
        <v>1128</v>
      </c>
      <c r="B30" s="516" t="s">
        <v>1052</v>
      </c>
      <c r="C30" s="383" t="s">
        <v>379</v>
      </c>
      <c r="D30" s="383" t="s">
        <v>379</v>
      </c>
      <c r="E30" s="519">
        <v>45332</v>
      </c>
      <c r="F30" s="122">
        <v>5201</v>
      </c>
      <c r="G30" s="122">
        <v>55</v>
      </c>
      <c r="H30" s="122">
        <v>0</v>
      </c>
      <c r="I30" s="122">
        <v>0</v>
      </c>
      <c r="J30" s="520">
        <v>702.22283819314714</v>
      </c>
      <c r="K30" s="122"/>
      <c r="L30" s="122">
        <v>5958.2228381931473</v>
      </c>
      <c r="M30" s="122">
        <v>270098158</v>
      </c>
      <c r="N30" s="122">
        <f t="shared" si="0"/>
        <v>42</v>
      </c>
      <c r="O30" s="521" t="str">
        <f t="shared" si="1"/>
        <v>Upplands Väsby</v>
      </c>
      <c r="P30" s="522">
        <f t="shared" si="2"/>
        <v>5958.2228381931473</v>
      </c>
    </row>
    <row r="31" spans="1:16" x14ac:dyDescent="0.2">
      <c r="A31" s="515" t="s">
        <v>1128</v>
      </c>
      <c r="B31" s="516" t="s">
        <v>1053</v>
      </c>
      <c r="C31" s="383" t="s">
        <v>380</v>
      </c>
      <c r="D31" s="383" t="s">
        <v>380</v>
      </c>
      <c r="E31" s="519">
        <v>28624</v>
      </c>
      <c r="F31" s="122">
        <v>8693</v>
      </c>
      <c r="G31" s="122">
        <v>3408</v>
      </c>
      <c r="H31" s="122">
        <v>0</v>
      </c>
      <c r="I31" s="122">
        <v>0</v>
      </c>
      <c r="J31" s="520">
        <v>702.22283819314714</v>
      </c>
      <c r="K31" s="122"/>
      <c r="L31" s="122">
        <v>12803.222838193147</v>
      </c>
      <c r="M31" s="122">
        <v>366479451</v>
      </c>
      <c r="N31" s="122">
        <f t="shared" si="0"/>
        <v>171</v>
      </c>
      <c r="O31" s="521" t="str">
        <f t="shared" si="1"/>
        <v>Upplands-Bro</v>
      </c>
      <c r="P31" s="522">
        <f t="shared" si="2"/>
        <v>12803.222838193147</v>
      </c>
    </row>
    <row r="32" spans="1:16" x14ac:dyDescent="0.2">
      <c r="A32" s="515" t="s">
        <v>1128</v>
      </c>
      <c r="B32" s="516" t="s">
        <v>1059</v>
      </c>
      <c r="C32" s="383" t="s">
        <v>381</v>
      </c>
      <c r="D32" s="383" t="s">
        <v>381</v>
      </c>
      <c r="E32" s="519">
        <v>33280</v>
      </c>
      <c r="F32" s="122">
        <v>394</v>
      </c>
      <c r="G32" s="122">
        <v>2102</v>
      </c>
      <c r="H32" s="122">
        <v>0</v>
      </c>
      <c r="I32" s="122">
        <v>0</v>
      </c>
      <c r="J32" s="520">
        <v>702.22283819314714</v>
      </c>
      <c r="K32" s="122"/>
      <c r="L32" s="122">
        <v>3198.2228381931473</v>
      </c>
      <c r="M32" s="122">
        <v>106436856</v>
      </c>
      <c r="N32" s="122">
        <f t="shared" si="0"/>
        <v>20</v>
      </c>
      <c r="O32" s="521" t="str">
        <f t="shared" si="1"/>
        <v>Vallentuna</v>
      </c>
      <c r="P32" s="522">
        <f t="shared" si="2"/>
        <v>3198.2228381931473</v>
      </c>
    </row>
    <row r="33" spans="1:16" x14ac:dyDescent="0.2">
      <c r="A33" s="515" t="s">
        <v>1128</v>
      </c>
      <c r="B33" s="516" t="s">
        <v>1063</v>
      </c>
      <c r="C33" s="383" t="s">
        <v>382</v>
      </c>
      <c r="D33" s="383" t="s">
        <v>382</v>
      </c>
      <c r="E33" s="519">
        <v>11961</v>
      </c>
      <c r="F33" s="122">
        <v>-4794</v>
      </c>
      <c r="G33" s="122">
        <v>3106</v>
      </c>
      <c r="H33" s="122">
        <v>0</v>
      </c>
      <c r="I33" s="122">
        <v>0</v>
      </c>
      <c r="J33" s="520">
        <v>702.22283819314714</v>
      </c>
      <c r="K33" s="122"/>
      <c r="L33" s="122">
        <v>-985.77716180685286</v>
      </c>
      <c r="M33" s="122">
        <v>-11790881</v>
      </c>
      <c r="N33" s="122">
        <f t="shared" si="0"/>
        <v>8</v>
      </c>
      <c r="O33" s="521" t="str">
        <f t="shared" si="1"/>
        <v>Vaxholm</v>
      </c>
      <c r="P33" s="522">
        <f t="shared" si="2"/>
        <v>-985.77716180685286</v>
      </c>
    </row>
    <row r="34" spans="1:16" x14ac:dyDescent="0.2">
      <c r="A34" s="515" t="s">
        <v>1128</v>
      </c>
      <c r="B34" s="516" t="s">
        <v>1073</v>
      </c>
      <c r="C34" s="383" t="s">
        <v>383</v>
      </c>
      <c r="D34" s="383" t="s">
        <v>383</v>
      </c>
      <c r="E34" s="519">
        <v>44210</v>
      </c>
      <c r="F34" s="122">
        <v>1829</v>
      </c>
      <c r="G34" s="122">
        <v>2197</v>
      </c>
      <c r="H34" s="122">
        <v>0</v>
      </c>
      <c r="I34" s="122">
        <v>0</v>
      </c>
      <c r="J34" s="520">
        <v>702.22283819314714</v>
      </c>
      <c r="K34" s="122"/>
      <c r="L34" s="122">
        <v>4728.2228381931473</v>
      </c>
      <c r="M34" s="122">
        <v>209034732</v>
      </c>
      <c r="N34" s="122">
        <f t="shared" si="0"/>
        <v>31</v>
      </c>
      <c r="O34" s="521" t="str">
        <f t="shared" si="1"/>
        <v>Värmdö</v>
      </c>
      <c r="P34" s="522">
        <f t="shared" si="2"/>
        <v>4728.2228381931473</v>
      </c>
    </row>
    <row r="35" spans="1:16" x14ac:dyDescent="0.2">
      <c r="A35" s="515" t="s">
        <v>1128</v>
      </c>
      <c r="B35" s="516" t="s">
        <v>1098</v>
      </c>
      <c r="C35" s="383" t="s">
        <v>384</v>
      </c>
      <c r="D35" s="383" t="s">
        <v>384</v>
      </c>
      <c r="E35" s="519">
        <v>44663</v>
      </c>
      <c r="F35" s="122">
        <v>866</v>
      </c>
      <c r="G35" s="122">
        <v>909</v>
      </c>
      <c r="H35" s="122">
        <v>0</v>
      </c>
      <c r="I35" s="122">
        <v>0</v>
      </c>
      <c r="J35" s="520">
        <v>702.22283819314714</v>
      </c>
      <c r="K35" s="122"/>
      <c r="L35" s="122">
        <v>2477.2228381931473</v>
      </c>
      <c r="M35" s="122">
        <v>110640204</v>
      </c>
      <c r="N35" s="122">
        <f t="shared" si="0"/>
        <v>16</v>
      </c>
      <c r="O35" s="521" t="str">
        <f t="shared" si="1"/>
        <v>Österåker</v>
      </c>
      <c r="P35" s="522">
        <f t="shared" si="2"/>
        <v>2477.2228381931473</v>
      </c>
    </row>
    <row r="36" spans="1:16" ht="25.5" x14ac:dyDescent="0.2">
      <c r="A36" s="515" t="s">
        <v>1129</v>
      </c>
      <c r="B36" s="516" t="s">
        <v>847</v>
      </c>
      <c r="C36" s="517" t="s">
        <v>386</v>
      </c>
      <c r="D36" s="518" t="s">
        <v>700</v>
      </c>
      <c r="E36" s="519">
        <v>44230</v>
      </c>
      <c r="F36" s="122">
        <v>8091</v>
      </c>
      <c r="G36" s="122">
        <v>-498</v>
      </c>
      <c r="H36" s="122">
        <v>0</v>
      </c>
      <c r="I36" s="122">
        <v>0</v>
      </c>
      <c r="J36" s="520">
        <v>702.22283819314714</v>
      </c>
      <c r="K36" s="122"/>
      <c r="L36" s="122">
        <v>8295.2228381931473</v>
      </c>
      <c r="M36" s="122">
        <v>366897706</v>
      </c>
      <c r="N36" s="122">
        <f t="shared" si="0"/>
        <v>69</v>
      </c>
      <c r="O36" s="521" t="str">
        <f t="shared" si="1"/>
        <v>Enköping</v>
      </c>
      <c r="P36" s="522">
        <f t="shared" si="2"/>
        <v>8295.2228381931473</v>
      </c>
    </row>
    <row r="37" spans="1:16" x14ac:dyDescent="0.2">
      <c r="A37" s="515">
        <v>3</v>
      </c>
      <c r="B37" s="516" t="s">
        <v>880</v>
      </c>
      <c r="C37" s="383" t="s">
        <v>387</v>
      </c>
      <c r="D37" s="383" t="s">
        <v>387</v>
      </c>
      <c r="E37" s="519">
        <v>13879</v>
      </c>
      <c r="F37" s="122">
        <v>12093</v>
      </c>
      <c r="G37" s="122">
        <v>285</v>
      </c>
      <c r="H37" s="122">
        <v>0</v>
      </c>
      <c r="I37" s="122">
        <v>0</v>
      </c>
      <c r="J37" s="520">
        <v>702.22283819314714</v>
      </c>
      <c r="K37" s="122"/>
      <c r="L37" s="122">
        <v>13080.222838193147</v>
      </c>
      <c r="M37" s="122">
        <v>181540413</v>
      </c>
      <c r="N37" s="122">
        <f t="shared" si="0"/>
        <v>174</v>
      </c>
      <c r="O37" s="521" t="str">
        <f t="shared" si="1"/>
        <v>Heby</v>
      </c>
      <c r="P37" s="522">
        <f t="shared" si="2"/>
        <v>13080.222838193147</v>
      </c>
    </row>
    <row r="38" spans="1:16" x14ac:dyDescent="0.2">
      <c r="A38" s="515" t="s">
        <v>1129</v>
      </c>
      <c r="B38" s="516" t="s">
        <v>890</v>
      </c>
      <c r="C38" s="383" t="s">
        <v>388</v>
      </c>
      <c r="D38" s="383" t="s">
        <v>388</v>
      </c>
      <c r="E38" s="519">
        <v>21440</v>
      </c>
      <c r="F38" s="122">
        <v>4468</v>
      </c>
      <c r="G38" s="122">
        <v>-361</v>
      </c>
      <c r="H38" s="122">
        <v>0</v>
      </c>
      <c r="I38" s="122">
        <v>0</v>
      </c>
      <c r="J38" s="520">
        <v>702.22283819314714</v>
      </c>
      <c r="K38" s="122"/>
      <c r="L38" s="122">
        <v>4809.2228381931473</v>
      </c>
      <c r="M38" s="122">
        <v>103109738</v>
      </c>
      <c r="N38" s="122">
        <f t="shared" si="0"/>
        <v>33</v>
      </c>
      <c r="O38" s="521" t="str">
        <f t="shared" si="1"/>
        <v>Håbo</v>
      </c>
      <c r="P38" s="522">
        <f t="shared" si="2"/>
        <v>4809.2228381931473</v>
      </c>
    </row>
    <row r="39" spans="1:16" x14ac:dyDescent="0.2">
      <c r="A39" s="515" t="s">
        <v>1129</v>
      </c>
      <c r="B39" s="516" t="s">
        <v>915</v>
      </c>
      <c r="C39" s="383" t="s">
        <v>389</v>
      </c>
      <c r="D39" s="383" t="s">
        <v>389</v>
      </c>
      <c r="E39" s="519">
        <v>18671</v>
      </c>
      <c r="F39" s="122">
        <v>3789</v>
      </c>
      <c r="G39" s="122">
        <v>3752</v>
      </c>
      <c r="H39" s="122">
        <v>0</v>
      </c>
      <c r="I39" s="122">
        <v>0</v>
      </c>
      <c r="J39" s="520">
        <v>702.22283819314714</v>
      </c>
      <c r="K39" s="122"/>
      <c r="L39" s="122">
        <v>8243.2228381931473</v>
      </c>
      <c r="M39" s="122">
        <v>153909214</v>
      </c>
      <c r="N39" s="122">
        <f t="shared" si="0"/>
        <v>68</v>
      </c>
      <c r="O39" s="521" t="str">
        <f t="shared" si="1"/>
        <v>Knivsta</v>
      </c>
      <c r="P39" s="522">
        <f t="shared" si="2"/>
        <v>8243.2228381931473</v>
      </c>
    </row>
    <row r="40" spans="1:16" x14ac:dyDescent="0.2">
      <c r="A40" s="515" t="s">
        <v>1129</v>
      </c>
      <c r="B40" s="516" t="s">
        <v>1034</v>
      </c>
      <c r="C40" s="383" t="s">
        <v>390</v>
      </c>
      <c r="D40" s="383" t="s">
        <v>390</v>
      </c>
      <c r="E40" s="519">
        <v>21140</v>
      </c>
      <c r="F40" s="122">
        <v>12869</v>
      </c>
      <c r="G40" s="122">
        <v>1201</v>
      </c>
      <c r="H40" s="122">
        <v>0</v>
      </c>
      <c r="I40" s="122">
        <v>0</v>
      </c>
      <c r="J40" s="520">
        <v>702.22283819314714</v>
      </c>
      <c r="K40" s="122"/>
      <c r="L40" s="122">
        <v>14772.222838193147</v>
      </c>
      <c r="M40" s="122">
        <v>312284791</v>
      </c>
      <c r="N40" s="122">
        <f t="shared" si="0"/>
        <v>205</v>
      </c>
      <c r="O40" s="521" t="str">
        <f t="shared" si="1"/>
        <v>Tierp</v>
      </c>
      <c r="P40" s="522">
        <f t="shared" si="2"/>
        <v>14772.222838193147</v>
      </c>
    </row>
    <row r="41" spans="1:16" x14ac:dyDescent="0.2">
      <c r="A41" s="515" t="s">
        <v>1129</v>
      </c>
      <c r="B41" s="516" t="s">
        <v>1054</v>
      </c>
      <c r="C41" s="383" t="s">
        <v>385</v>
      </c>
      <c r="D41" s="383" t="s">
        <v>385</v>
      </c>
      <c r="E41" s="519">
        <v>224519</v>
      </c>
      <c r="F41" s="122">
        <v>6218</v>
      </c>
      <c r="G41" s="122">
        <v>-2340</v>
      </c>
      <c r="H41" s="122">
        <v>0</v>
      </c>
      <c r="I41" s="122">
        <v>0</v>
      </c>
      <c r="J41" s="520">
        <v>702.22283819314714</v>
      </c>
      <c r="K41" s="122"/>
      <c r="L41" s="122">
        <v>4580.2228381931473</v>
      </c>
      <c r="M41" s="122">
        <v>1028347051</v>
      </c>
      <c r="N41" s="122">
        <f t="shared" si="0"/>
        <v>30</v>
      </c>
      <c r="O41" s="521" t="str">
        <f t="shared" si="1"/>
        <v>Uppsala</v>
      </c>
      <c r="P41" s="522">
        <f t="shared" si="2"/>
        <v>4580.2228381931473</v>
      </c>
    </row>
    <row r="42" spans="1:16" x14ac:dyDescent="0.2">
      <c r="A42" s="515" t="s">
        <v>1129</v>
      </c>
      <c r="B42" s="516" t="s">
        <v>1089</v>
      </c>
      <c r="C42" s="383" t="s">
        <v>391</v>
      </c>
      <c r="D42" s="383" t="s">
        <v>391</v>
      </c>
      <c r="E42" s="519">
        <v>9339</v>
      </c>
      <c r="F42" s="122">
        <v>10440</v>
      </c>
      <c r="G42" s="122">
        <v>1095</v>
      </c>
      <c r="H42" s="122">
        <v>0</v>
      </c>
      <c r="I42" s="122">
        <v>0</v>
      </c>
      <c r="J42" s="520">
        <v>702.22283819314714</v>
      </c>
      <c r="K42" s="122"/>
      <c r="L42" s="122">
        <v>12237.222838193147</v>
      </c>
      <c r="M42" s="122">
        <v>114283424</v>
      </c>
      <c r="N42" s="122">
        <f t="shared" si="0"/>
        <v>157</v>
      </c>
      <c r="O42" s="521" t="str">
        <f t="shared" si="1"/>
        <v>Älvkarleby</v>
      </c>
      <c r="P42" s="522">
        <f t="shared" si="2"/>
        <v>12237.222838193147</v>
      </c>
    </row>
    <row r="43" spans="1:16" x14ac:dyDescent="0.2">
      <c r="A43" s="515" t="s">
        <v>1129</v>
      </c>
      <c r="B43" s="516" t="s">
        <v>1099</v>
      </c>
      <c r="C43" s="383" t="s">
        <v>392</v>
      </c>
      <c r="D43" s="383" t="s">
        <v>392</v>
      </c>
      <c r="E43" s="519">
        <v>22022</v>
      </c>
      <c r="F43" s="122">
        <v>7473</v>
      </c>
      <c r="G43" s="122">
        <v>-669</v>
      </c>
      <c r="H43" s="122">
        <v>0</v>
      </c>
      <c r="I43" s="122">
        <v>0</v>
      </c>
      <c r="J43" s="520">
        <v>702.22283819314714</v>
      </c>
      <c r="K43" s="122"/>
      <c r="L43" s="122">
        <v>7506.2228381931473</v>
      </c>
      <c r="M43" s="122">
        <v>165302039</v>
      </c>
      <c r="N43" s="122">
        <f t="shared" si="0"/>
        <v>59</v>
      </c>
      <c r="O43" s="521" t="str">
        <f t="shared" si="1"/>
        <v>Östhammar</v>
      </c>
      <c r="P43" s="522">
        <f t="shared" si="2"/>
        <v>7506.2228381931473</v>
      </c>
    </row>
    <row r="44" spans="1:16" ht="25.5" x14ac:dyDescent="0.2">
      <c r="A44" s="515" t="s">
        <v>1130</v>
      </c>
      <c r="B44" s="516" t="s">
        <v>848</v>
      </c>
      <c r="C44" s="517" t="s">
        <v>394</v>
      </c>
      <c r="D44" s="518" t="s">
        <v>701</v>
      </c>
      <c r="E44" s="519">
        <v>105727</v>
      </c>
      <c r="F44" s="122">
        <v>12799</v>
      </c>
      <c r="G44" s="122">
        <v>2223</v>
      </c>
      <c r="H44" s="122">
        <v>0</v>
      </c>
      <c r="I44" s="122">
        <v>0</v>
      </c>
      <c r="J44" s="520">
        <v>702.22283819314714</v>
      </c>
      <c r="K44" s="122"/>
      <c r="L44" s="122">
        <v>15724.222838193147</v>
      </c>
      <c r="M44" s="122">
        <v>1662474908</v>
      </c>
      <c r="N44" s="122">
        <f t="shared" si="0"/>
        <v>220</v>
      </c>
      <c r="O44" s="521" t="str">
        <f t="shared" si="1"/>
        <v>Eskilstuna</v>
      </c>
      <c r="P44" s="522">
        <f t="shared" si="2"/>
        <v>15724.222838193147</v>
      </c>
    </row>
    <row r="45" spans="1:16" x14ac:dyDescent="0.2">
      <c r="A45" s="515" t="s">
        <v>1130</v>
      </c>
      <c r="B45" s="516" t="s">
        <v>857</v>
      </c>
      <c r="C45" s="383" t="s">
        <v>395</v>
      </c>
      <c r="D45" s="383" t="s">
        <v>395</v>
      </c>
      <c r="E45" s="519">
        <v>16712</v>
      </c>
      <c r="F45" s="122">
        <v>15172</v>
      </c>
      <c r="G45" s="122">
        <v>2753</v>
      </c>
      <c r="H45" s="122">
        <v>0</v>
      </c>
      <c r="I45" s="122">
        <v>0</v>
      </c>
      <c r="J45" s="520">
        <v>702.22283819314714</v>
      </c>
      <c r="K45" s="122"/>
      <c r="L45" s="122">
        <v>18627.222838193145</v>
      </c>
      <c r="M45" s="122">
        <v>311298148</v>
      </c>
      <c r="N45" s="122">
        <f t="shared" si="0"/>
        <v>262</v>
      </c>
      <c r="O45" s="521" t="str">
        <f t="shared" si="1"/>
        <v>Flen</v>
      </c>
      <c r="P45" s="522">
        <f t="shared" si="2"/>
        <v>18627.222838193145</v>
      </c>
    </row>
    <row r="46" spans="1:16" x14ac:dyDescent="0.2">
      <c r="A46" s="515" t="s">
        <v>1130</v>
      </c>
      <c r="B46" s="516" t="s">
        <v>862</v>
      </c>
      <c r="C46" s="383" t="s">
        <v>396</v>
      </c>
      <c r="D46" s="383" t="s">
        <v>396</v>
      </c>
      <c r="E46" s="519">
        <v>11203</v>
      </c>
      <c r="F46" s="122">
        <v>10248</v>
      </c>
      <c r="G46" s="122">
        <v>265</v>
      </c>
      <c r="H46" s="122">
        <v>0</v>
      </c>
      <c r="I46" s="122">
        <v>0</v>
      </c>
      <c r="J46" s="520">
        <v>702.22283819314714</v>
      </c>
      <c r="K46" s="122"/>
      <c r="L46" s="122">
        <v>11215.222838193147</v>
      </c>
      <c r="M46" s="122">
        <v>125644141</v>
      </c>
      <c r="N46" s="122">
        <f t="shared" si="0"/>
        <v>132</v>
      </c>
      <c r="O46" s="521" t="str">
        <f t="shared" si="1"/>
        <v>Gnesta</v>
      </c>
      <c r="P46" s="522">
        <f t="shared" si="2"/>
        <v>11215.222838193147</v>
      </c>
    </row>
    <row r="47" spans="1:16" x14ac:dyDescent="0.2">
      <c r="A47" s="515" t="s">
        <v>1130</v>
      </c>
      <c r="B47" s="516" t="s">
        <v>910</v>
      </c>
      <c r="C47" s="383" t="s">
        <v>397</v>
      </c>
      <c r="D47" s="383" t="s">
        <v>397</v>
      </c>
      <c r="E47" s="519">
        <v>34425</v>
      </c>
      <c r="F47" s="122">
        <v>13026</v>
      </c>
      <c r="G47" s="122">
        <v>2461</v>
      </c>
      <c r="H47" s="122">
        <v>0</v>
      </c>
      <c r="I47" s="122">
        <v>0</v>
      </c>
      <c r="J47" s="520">
        <v>702.22283819314714</v>
      </c>
      <c r="K47" s="122"/>
      <c r="L47" s="122">
        <v>16189.222838193147</v>
      </c>
      <c r="M47" s="122">
        <v>557313996</v>
      </c>
      <c r="N47" s="122">
        <f t="shared" si="0"/>
        <v>226</v>
      </c>
      <c r="O47" s="521" t="str">
        <f t="shared" si="1"/>
        <v>Katrineholm</v>
      </c>
      <c r="P47" s="522">
        <f t="shared" si="2"/>
        <v>16189.222838193147</v>
      </c>
    </row>
    <row r="48" spans="1:16" x14ac:dyDescent="0.2">
      <c r="A48" s="515" t="s">
        <v>1130</v>
      </c>
      <c r="B48" s="516" t="s">
        <v>973</v>
      </c>
      <c r="C48" s="383" t="s">
        <v>398</v>
      </c>
      <c r="D48" s="383" t="s">
        <v>398</v>
      </c>
      <c r="E48" s="519">
        <v>55947</v>
      </c>
      <c r="F48" s="122">
        <v>8534</v>
      </c>
      <c r="G48" s="122">
        <v>1117</v>
      </c>
      <c r="H48" s="122">
        <v>0</v>
      </c>
      <c r="I48" s="122">
        <v>0</v>
      </c>
      <c r="J48" s="520">
        <v>702.22283819314714</v>
      </c>
      <c r="K48" s="122"/>
      <c r="L48" s="122">
        <v>10353.222838193147</v>
      </c>
      <c r="M48" s="122">
        <v>579231758</v>
      </c>
      <c r="N48" s="122">
        <f t="shared" si="0"/>
        <v>106</v>
      </c>
      <c r="O48" s="521" t="str">
        <f t="shared" si="1"/>
        <v>Nyköping</v>
      </c>
      <c r="P48" s="522">
        <f t="shared" si="2"/>
        <v>10353.222838193147</v>
      </c>
    </row>
    <row r="49" spans="1:16" x14ac:dyDescent="0.2">
      <c r="A49" s="515" t="s">
        <v>1130</v>
      </c>
      <c r="B49" s="516" t="s">
        <v>983</v>
      </c>
      <c r="C49" s="383" t="s">
        <v>399</v>
      </c>
      <c r="D49" s="383" t="s">
        <v>399</v>
      </c>
      <c r="E49" s="519">
        <v>12027</v>
      </c>
      <c r="F49" s="122">
        <v>10225</v>
      </c>
      <c r="G49" s="122">
        <v>-1046</v>
      </c>
      <c r="H49" s="122">
        <v>0</v>
      </c>
      <c r="I49" s="122">
        <v>0</v>
      </c>
      <c r="J49" s="520">
        <v>702.22283819314714</v>
      </c>
      <c r="K49" s="122"/>
      <c r="L49" s="122">
        <v>9881.2228381931473</v>
      </c>
      <c r="M49" s="122">
        <v>118841467</v>
      </c>
      <c r="N49" s="122">
        <f t="shared" si="0"/>
        <v>100</v>
      </c>
      <c r="O49" s="521" t="str">
        <f t="shared" si="1"/>
        <v>Oxelösund</v>
      </c>
      <c r="P49" s="522">
        <f t="shared" si="2"/>
        <v>9881.2228381931473</v>
      </c>
    </row>
    <row r="50" spans="1:16" x14ac:dyDescent="0.2">
      <c r="A50" s="515" t="s">
        <v>1130</v>
      </c>
      <c r="B50" s="516" t="s">
        <v>1014</v>
      </c>
      <c r="C50" s="383" t="s">
        <v>400</v>
      </c>
      <c r="D50" s="383" t="s">
        <v>400</v>
      </c>
      <c r="E50" s="519">
        <v>35620</v>
      </c>
      <c r="F50" s="122">
        <v>6300</v>
      </c>
      <c r="G50" s="122">
        <v>-620</v>
      </c>
      <c r="H50" s="122">
        <v>0</v>
      </c>
      <c r="I50" s="122">
        <v>0</v>
      </c>
      <c r="J50" s="520">
        <v>702.22283819314714</v>
      </c>
      <c r="K50" s="122"/>
      <c r="L50" s="122">
        <v>6382.2228381931473</v>
      </c>
      <c r="M50" s="122">
        <v>227334777</v>
      </c>
      <c r="N50" s="122">
        <f t="shared" si="0"/>
        <v>47</v>
      </c>
      <c r="O50" s="521" t="str">
        <f t="shared" si="1"/>
        <v>Strängnäs</v>
      </c>
      <c r="P50" s="522">
        <f t="shared" si="2"/>
        <v>6382.2228381931473</v>
      </c>
    </row>
    <row r="51" spans="1:16" x14ac:dyDescent="0.2">
      <c r="A51" s="515" t="s">
        <v>1130</v>
      </c>
      <c r="B51" s="516" t="s">
        <v>1045</v>
      </c>
      <c r="C51" s="383" t="s">
        <v>401</v>
      </c>
      <c r="D51" s="383" t="s">
        <v>401</v>
      </c>
      <c r="E51" s="519">
        <v>13249</v>
      </c>
      <c r="F51" s="122">
        <v>5650</v>
      </c>
      <c r="G51" s="122">
        <v>-1589</v>
      </c>
      <c r="H51" s="122">
        <v>0</v>
      </c>
      <c r="I51" s="122">
        <v>0</v>
      </c>
      <c r="J51" s="520">
        <v>702.22283819314714</v>
      </c>
      <c r="K51" s="122"/>
      <c r="L51" s="122">
        <v>4763.2228381931473</v>
      </c>
      <c r="M51" s="122">
        <v>63107939</v>
      </c>
      <c r="N51" s="122">
        <f t="shared" si="0"/>
        <v>32</v>
      </c>
      <c r="O51" s="521" t="str">
        <f t="shared" si="1"/>
        <v>Trosa</v>
      </c>
      <c r="P51" s="522">
        <f t="shared" si="2"/>
        <v>4763.2228381931473</v>
      </c>
    </row>
    <row r="52" spans="1:16" x14ac:dyDescent="0.2">
      <c r="A52" s="515" t="s">
        <v>1130</v>
      </c>
      <c r="B52" s="516" t="s">
        <v>1069</v>
      </c>
      <c r="C52" s="383" t="s">
        <v>402</v>
      </c>
      <c r="D52" s="383" t="s">
        <v>402</v>
      </c>
      <c r="E52" s="519">
        <v>9132</v>
      </c>
      <c r="F52" s="122">
        <v>14566</v>
      </c>
      <c r="G52" s="122">
        <v>1889</v>
      </c>
      <c r="H52" s="122">
        <v>0</v>
      </c>
      <c r="I52" s="122">
        <v>0</v>
      </c>
      <c r="J52" s="520">
        <v>702.22283819314714</v>
      </c>
      <c r="K52" s="122"/>
      <c r="L52" s="122">
        <v>17157.222838193145</v>
      </c>
      <c r="M52" s="122">
        <v>156679759</v>
      </c>
      <c r="N52" s="122">
        <f t="shared" si="0"/>
        <v>240</v>
      </c>
      <c r="O52" s="521" t="str">
        <f t="shared" si="1"/>
        <v>Vingåker</v>
      </c>
      <c r="P52" s="522">
        <f t="shared" si="2"/>
        <v>17157.222838193145</v>
      </c>
    </row>
    <row r="53" spans="1:16" ht="25.5" x14ac:dyDescent="0.2">
      <c r="A53" s="515" t="s">
        <v>1131</v>
      </c>
      <c r="B53" s="516" t="s">
        <v>834</v>
      </c>
      <c r="C53" s="517" t="s">
        <v>404</v>
      </c>
      <c r="D53" s="518" t="s">
        <v>702</v>
      </c>
      <c r="E53" s="519">
        <v>5449</v>
      </c>
      <c r="F53" s="122">
        <v>10848</v>
      </c>
      <c r="G53" s="122">
        <v>280</v>
      </c>
      <c r="H53" s="122">
        <v>0</v>
      </c>
      <c r="I53" s="122">
        <v>0</v>
      </c>
      <c r="J53" s="520">
        <v>702.22283819314714</v>
      </c>
      <c r="K53" s="122"/>
      <c r="L53" s="122">
        <v>11830.222838193147</v>
      </c>
      <c r="M53" s="122">
        <v>64462884</v>
      </c>
      <c r="N53" s="122">
        <f t="shared" si="0"/>
        <v>144</v>
      </c>
      <c r="O53" s="521" t="str">
        <f t="shared" si="1"/>
        <v>Boxholm</v>
      </c>
      <c r="P53" s="522">
        <f t="shared" si="2"/>
        <v>11830.222838193147</v>
      </c>
    </row>
    <row r="54" spans="1:16" x14ac:dyDescent="0.2">
      <c r="A54" s="515" t="s">
        <v>1131</v>
      </c>
      <c r="B54" s="516" t="s">
        <v>856</v>
      </c>
      <c r="C54" s="383" t="s">
        <v>405</v>
      </c>
      <c r="D54" s="383" t="s">
        <v>405</v>
      </c>
      <c r="E54" s="519">
        <v>21707</v>
      </c>
      <c r="F54" s="122">
        <v>9606</v>
      </c>
      <c r="G54" s="122">
        <v>337</v>
      </c>
      <c r="H54" s="122">
        <v>0</v>
      </c>
      <c r="I54" s="122">
        <v>0</v>
      </c>
      <c r="J54" s="520">
        <v>702.22283819314714</v>
      </c>
      <c r="K54" s="122"/>
      <c r="L54" s="122">
        <v>10645.222838193147</v>
      </c>
      <c r="M54" s="122">
        <v>231075852</v>
      </c>
      <c r="N54" s="122">
        <f t="shared" si="0"/>
        <v>115</v>
      </c>
      <c r="O54" s="521" t="str">
        <f t="shared" si="1"/>
        <v>Finspång</v>
      </c>
      <c r="P54" s="522">
        <f t="shared" si="2"/>
        <v>10645.222838193147</v>
      </c>
    </row>
    <row r="55" spans="1:16" x14ac:dyDescent="0.2">
      <c r="A55" s="515" t="s">
        <v>1131</v>
      </c>
      <c r="B55" s="516" t="s">
        <v>912</v>
      </c>
      <c r="C55" s="383" t="s">
        <v>406</v>
      </c>
      <c r="D55" s="383" t="s">
        <v>406</v>
      </c>
      <c r="E55" s="519">
        <v>9897</v>
      </c>
      <c r="F55" s="122">
        <v>10809</v>
      </c>
      <c r="G55" s="122">
        <v>1451</v>
      </c>
      <c r="H55" s="122">
        <v>0</v>
      </c>
      <c r="I55" s="122">
        <v>0</v>
      </c>
      <c r="J55" s="520">
        <v>702.22283819314714</v>
      </c>
      <c r="K55" s="122"/>
      <c r="L55" s="122">
        <v>12962.222838193147</v>
      </c>
      <c r="M55" s="122">
        <v>128287119</v>
      </c>
      <c r="N55" s="122">
        <f t="shared" si="0"/>
        <v>172</v>
      </c>
      <c r="O55" s="521" t="str">
        <f t="shared" si="1"/>
        <v>Kinda</v>
      </c>
      <c r="P55" s="522">
        <f t="shared" si="2"/>
        <v>12962.222838193147</v>
      </c>
    </row>
    <row r="56" spans="1:16" x14ac:dyDescent="0.2">
      <c r="A56" s="515" t="s">
        <v>1131</v>
      </c>
      <c r="B56" s="516" t="s">
        <v>937</v>
      </c>
      <c r="C56" s="383" t="s">
        <v>407</v>
      </c>
      <c r="D56" s="383" t="s">
        <v>407</v>
      </c>
      <c r="E56" s="519">
        <v>160754</v>
      </c>
      <c r="F56" s="122">
        <v>7048</v>
      </c>
      <c r="G56" s="122">
        <v>-1937</v>
      </c>
      <c r="H56" s="122">
        <v>0</v>
      </c>
      <c r="I56" s="122">
        <v>0</v>
      </c>
      <c r="J56" s="520">
        <v>702.22283819314714</v>
      </c>
      <c r="K56" s="122"/>
      <c r="L56" s="122">
        <v>5813.2228381931473</v>
      </c>
      <c r="M56" s="122">
        <v>934498824</v>
      </c>
      <c r="N56" s="122">
        <f t="shared" si="0"/>
        <v>39</v>
      </c>
      <c r="O56" s="521" t="str">
        <f t="shared" si="1"/>
        <v>Linköping</v>
      </c>
      <c r="P56" s="522">
        <f t="shared" si="2"/>
        <v>5813.2228381931473</v>
      </c>
    </row>
    <row r="57" spans="1:16" x14ac:dyDescent="0.2">
      <c r="A57" s="515" t="s">
        <v>1131</v>
      </c>
      <c r="B57" s="516" t="s">
        <v>954</v>
      </c>
      <c r="C57" s="383" t="s">
        <v>408</v>
      </c>
      <c r="D57" s="383" t="s">
        <v>408</v>
      </c>
      <c r="E57" s="519">
        <v>27286</v>
      </c>
      <c r="F57" s="122">
        <v>9536</v>
      </c>
      <c r="G57" s="122">
        <v>-464</v>
      </c>
      <c r="H57" s="122">
        <v>0</v>
      </c>
      <c r="I57" s="122">
        <v>0</v>
      </c>
      <c r="J57" s="520">
        <v>702.22283819314714</v>
      </c>
      <c r="K57" s="122"/>
      <c r="L57" s="122">
        <v>9774.2228381931473</v>
      </c>
      <c r="M57" s="122">
        <v>266699444</v>
      </c>
      <c r="N57" s="122">
        <f t="shared" si="0"/>
        <v>96</v>
      </c>
      <c r="O57" s="521" t="str">
        <f t="shared" si="1"/>
        <v>Mjölby</v>
      </c>
      <c r="P57" s="522">
        <f t="shared" si="2"/>
        <v>9774.2228381931473</v>
      </c>
    </row>
    <row r="58" spans="1:16" x14ac:dyDescent="0.2">
      <c r="A58" s="515" t="s">
        <v>1131</v>
      </c>
      <c r="B58" s="516" t="s">
        <v>956</v>
      </c>
      <c r="C58" s="383" t="s">
        <v>409</v>
      </c>
      <c r="D58" s="383" t="s">
        <v>409</v>
      </c>
      <c r="E58" s="519">
        <v>43631</v>
      </c>
      <c r="F58" s="122">
        <v>11104</v>
      </c>
      <c r="G58" s="122">
        <v>-582</v>
      </c>
      <c r="H58" s="122">
        <v>0</v>
      </c>
      <c r="I58" s="122">
        <v>0</v>
      </c>
      <c r="J58" s="520">
        <v>702.22283819314714</v>
      </c>
      <c r="K58" s="122"/>
      <c r="L58" s="122">
        <v>11224.222838193147</v>
      </c>
      <c r="M58" s="122">
        <v>489724067</v>
      </c>
      <c r="N58" s="122">
        <f t="shared" si="0"/>
        <v>133</v>
      </c>
      <c r="O58" s="521" t="str">
        <f t="shared" si="1"/>
        <v>Motala</v>
      </c>
      <c r="P58" s="522">
        <f t="shared" si="2"/>
        <v>11224.222838193147</v>
      </c>
    </row>
    <row r="59" spans="1:16" x14ac:dyDescent="0.2">
      <c r="A59" s="515" t="s">
        <v>1131</v>
      </c>
      <c r="B59" s="516" t="s">
        <v>968</v>
      </c>
      <c r="C59" s="383" t="s">
        <v>410</v>
      </c>
      <c r="D59" s="383" t="s">
        <v>410</v>
      </c>
      <c r="E59" s="519">
        <v>141515</v>
      </c>
      <c r="F59" s="122">
        <v>9970</v>
      </c>
      <c r="G59" s="122">
        <v>507</v>
      </c>
      <c r="H59" s="122">
        <v>0</v>
      </c>
      <c r="I59" s="122">
        <v>0</v>
      </c>
      <c r="J59" s="520">
        <v>702.22283819314714</v>
      </c>
      <c r="K59" s="122"/>
      <c r="L59" s="122">
        <v>11179.222838193147</v>
      </c>
      <c r="M59" s="122">
        <v>1582027720</v>
      </c>
      <c r="N59" s="122">
        <f t="shared" si="0"/>
        <v>129</v>
      </c>
      <c r="O59" s="521" t="str">
        <f t="shared" si="1"/>
        <v>Norrköping</v>
      </c>
      <c r="P59" s="522">
        <f t="shared" si="2"/>
        <v>11179.222838193147</v>
      </c>
    </row>
    <row r="60" spans="1:16" x14ac:dyDescent="0.2">
      <c r="A60" s="515" t="s">
        <v>1131</v>
      </c>
      <c r="B60" s="516" t="s">
        <v>1028</v>
      </c>
      <c r="C60" s="383" t="s">
        <v>411</v>
      </c>
      <c r="D60" s="383" t="s">
        <v>411</v>
      </c>
      <c r="E60" s="519">
        <v>14595</v>
      </c>
      <c r="F60" s="122">
        <v>7921</v>
      </c>
      <c r="G60" s="122">
        <v>-783</v>
      </c>
      <c r="H60" s="122">
        <v>0</v>
      </c>
      <c r="I60" s="122">
        <v>0</v>
      </c>
      <c r="J60" s="520">
        <v>702.22283819314714</v>
      </c>
      <c r="K60" s="122"/>
      <c r="L60" s="122">
        <v>7840.2228381931473</v>
      </c>
      <c r="M60" s="122">
        <v>114428052</v>
      </c>
      <c r="N60" s="122">
        <f t="shared" si="0"/>
        <v>64</v>
      </c>
      <c r="O60" s="521" t="str">
        <f t="shared" si="1"/>
        <v>Söderköping</v>
      </c>
      <c r="P60" s="522">
        <f t="shared" si="2"/>
        <v>7840.2228381931473</v>
      </c>
    </row>
    <row r="61" spans="1:16" x14ac:dyDescent="0.2">
      <c r="A61" s="515" t="s">
        <v>1131</v>
      </c>
      <c r="B61" s="516" t="s">
        <v>1056</v>
      </c>
      <c r="C61" s="383" t="s">
        <v>412</v>
      </c>
      <c r="D61" s="383" t="s">
        <v>412</v>
      </c>
      <c r="E61" s="519">
        <v>7493</v>
      </c>
      <c r="F61" s="122">
        <v>9273</v>
      </c>
      <c r="G61" s="122">
        <v>410</v>
      </c>
      <c r="H61" s="122">
        <v>0</v>
      </c>
      <c r="I61" s="122">
        <v>0</v>
      </c>
      <c r="J61" s="520">
        <v>702.22283819314714</v>
      </c>
      <c r="K61" s="122"/>
      <c r="L61" s="122">
        <v>10385.222838193147</v>
      </c>
      <c r="M61" s="122">
        <v>77816475</v>
      </c>
      <c r="N61" s="122">
        <f t="shared" si="0"/>
        <v>108</v>
      </c>
      <c r="O61" s="521" t="str">
        <f t="shared" si="1"/>
        <v>Vadstena</v>
      </c>
      <c r="P61" s="522">
        <f t="shared" si="2"/>
        <v>10385.222838193147</v>
      </c>
    </row>
    <row r="62" spans="1:16" x14ac:dyDescent="0.2">
      <c r="A62" s="515" t="s">
        <v>1131</v>
      </c>
      <c r="B62" s="516" t="s">
        <v>1058</v>
      </c>
      <c r="C62" s="383" t="s">
        <v>413</v>
      </c>
      <c r="D62" s="383" t="s">
        <v>413</v>
      </c>
      <c r="E62" s="519">
        <v>7955</v>
      </c>
      <c r="F62" s="122">
        <v>13831</v>
      </c>
      <c r="G62" s="122">
        <v>-331</v>
      </c>
      <c r="H62" s="122">
        <v>0</v>
      </c>
      <c r="I62" s="122">
        <v>0</v>
      </c>
      <c r="J62" s="520">
        <v>702.22283819314714</v>
      </c>
      <c r="K62" s="122"/>
      <c r="L62" s="122">
        <v>14202.222838193147</v>
      </c>
      <c r="M62" s="122">
        <v>112978683</v>
      </c>
      <c r="N62" s="122">
        <f t="shared" si="0"/>
        <v>194</v>
      </c>
      <c r="O62" s="521" t="str">
        <f t="shared" si="1"/>
        <v>Valdemarsvik</v>
      </c>
      <c r="P62" s="522">
        <f t="shared" si="2"/>
        <v>14202.222838193147</v>
      </c>
    </row>
    <row r="63" spans="1:16" x14ac:dyDescent="0.2">
      <c r="A63" s="515" t="s">
        <v>1131</v>
      </c>
      <c r="B63" s="516" t="s">
        <v>1078</v>
      </c>
      <c r="C63" s="383" t="s">
        <v>414</v>
      </c>
      <c r="D63" s="383" t="s">
        <v>414</v>
      </c>
      <c r="E63" s="519">
        <v>3749</v>
      </c>
      <c r="F63" s="122">
        <v>12846</v>
      </c>
      <c r="G63" s="122">
        <v>3262</v>
      </c>
      <c r="H63" s="122">
        <v>0</v>
      </c>
      <c r="I63" s="122">
        <v>0</v>
      </c>
      <c r="J63" s="520">
        <v>702.22283819314714</v>
      </c>
      <c r="K63" s="122"/>
      <c r="L63" s="122">
        <v>16810.222838193145</v>
      </c>
      <c r="M63" s="122">
        <v>63021525</v>
      </c>
      <c r="N63" s="122">
        <f t="shared" si="0"/>
        <v>236</v>
      </c>
      <c r="O63" s="521" t="str">
        <f t="shared" si="1"/>
        <v>Ydre</v>
      </c>
      <c r="P63" s="522">
        <f t="shared" si="2"/>
        <v>16810.222838193145</v>
      </c>
    </row>
    <row r="64" spans="1:16" x14ac:dyDescent="0.2">
      <c r="A64" s="515" t="s">
        <v>1131</v>
      </c>
      <c r="B64" s="516" t="s">
        <v>1086</v>
      </c>
      <c r="C64" s="383" t="s">
        <v>415</v>
      </c>
      <c r="D64" s="383" t="s">
        <v>415</v>
      </c>
      <c r="E64" s="519">
        <v>11532</v>
      </c>
      <c r="F64" s="122">
        <v>10082</v>
      </c>
      <c r="G64" s="122">
        <v>-633</v>
      </c>
      <c r="H64" s="122">
        <v>0</v>
      </c>
      <c r="I64" s="122">
        <v>0</v>
      </c>
      <c r="J64" s="520">
        <v>702.22283819314714</v>
      </c>
      <c r="K64" s="122"/>
      <c r="L64" s="122">
        <v>10151.222838193147</v>
      </c>
      <c r="M64" s="122">
        <v>117063902</v>
      </c>
      <c r="N64" s="122">
        <f t="shared" si="0"/>
        <v>103</v>
      </c>
      <c r="O64" s="521" t="str">
        <f t="shared" si="1"/>
        <v>Åtvidaberg</v>
      </c>
      <c r="P64" s="522">
        <f t="shared" si="2"/>
        <v>10151.222838193147</v>
      </c>
    </row>
    <row r="65" spans="1:16" x14ac:dyDescent="0.2">
      <c r="A65" s="515" t="s">
        <v>1131</v>
      </c>
      <c r="B65" s="516" t="s">
        <v>1093</v>
      </c>
      <c r="C65" s="383" t="s">
        <v>416</v>
      </c>
      <c r="D65" s="383" t="s">
        <v>416</v>
      </c>
      <c r="E65" s="519">
        <v>5297</v>
      </c>
      <c r="F65" s="122">
        <v>13136</v>
      </c>
      <c r="G65" s="122">
        <v>888</v>
      </c>
      <c r="H65" s="122">
        <v>0</v>
      </c>
      <c r="I65" s="122">
        <v>0</v>
      </c>
      <c r="J65" s="520">
        <v>702.22283819314714</v>
      </c>
      <c r="K65" s="122"/>
      <c r="L65" s="122">
        <v>14726.222838193147</v>
      </c>
      <c r="M65" s="122">
        <v>78004802</v>
      </c>
      <c r="N65" s="122">
        <f t="shared" si="0"/>
        <v>203</v>
      </c>
      <c r="O65" s="521" t="str">
        <f t="shared" si="1"/>
        <v>Ödeshög</v>
      </c>
      <c r="P65" s="522">
        <f t="shared" si="2"/>
        <v>14726.222838193147</v>
      </c>
    </row>
    <row r="66" spans="1:16" ht="25.5" x14ac:dyDescent="0.2">
      <c r="A66" s="515" t="s">
        <v>1132</v>
      </c>
      <c r="B66" s="516" t="s">
        <v>816</v>
      </c>
      <c r="C66" s="517" t="s">
        <v>418</v>
      </c>
      <c r="D66" s="518" t="s">
        <v>703</v>
      </c>
      <c r="E66" s="519">
        <v>6799</v>
      </c>
      <c r="F66" s="122">
        <v>11054</v>
      </c>
      <c r="G66" s="122">
        <v>-491</v>
      </c>
      <c r="H66" s="122">
        <v>0</v>
      </c>
      <c r="I66" s="122">
        <v>0</v>
      </c>
      <c r="J66" s="520">
        <v>702.22283819314714</v>
      </c>
      <c r="K66" s="122"/>
      <c r="L66" s="122">
        <v>11265.222838193147</v>
      </c>
      <c r="M66" s="122">
        <v>76592250</v>
      </c>
      <c r="N66" s="122">
        <f t="shared" si="0"/>
        <v>135</v>
      </c>
      <c r="O66" s="521" t="str">
        <f t="shared" si="1"/>
        <v>Aneby</v>
      </c>
      <c r="P66" s="522">
        <f t="shared" si="2"/>
        <v>11265.222838193147</v>
      </c>
    </row>
    <row r="67" spans="1:16" x14ac:dyDescent="0.2">
      <c r="A67" s="515" t="s">
        <v>1132</v>
      </c>
      <c r="B67" s="516" t="s">
        <v>845</v>
      </c>
      <c r="C67" s="383" t="s">
        <v>419</v>
      </c>
      <c r="D67" s="383" t="s">
        <v>419</v>
      </c>
      <c r="E67" s="519">
        <v>17637</v>
      </c>
      <c r="F67" s="122">
        <v>10186</v>
      </c>
      <c r="G67" s="122">
        <v>-119</v>
      </c>
      <c r="H67" s="122">
        <v>0</v>
      </c>
      <c r="I67" s="122">
        <v>0</v>
      </c>
      <c r="J67" s="520">
        <v>702.22283819314714</v>
      </c>
      <c r="K67" s="122"/>
      <c r="L67" s="122">
        <v>10769.222838193147</v>
      </c>
      <c r="M67" s="122">
        <v>189936783</v>
      </c>
      <c r="N67" s="122">
        <f t="shared" si="0"/>
        <v>118</v>
      </c>
      <c r="O67" s="521" t="str">
        <f t="shared" si="1"/>
        <v>Eksjö</v>
      </c>
      <c r="P67" s="522">
        <f t="shared" si="2"/>
        <v>10769.222838193147</v>
      </c>
    </row>
    <row r="68" spans="1:16" x14ac:dyDescent="0.2">
      <c r="A68" s="515" t="s">
        <v>1132</v>
      </c>
      <c r="B68" s="516" t="s">
        <v>861</v>
      </c>
      <c r="C68" s="383" t="s">
        <v>420</v>
      </c>
      <c r="D68" s="383" t="s">
        <v>420</v>
      </c>
      <c r="E68" s="519">
        <v>29809</v>
      </c>
      <c r="F68" s="122">
        <v>9900</v>
      </c>
      <c r="G68" s="122">
        <v>-97</v>
      </c>
      <c r="H68" s="122">
        <v>0</v>
      </c>
      <c r="I68" s="122">
        <v>0</v>
      </c>
      <c r="J68" s="520">
        <v>702.22283819314714</v>
      </c>
      <c r="K68" s="122"/>
      <c r="L68" s="122">
        <v>10505.222838193147</v>
      </c>
      <c r="M68" s="122">
        <v>313150188</v>
      </c>
      <c r="N68" s="122">
        <f t="shared" si="0"/>
        <v>111</v>
      </c>
      <c r="O68" s="521" t="str">
        <f t="shared" si="1"/>
        <v>Gislaved</v>
      </c>
      <c r="P68" s="522">
        <f t="shared" si="2"/>
        <v>10505.222838193147</v>
      </c>
    </row>
    <row r="69" spans="1:16" x14ac:dyDescent="0.2">
      <c r="A69" s="515" t="s">
        <v>1132</v>
      </c>
      <c r="B69" s="516" t="s">
        <v>863</v>
      </c>
      <c r="C69" s="383" t="s">
        <v>421</v>
      </c>
      <c r="D69" s="383" t="s">
        <v>421</v>
      </c>
      <c r="E69" s="519">
        <v>9766</v>
      </c>
      <c r="F69" s="122">
        <v>8775</v>
      </c>
      <c r="G69" s="122">
        <v>-507</v>
      </c>
      <c r="H69" s="122">
        <v>0</v>
      </c>
      <c r="I69" s="122">
        <v>0</v>
      </c>
      <c r="J69" s="520">
        <v>702.22283819314714</v>
      </c>
      <c r="K69" s="122"/>
      <c r="L69" s="122">
        <v>8970.2228381931473</v>
      </c>
      <c r="M69" s="122">
        <v>87603196</v>
      </c>
      <c r="N69" s="122">
        <f t="shared" si="0"/>
        <v>81</v>
      </c>
      <c r="O69" s="521" t="str">
        <f t="shared" si="1"/>
        <v>Gnosjö</v>
      </c>
      <c r="P69" s="522">
        <f t="shared" si="2"/>
        <v>8970.2228381931473</v>
      </c>
    </row>
    <row r="70" spans="1:16" x14ac:dyDescent="0.2">
      <c r="A70" s="515" t="s">
        <v>1132</v>
      </c>
      <c r="B70" s="516" t="s">
        <v>872</v>
      </c>
      <c r="C70" s="383" t="s">
        <v>422</v>
      </c>
      <c r="D70" s="383" t="s">
        <v>422</v>
      </c>
      <c r="E70" s="519">
        <v>12104</v>
      </c>
      <c r="F70" s="122">
        <v>9937</v>
      </c>
      <c r="G70" s="122">
        <v>1815</v>
      </c>
      <c r="H70" s="122">
        <v>0</v>
      </c>
      <c r="I70" s="122">
        <v>0</v>
      </c>
      <c r="J70" s="520">
        <v>702.22283819314714</v>
      </c>
      <c r="K70" s="122"/>
      <c r="L70" s="122">
        <v>12454.222838193147</v>
      </c>
      <c r="M70" s="122">
        <v>150745913</v>
      </c>
      <c r="N70" s="122">
        <f t="shared" si="0"/>
        <v>164</v>
      </c>
      <c r="O70" s="521" t="str">
        <f t="shared" si="1"/>
        <v>Habo</v>
      </c>
      <c r="P70" s="522">
        <f t="shared" si="2"/>
        <v>12454.222838193147</v>
      </c>
    </row>
    <row r="71" spans="1:16" x14ac:dyDescent="0.2">
      <c r="A71" s="515" t="s">
        <v>1132</v>
      </c>
      <c r="B71" s="516" t="s">
        <v>902</v>
      </c>
      <c r="C71" s="383" t="s">
        <v>423</v>
      </c>
      <c r="D71" s="383" t="s">
        <v>423</v>
      </c>
      <c r="E71" s="519">
        <v>139147</v>
      </c>
      <c r="F71" s="122">
        <v>7730</v>
      </c>
      <c r="G71" s="122">
        <v>-1989</v>
      </c>
      <c r="H71" s="122">
        <v>0</v>
      </c>
      <c r="I71" s="122">
        <v>0</v>
      </c>
      <c r="J71" s="520">
        <v>702.22283819314714</v>
      </c>
      <c r="K71" s="122"/>
      <c r="L71" s="122">
        <v>6443.2228381931473</v>
      </c>
      <c r="M71" s="122">
        <v>896555128</v>
      </c>
      <c r="N71" s="122">
        <f t="shared" si="0"/>
        <v>49</v>
      </c>
      <c r="O71" s="521" t="str">
        <f t="shared" si="1"/>
        <v>Jönköping</v>
      </c>
      <c r="P71" s="522">
        <f t="shared" si="2"/>
        <v>6443.2228381931473</v>
      </c>
    </row>
    <row r="72" spans="1:16" x14ac:dyDescent="0.2">
      <c r="A72" s="515" t="s">
        <v>1132</v>
      </c>
      <c r="B72" s="516" t="s">
        <v>957</v>
      </c>
      <c r="C72" s="383" t="s">
        <v>424</v>
      </c>
      <c r="D72" s="383" t="s">
        <v>424</v>
      </c>
      <c r="E72" s="519">
        <v>7313</v>
      </c>
      <c r="F72" s="122">
        <v>10772</v>
      </c>
      <c r="G72" s="122">
        <v>793</v>
      </c>
      <c r="H72" s="122">
        <v>0</v>
      </c>
      <c r="I72" s="122">
        <v>0</v>
      </c>
      <c r="J72" s="520">
        <v>702.22283819314714</v>
      </c>
      <c r="K72" s="122"/>
      <c r="L72" s="122">
        <v>12267.222838193147</v>
      </c>
      <c r="M72" s="122">
        <v>89710201</v>
      </c>
      <c r="N72" s="122">
        <f t="shared" si="0"/>
        <v>160</v>
      </c>
      <c r="O72" s="521" t="str">
        <f t="shared" si="1"/>
        <v>Mullsjö</v>
      </c>
      <c r="P72" s="522">
        <f t="shared" si="2"/>
        <v>12267.222838193147</v>
      </c>
    </row>
    <row r="73" spans="1:16" x14ac:dyDescent="0.2">
      <c r="A73" s="515" t="s">
        <v>1132</v>
      </c>
      <c r="B73" s="516" t="s">
        <v>975</v>
      </c>
      <c r="C73" s="383" t="s">
        <v>425</v>
      </c>
      <c r="D73" s="383" t="s">
        <v>425</v>
      </c>
      <c r="E73" s="519">
        <v>31465</v>
      </c>
      <c r="F73" s="122">
        <v>11966</v>
      </c>
      <c r="G73" s="122">
        <v>1132</v>
      </c>
      <c r="H73" s="122">
        <v>0</v>
      </c>
      <c r="I73" s="122">
        <v>0</v>
      </c>
      <c r="J73" s="520">
        <v>702.22283819314714</v>
      </c>
      <c r="K73" s="122"/>
      <c r="L73" s="122">
        <v>13800.222838193147</v>
      </c>
      <c r="M73" s="122">
        <v>434224012</v>
      </c>
      <c r="N73" s="122">
        <f t="shared" si="0"/>
        <v>188</v>
      </c>
      <c r="O73" s="521" t="str">
        <f t="shared" si="1"/>
        <v>Nässjö</v>
      </c>
      <c r="P73" s="522">
        <f t="shared" si="2"/>
        <v>13800.222838193147</v>
      </c>
    </row>
    <row r="74" spans="1:16" x14ac:dyDescent="0.2">
      <c r="A74" s="515" t="s">
        <v>1132</v>
      </c>
      <c r="B74" s="516" t="s">
        <v>1026</v>
      </c>
      <c r="C74" s="383" t="s">
        <v>426</v>
      </c>
      <c r="D74" s="383" t="s">
        <v>426</v>
      </c>
      <c r="E74" s="519">
        <v>11581</v>
      </c>
      <c r="F74" s="122">
        <v>13487</v>
      </c>
      <c r="G74" s="122">
        <v>2055</v>
      </c>
      <c r="H74" s="122">
        <v>0</v>
      </c>
      <c r="I74" s="122">
        <v>0</v>
      </c>
      <c r="J74" s="520">
        <v>702.22283819314714</v>
      </c>
      <c r="K74" s="122"/>
      <c r="L74" s="122">
        <v>16244.222838193147</v>
      </c>
      <c r="M74" s="122">
        <v>188124345</v>
      </c>
      <c r="N74" s="122">
        <f t="shared" si="0"/>
        <v>228</v>
      </c>
      <c r="O74" s="521" t="str">
        <f t="shared" si="1"/>
        <v>Sävsjö</v>
      </c>
      <c r="P74" s="522">
        <f t="shared" si="2"/>
        <v>16244.222838193147</v>
      </c>
    </row>
    <row r="75" spans="1:16" x14ac:dyDescent="0.2">
      <c r="A75" s="515" t="s">
        <v>1132</v>
      </c>
      <c r="B75" s="516" t="s">
        <v>1042</v>
      </c>
      <c r="C75" s="383" t="s">
        <v>427</v>
      </c>
      <c r="D75" s="383" t="s">
        <v>427</v>
      </c>
      <c r="E75" s="519">
        <v>18972</v>
      </c>
      <c r="F75" s="122">
        <v>11607</v>
      </c>
      <c r="G75" s="122">
        <v>1472</v>
      </c>
      <c r="H75" s="122">
        <v>0</v>
      </c>
      <c r="I75" s="122">
        <v>0</v>
      </c>
      <c r="J75" s="520">
        <v>702.22283819314714</v>
      </c>
      <c r="K75" s="122"/>
      <c r="L75" s="122">
        <v>13781.222838193147</v>
      </c>
      <c r="M75" s="122">
        <v>261457360</v>
      </c>
      <c r="N75" s="122">
        <f t="shared" ref="N75:N138" si="3">RANK(L75,$L$10:$L$299,1)</f>
        <v>187</v>
      </c>
      <c r="O75" s="521" t="str">
        <f t="shared" ref="O75:O138" si="4">C75</f>
        <v>Tranås</v>
      </c>
      <c r="P75" s="522">
        <f t="shared" ref="P75:P138" si="5">L75</f>
        <v>13781.222838193147</v>
      </c>
    </row>
    <row r="76" spans="1:16" x14ac:dyDescent="0.2">
      <c r="A76" s="515" t="s">
        <v>1132</v>
      </c>
      <c r="B76" s="516" t="s">
        <v>1057</v>
      </c>
      <c r="C76" s="383" t="s">
        <v>428</v>
      </c>
      <c r="D76" s="383" t="s">
        <v>428</v>
      </c>
      <c r="E76" s="519">
        <v>13946</v>
      </c>
      <c r="F76" s="122">
        <v>10226</v>
      </c>
      <c r="G76" s="122">
        <v>-780</v>
      </c>
      <c r="H76" s="122">
        <v>0</v>
      </c>
      <c r="I76" s="122">
        <v>0</v>
      </c>
      <c r="J76" s="520">
        <v>702.22283819314714</v>
      </c>
      <c r="K76" s="122"/>
      <c r="L76" s="122">
        <v>10148.222838193147</v>
      </c>
      <c r="M76" s="122">
        <v>141527116</v>
      </c>
      <c r="N76" s="122">
        <f t="shared" si="3"/>
        <v>102</v>
      </c>
      <c r="O76" s="521" t="str">
        <f t="shared" si="4"/>
        <v>Vaggeryd</v>
      </c>
      <c r="P76" s="522">
        <f t="shared" si="5"/>
        <v>10148.222838193147</v>
      </c>
    </row>
    <row r="77" spans="1:16" x14ac:dyDescent="0.2">
      <c r="A77" s="515" t="s">
        <v>1132</v>
      </c>
      <c r="B77" s="516" t="s">
        <v>1065</v>
      </c>
      <c r="C77" s="383" t="s">
        <v>429</v>
      </c>
      <c r="D77" s="383" t="s">
        <v>429</v>
      </c>
      <c r="E77" s="519">
        <v>27477</v>
      </c>
      <c r="F77" s="122">
        <v>10409</v>
      </c>
      <c r="G77" s="122">
        <v>346</v>
      </c>
      <c r="H77" s="122">
        <v>0</v>
      </c>
      <c r="I77" s="122">
        <v>0</v>
      </c>
      <c r="J77" s="520">
        <v>702.22283819314714</v>
      </c>
      <c r="K77" s="122"/>
      <c r="L77" s="122">
        <v>11457.222838193147</v>
      </c>
      <c r="M77" s="122">
        <v>314810112</v>
      </c>
      <c r="N77" s="122">
        <f t="shared" si="3"/>
        <v>139</v>
      </c>
      <c r="O77" s="521" t="str">
        <f t="shared" si="4"/>
        <v>Vetlanda</v>
      </c>
      <c r="P77" s="522">
        <f t="shared" si="5"/>
        <v>11457.222838193147</v>
      </c>
    </row>
    <row r="78" spans="1:16" x14ac:dyDescent="0.2">
      <c r="A78" s="515" t="s">
        <v>1132</v>
      </c>
      <c r="B78" s="516" t="s">
        <v>1074</v>
      </c>
      <c r="C78" s="383" t="s">
        <v>430</v>
      </c>
      <c r="D78" s="383" t="s">
        <v>430</v>
      </c>
      <c r="E78" s="519">
        <v>34372</v>
      </c>
      <c r="F78" s="122">
        <v>7279</v>
      </c>
      <c r="G78" s="122">
        <v>-1700</v>
      </c>
      <c r="H78" s="122">
        <v>0</v>
      </c>
      <c r="I78" s="122">
        <v>0</v>
      </c>
      <c r="J78" s="520">
        <v>702.22283819314714</v>
      </c>
      <c r="K78" s="122"/>
      <c r="L78" s="122">
        <v>6281.2228381931473</v>
      </c>
      <c r="M78" s="122">
        <v>215898191</v>
      </c>
      <c r="N78" s="122">
        <f t="shared" si="3"/>
        <v>46</v>
      </c>
      <c r="O78" s="521" t="str">
        <f t="shared" si="4"/>
        <v>Värnamo</v>
      </c>
      <c r="P78" s="522">
        <f t="shared" si="5"/>
        <v>6281.2228381931473</v>
      </c>
    </row>
    <row r="79" spans="1:16" ht="25.5" x14ac:dyDescent="0.2">
      <c r="A79" s="515" t="s">
        <v>1133</v>
      </c>
      <c r="B79" s="516" t="s">
        <v>815</v>
      </c>
      <c r="C79" s="517" t="s">
        <v>432</v>
      </c>
      <c r="D79" s="518" t="s">
        <v>704</v>
      </c>
      <c r="E79" s="519">
        <v>20114</v>
      </c>
      <c r="F79" s="122">
        <v>13025</v>
      </c>
      <c r="G79" s="122">
        <v>2573</v>
      </c>
      <c r="H79" s="122">
        <v>0</v>
      </c>
      <c r="I79" s="122">
        <v>0</v>
      </c>
      <c r="J79" s="520">
        <v>702.22283819314714</v>
      </c>
      <c r="K79" s="122"/>
      <c r="L79" s="122">
        <v>16300.222838193147</v>
      </c>
      <c r="M79" s="122">
        <v>327862682</v>
      </c>
      <c r="N79" s="122">
        <f t="shared" si="3"/>
        <v>230</v>
      </c>
      <c r="O79" s="521" t="str">
        <f t="shared" si="4"/>
        <v>Alvesta</v>
      </c>
      <c r="P79" s="522">
        <f t="shared" si="5"/>
        <v>16300.222838193147</v>
      </c>
    </row>
    <row r="80" spans="1:16" x14ac:dyDescent="0.2">
      <c r="A80" s="515" t="s">
        <v>1133</v>
      </c>
      <c r="B80" s="516" t="s">
        <v>932</v>
      </c>
      <c r="C80" s="383" t="s">
        <v>433</v>
      </c>
      <c r="D80" s="383" t="s">
        <v>433</v>
      </c>
      <c r="E80" s="519">
        <v>8815</v>
      </c>
      <c r="F80" s="122">
        <v>17001</v>
      </c>
      <c r="G80" s="122">
        <v>4412</v>
      </c>
      <c r="H80" s="122">
        <v>0</v>
      </c>
      <c r="I80" s="122">
        <v>0</v>
      </c>
      <c r="J80" s="520">
        <v>702.22283819314714</v>
      </c>
      <c r="K80" s="122"/>
      <c r="L80" s="122">
        <v>22115.222838193145</v>
      </c>
      <c r="M80" s="122">
        <v>194945689</v>
      </c>
      <c r="N80" s="122">
        <f t="shared" si="3"/>
        <v>274</v>
      </c>
      <c r="O80" s="521" t="str">
        <f t="shared" si="4"/>
        <v>Lessebo</v>
      </c>
      <c r="P80" s="522">
        <f t="shared" si="5"/>
        <v>22115.222838193145</v>
      </c>
    </row>
    <row r="81" spans="1:16" x14ac:dyDescent="0.2">
      <c r="A81" s="515" t="s">
        <v>1133</v>
      </c>
      <c r="B81" s="516" t="s">
        <v>938</v>
      </c>
      <c r="C81" s="383" t="s">
        <v>434</v>
      </c>
      <c r="D81" s="383" t="s">
        <v>434</v>
      </c>
      <c r="E81" s="519">
        <v>28509</v>
      </c>
      <c r="F81" s="122">
        <v>10475</v>
      </c>
      <c r="G81" s="122">
        <v>-1654</v>
      </c>
      <c r="H81" s="122">
        <v>0</v>
      </c>
      <c r="I81" s="122">
        <v>0</v>
      </c>
      <c r="J81" s="520">
        <v>702.22283819314714</v>
      </c>
      <c r="K81" s="122"/>
      <c r="L81" s="122">
        <v>9523.2228381931473</v>
      </c>
      <c r="M81" s="122">
        <v>271497560</v>
      </c>
      <c r="N81" s="122">
        <f t="shared" si="3"/>
        <v>86</v>
      </c>
      <c r="O81" s="521" t="str">
        <f t="shared" si="4"/>
        <v>Ljungby</v>
      </c>
      <c r="P81" s="522">
        <f t="shared" si="5"/>
        <v>9523.2228381931473</v>
      </c>
    </row>
    <row r="82" spans="1:16" x14ac:dyDescent="0.2">
      <c r="A82" s="515" t="s">
        <v>1133</v>
      </c>
      <c r="B82" s="516" t="s">
        <v>952</v>
      </c>
      <c r="C82" s="383" t="s">
        <v>435</v>
      </c>
      <c r="D82" s="383" t="s">
        <v>435</v>
      </c>
      <c r="E82" s="519">
        <v>10218</v>
      </c>
      <c r="F82" s="122">
        <v>15577</v>
      </c>
      <c r="G82" s="122">
        <v>968</v>
      </c>
      <c r="H82" s="122">
        <v>0</v>
      </c>
      <c r="I82" s="122">
        <v>0</v>
      </c>
      <c r="J82" s="520">
        <v>702.22283819314714</v>
      </c>
      <c r="K82" s="122"/>
      <c r="L82" s="122">
        <v>17247.222838193145</v>
      </c>
      <c r="M82" s="122">
        <v>176232123</v>
      </c>
      <c r="N82" s="122">
        <f t="shared" si="3"/>
        <v>242</v>
      </c>
      <c r="O82" s="521" t="str">
        <f t="shared" si="4"/>
        <v>Markaryd</v>
      </c>
      <c r="P82" s="522">
        <f t="shared" si="5"/>
        <v>17247.222838193145</v>
      </c>
    </row>
    <row r="83" spans="1:16" x14ac:dyDescent="0.2">
      <c r="A83" s="515" t="s">
        <v>1133</v>
      </c>
      <c r="B83" s="516" t="s">
        <v>1036</v>
      </c>
      <c r="C83" s="383" t="s">
        <v>436</v>
      </c>
      <c r="D83" s="383" t="s">
        <v>436</v>
      </c>
      <c r="E83" s="519">
        <v>12408</v>
      </c>
      <c r="F83" s="122">
        <v>13858</v>
      </c>
      <c r="G83" s="122">
        <v>2982</v>
      </c>
      <c r="H83" s="122">
        <v>0</v>
      </c>
      <c r="I83" s="122">
        <v>0</v>
      </c>
      <c r="J83" s="520">
        <v>702.22283819314714</v>
      </c>
      <c r="K83" s="122"/>
      <c r="L83" s="122">
        <v>17542.222838193145</v>
      </c>
      <c r="M83" s="122">
        <v>217663901</v>
      </c>
      <c r="N83" s="122">
        <f t="shared" si="3"/>
        <v>245</v>
      </c>
      <c r="O83" s="521" t="str">
        <f t="shared" si="4"/>
        <v>Tingsryd</v>
      </c>
      <c r="P83" s="522">
        <f t="shared" si="5"/>
        <v>17542.222838193145</v>
      </c>
    </row>
    <row r="84" spans="1:16" x14ac:dyDescent="0.2">
      <c r="A84" s="515" t="s">
        <v>1133</v>
      </c>
      <c r="B84" s="516" t="s">
        <v>1055</v>
      </c>
      <c r="C84" s="383" t="s">
        <v>437</v>
      </c>
      <c r="D84" s="383" t="s">
        <v>437</v>
      </c>
      <c r="E84" s="519">
        <v>9560</v>
      </c>
      <c r="F84" s="122">
        <v>12848</v>
      </c>
      <c r="G84" s="122">
        <v>2394</v>
      </c>
      <c r="H84" s="122">
        <v>0</v>
      </c>
      <c r="I84" s="122">
        <v>0</v>
      </c>
      <c r="J84" s="520">
        <v>702.22283819314714</v>
      </c>
      <c r="K84" s="122"/>
      <c r="L84" s="122">
        <v>15944.222838193147</v>
      </c>
      <c r="M84" s="122">
        <v>152426770</v>
      </c>
      <c r="N84" s="122">
        <f t="shared" si="3"/>
        <v>224</v>
      </c>
      <c r="O84" s="521" t="str">
        <f t="shared" si="4"/>
        <v>Uppvidinge</v>
      </c>
      <c r="P84" s="522">
        <f t="shared" si="5"/>
        <v>15944.222838193147</v>
      </c>
    </row>
    <row r="85" spans="1:16" x14ac:dyDescent="0.2">
      <c r="A85" s="515" t="s">
        <v>1133</v>
      </c>
      <c r="B85" s="516" t="s">
        <v>1077</v>
      </c>
      <c r="C85" s="383" t="s">
        <v>438</v>
      </c>
      <c r="D85" s="383" t="s">
        <v>438</v>
      </c>
      <c r="E85" s="519">
        <v>92271</v>
      </c>
      <c r="F85" s="122">
        <v>9363</v>
      </c>
      <c r="G85" s="122">
        <v>-1743</v>
      </c>
      <c r="H85" s="122">
        <v>0</v>
      </c>
      <c r="I85" s="122">
        <v>0</v>
      </c>
      <c r="J85" s="520">
        <v>702.22283819314714</v>
      </c>
      <c r="K85" s="122"/>
      <c r="L85" s="122">
        <v>8322.2228381931473</v>
      </c>
      <c r="M85" s="122">
        <v>767899824</v>
      </c>
      <c r="N85" s="122">
        <f t="shared" si="3"/>
        <v>70</v>
      </c>
      <c r="O85" s="521" t="str">
        <f t="shared" si="4"/>
        <v>Växjö</v>
      </c>
      <c r="P85" s="522">
        <f t="shared" si="5"/>
        <v>8322.2228381931473</v>
      </c>
    </row>
    <row r="86" spans="1:16" x14ac:dyDescent="0.2">
      <c r="A86" s="515" t="s">
        <v>1133</v>
      </c>
      <c r="B86" s="516" t="s">
        <v>1087</v>
      </c>
      <c r="C86" s="383" t="s">
        <v>439</v>
      </c>
      <c r="D86" s="383" t="s">
        <v>439</v>
      </c>
      <c r="E86" s="519">
        <v>17502</v>
      </c>
      <c r="F86" s="122">
        <v>6211</v>
      </c>
      <c r="G86" s="122">
        <v>2081</v>
      </c>
      <c r="H86" s="122">
        <v>0</v>
      </c>
      <c r="I86" s="122">
        <v>0</v>
      </c>
      <c r="J86" s="520">
        <v>702.22283819314714</v>
      </c>
      <c r="K86" s="122"/>
      <c r="L86" s="122">
        <v>8994.2228381931473</v>
      </c>
      <c r="M86" s="122">
        <v>157416888</v>
      </c>
      <c r="N86" s="122">
        <f t="shared" si="3"/>
        <v>82</v>
      </c>
      <c r="O86" s="521" t="str">
        <f t="shared" si="4"/>
        <v>Älmhult</v>
      </c>
      <c r="P86" s="522">
        <f t="shared" si="5"/>
        <v>8994.2228381931473</v>
      </c>
    </row>
    <row r="87" spans="1:16" ht="25.5" x14ac:dyDescent="0.2">
      <c r="A87" s="515" t="s">
        <v>1134</v>
      </c>
      <c r="B87" s="516" t="s">
        <v>830</v>
      </c>
      <c r="C87" s="517" t="s">
        <v>441</v>
      </c>
      <c r="D87" s="518" t="s">
        <v>705</v>
      </c>
      <c r="E87" s="519">
        <v>10890</v>
      </c>
      <c r="F87" s="122">
        <v>13572</v>
      </c>
      <c r="G87" s="122">
        <v>-1878</v>
      </c>
      <c r="H87" s="122">
        <v>308</v>
      </c>
      <c r="I87" s="122">
        <v>0</v>
      </c>
      <c r="J87" s="520">
        <v>702.22283819314714</v>
      </c>
      <c r="K87" s="122"/>
      <c r="L87" s="122">
        <v>12704.222838193147</v>
      </c>
      <c r="M87" s="122">
        <v>138348987</v>
      </c>
      <c r="N87" s="122">
        <f t="shared" si="3"/>
        <v>168</v>
      </c>
      <c r="O87" s="521" t="str">
        <f t="shared" si="4"/>
        <v>Borgholm</v>
      </c>
      <c r="P87" s="522">
        <f t="shared" si="5"/>
        <v>12704.222838193147</v>
      </c>
    </row>
    <row r="88" spans="1:16" x14ac:dyDescent="0.2">
      <c r="A88" s="515" t="s">
        <v>1134</v>
      </c>
      <c r="B88" s="516" t="s">
        <v>846</v>
      </c>
      <c r="C88" s="383" t="s">
        <v>442</v>
      </c>
      <c r="D88" s="383" t="s">
        <v>442</v>
      </c>
      <c r="E88" s="519">
        <v>9381</v>
      </c>
      <c r="F88" s="122">
        <v>13119</v>
      </c>
      <c r="G88" s="122">
        <v>1300</v>
      </c>
      <c r="H88" s="122">
        <v>0</v>
      </c>
      <c r="I88" s="122">
        <v>0</v>
      </c>
      <c r="J88" s="520">
        <v>702.22283819314714</v>
      </c>
      <c r="K88" s="122"/>
      <c r="L88" s="122">
        <v>15121.222838193147</v>
      </c>
      <c r="M88" s="122">
        <v>141852191</v>
      </c>
      <c r="N88" s="122">
        <f t="shared" si="3"/>
        <v>214</v>
      </c>
      <c r="O88" s="521" t="str">
        <f t="shared" si="4"/>
        <v>Emmaboda</v>
      </c>
      <c r="P88" s="522">
        <f t="shared" si="5"/>
        <v>15121.222838193147</v>
      </c>
    </row>
    <row r="89" spans="1:16" x14ac:dyDescent="0.2">
      <c r="A89" s="515" t="s">
        <v>1134</v>
      </c>
      <c r="B89" s="516" t="s">
        <v>888</v>
      </c>
      <c r="C89" s="383" t="s">
        <v>443</v>
      </c>
      <c r="D89" s="383" t="s">
        <v>443</v>
      </c>
      <c r="E89" s="519">
        <v>14374</v>
      </c>
      <c r="F89" s="122">
        <v>15615</v>
      </c>
      <c r="G89" s="122">
        <v>1907</v>
      </c>
      <c r="H89" s="122">
        <v>0</v>
      </c>
      <c r="I89" s="122">
        <v>0</v>
      </c>
      <c r="J89" s="520">
        <v>702.22283819314714</v>
      </c>
      <c r="K89" s="122"/>
      <c r="L89" s="122">
        <v>18224.222838193145</v>
      </c>
      <c r="M89" s="122">
        <v>261954979</v>
      </c>
      <c r="N89" s="122">
        <f t="shared" si="3"/>
        <v>253</v>
      </c>
      <c r="O89" s="521" t="str">
        <f t="shared" si="4"/>
        <v>Hultsfred</v>
      </c>
      <c r="P89" s="522">
        <f t="shared" si="5"/>
        <v>18224.222838193145</v>
      </c>
    </row>
    <row r="90" spans="1:16" x14ac:dyDescent="0.2">
      <c r="A90" s="515" t="s">
        <v>1134</v>
      </c>
      <c r="B90" s="516" t="s">
        <v>897</v>
      </c>
      <c r="C90" s="383" t="s">
        <v>444</v>
      </c>
      <c r="D90" s="383" t="s">
        <v>444</v>
      </c>
      <c r="E90" s="519">
        <v>6087</v>
      </c>
      <c r="F90" s="122">
        <v>18038</v>
      </c>
      <c r="G90" s="122">
        <v>5248</v>
      </c>
      <c r="H90" s="122">
        <v>0</v>
      </c>
      <c r="I90" s="122">
        <v>0</v>
      </c>
      <c r="J90" s="520">
        <v>702.22283819314714</v>
      </c>
      <c r="K90" s="122"/>
      <c r="L90" s="122">
        <v>23988.222838193145</v>
      </c>
      <c r="M90" s="122">
        <v>146016312</v>
      </c>
      <c r="N90" s="122">
        <f t="shared" si="3"/>
        <v>280</v>
      </c>
      <c r="O90" s="521" t="str">
        <f t="shared" si="4"/>
        <v>Högsby</v>
      </c>
      <c r="P90" s="522">
        <f t="shared" si="5"/>
        <v>23988.222838193145</v>
      </c>
    </row>
    <row r="91" spans="1:16" x14ac:dyDescent="0.2">
      <c r="A91" s="515" t="s">
        <v>1134</v>
      </c>
      <c r="B91" s="516" t="s">
        <v>904</v>
      </c>
      <c r="C91" s="383" t="s">
        <v>440</v>
      </c>
      <c r="D91" s="383" t="s">
        <v>440</v>
      </c>
      <c r="E91" s="519">
        <v>68416</v>
      </c>
      <c r="F91" s="122">
        <v>9259</v>
      </c>
      <c r="G91" s="122">
        <v>-2632</v>
      </c>
      <c r="H91" s="122">
        <v>0</v>
      </c>
      <c r="I91" s="122">
        <v>0</v>
      </c>
      <c r="J91" s="520">
        <v>702.22283819314714</v>
      </c>
      <c r="K91" s="122"/>
      <c r="L91" s="122">
        <v>7329.2228381931473</v>
      </c>
      <c r="M91" s="122">
        <v>501436110</v>
      </c>
      <c r="N91" s="122">
        <f t="shared" si="3"/>
        <v>56</v>
      </c>
      <c r="O91" s="521" t="str">
        <f t="shared" si="4"/>
        <v>Kalmar</v>
      </c>
      <c r="P91" s="522">
        <f t="shared" si="5"/>
        <v>7329.2228381931473</v>
      </c>
    </row>
    <row r="92" spans="1:16" x14ac:dyDescent="0.2">
      <c r="A92" s="515" t="s">
        <v>1134</v>
      </c>
      <c r="B92" s="516" t="s">
        <v>961</v>
      </c>
      <c r="C92" s="383" t="s">
        <v>706</v>
      </c>
      <c r="D92" s="383" t="s">
        <v>706</v>
      </c>
      <c r="E92" s="519">
        <v>13565</v>
      </c>
      <c r="F92" s="122">
        <v>11286</v>
      </c>
      <c r="G92" s="122">
        <v>190</v>
      </c>
      <c r="H92" s="122">
        <v>0</v>
      </c>
      <c r="I92" s="122">
        <v>0</v>
      </c>
      <c r="J92" s="520">
        <v>702.22283819314714</v>
      </c>
      <c r="K92" s="122"/>
      <c r="L92" s="122">
        <v>12178.222838193147</v>
      </c>
      <c r="M92" s="122">
        <v>165197593</v>
      </c>
      <c r="N92" s="122">
        <f t="shared" si="3"/>
        <v>155</v>
      </c>
      <c r="O92" s="521" t="str">
        <f t="shared" si="4"/>
        <v xml:space="preserve">Mönsterås           </v>
      </c>
      <c r="P92" s="522">
        <f t="shared" si="5"/>
        <v>12178.222838193147</v>
      </c>
    </row>
    <row r="93" spans="1:16" x14ac:dyDescent="0.2">
      <c r="A93" s="515" t="s">
        <v>1134</v>
      </c>
      <c r="B93" s="516" t="s">
        <v>962</v>
      </c>
      <c r="C93" s="383" t="s">
        <v>446</v>
      </c>
      <c r="D93" s="383" t="s">
        <v>446</v>
      </c>
      <c r="E93" s="519">
        <v>15011</v>
      </c>
      <c r="F93" s="122">
        <v>10279</v>
      </c>
      <c r="G93" s="122">
        <v>-1133</v>
      </c>
      <c r="H93" s="122">
        <v>0</v>
      </c>
      <c r="I93" s="122">
        <v>0</v>
      </c>
      <c r="J93" s="520">
        <v>702.22283819314714</v>
      </c>
      <c r="K93" s="122"/>
      <c r="L93" s="122">
        <v>9848.2228381931473</v>
      </c>
      <c r="M93" s="122">
        <v>147831673</v>
      </c>
      <c r="N93" s="122">
        <f t="shared" si="3"/>
        <v>98</v>
      </c>
      <c r="O93" s="521" t="str">
        <f t="shared" si="4"/>
        <v>Mörbylånga</v>
      </c>
      <c r="P93" s="522">
        <f t="shared" si="5"/>
        <v>9848.2228381931473</v>
      </c>
    </row>
    <row r="94" spans="1:16" x14ac:dyDescent="0.2">
      <c r="A94" s="515" t="s">
        <v>1134</v>
      </c>
      <c r="B94" s="516" t="s">
        <v>971</v>
      </c>
      <c r="C94" s="383" t="s">
        <v>447</v>
      </c>
      <c r="D94" s="383" t="s">
        <v>447</v>
      </c>
      <c r="E94" s="519">
        <v>20337</v>
      </c>
      <c r="F94" s="122">
        <v>15062</v>
      </c>
      <c r="G94" s="122">
        <v>-489</v>
      </c>
      <c r="H94" s="122">
        <v>0</v>
      </c>
      <c r="I94" s="122">
        <v>0</v>
      </c>
      <c r="J94" s="520">
        <v>702.22283819314714</v>
      </c>
      <c r="K94" s="122"/>
      <c r="L94" s="122">
        <v>15275.222838193147</v>
      </c>
      <c r="M94" s="122">
        <v>310652207</v>
      </c>
      <c r="N94" s="122">
        <f t="shared" si="3"/>
        <v>216</v>
      </c>
      <c r="O94" s="521" t="str">
        <f t="shared" si="4"/>
        <v>Nybro</v>
      </c>
      <c r="P94" s="522">
        <f t="shared" si="5"/>
        <v>15275.222838193147</v>
      </c>
    </row>
    <row r="95" spans="1:16" x14ac:dyDescent="0.2">
      <c r="A95" s="515" t="s">
        <v>1134</v>
      </c>
      <c r="B95" s="516" t="s">
        <v>981</v>
      </c>
      <c r="C95" s="383" t="s">
        <v>448</v>
      </c>
      <c r="D95" s="383" t="s">
        <v>448</v>
      </c>
      <c r="E95" s="519">
        <v>26926</v>
      </c>
      <c r="F95" s="122">
        <v>6944</v>
      </c>
      <c r="G95" s="122">
        <v>-1647</v>
      </c>
      <c r="H95" s="122">
        <v>0</v>
      </c>
      <c r="I95" s="122">
        <v>0</v>
      </c>
      <c r="J95" s="520">
        <v>702.22283819314714</v>
      </c>
      <c r="K95" s="122"/>
      <c r="L95" s="122">
        <v>5999.2228381931473</v>
      </c>
      <c r="M95" s="122">
        <v>161535074</v>
      </c>
      <c r="N95" s="122">
        <f t="shared" si="3"/>
        <v>43</v>
      </c>
      <c r="O95" s="521" t="str">
        <f t="shared" si="4"/>
        <v>Oskarshamn</v>
      </c>
      <c r="P95" s="522">
        <f t="shared" si="5"/>
        <v>5999.2228381931473</v>
      </c>
    </row>
    <row r="96" spans="1:16" x14ac:dyDescent="0.2">
      <c r="A96" s="515" t="s">
        <v>1134</v>
      </c>
      <c r="B96" s="516" t="s">
        <v>1040</v>
      </c>
      <c r="C96" s="383" t="s">
        <v>449</v>
      </c>
      <c r="D96" s="383" t="s">
        <v>449</v>
      </c>
      <c r="E96" s="519">
        <v>7091</v>
      </c>
      <c r="F96" s="122">
        <v>14996</v>
      </c>
      <c r="G96" s="122">
        <v>557</v>
      </c>
      <c r="H96" s="122">
        <v>0</v>
      </c>
      <c r="I96" s="122">
        <v>0</v>
      </c>
      <c r="J96" s="520">
        <v>702.22283819314714</v>
      </c>
      <c r="K96" s="122"/>
      <c r="L96" s="122">
        <v>16255.222838193147</v>
      </c>
      <c r="M96" s="122">
        <v>115265785</v>
      </c>
      <c r="N96" s="122">
        <f t="shared" si="3"/>
        <v>229</v>
      </c>
      <c r="O96" s="521" t="str">
        <f t="shared" si="4"/>
        <v>Torsås</v>
      </c>
      <c r="P96" s="522">
        <f t="shared" si="5"/>
        <v>16255.222838193147</v>
      </c>
    </row>
    <row r="97" spans="1:16" x14ac:dyDescent="0.2">
      <c r="A97" s="515" t="s">
        <v>1134</v>
      </c>
      <c r="B97" s="516" t="s">
        <v>1067</v>
      </c>
      <c r="C97" s="383" t="s">
        <v>450</v>
      </c>
      <c r="D97" s="383" t="s">
        <v>450</v>
      </c>
      <c r="E97" s="519">
        <v>15740</v>
      </c>
      <c r="F97" s="122">
        <v>11839</v>
      </c>
      <c r="G97" s="122">
        <v>-555</v>
      </c>
      <c r="H97" s="122">
        <v>0</v>
      </c>
      <c r="I97" s="122">
        <v>0</v>
      </c>
      <c r="J97" s="520">
        <v>702.22283819314714</v>
      </c>
      <c r="K97" s="122"/>
      <c r="L97" s="122">
        <v>11986.222838193147</v>
      </c>
      <c r="M97" s="122">
        <v>188663147</v>
      </c>
      <c r="N97" s="122">
        <f t="shared" si="3"/>
        <v>147</v>
      </c>
      <c r="O97" s="521" t="str">
        <f t="shared" si="4"/>
        <v>Vimmerby</v>
      </c>
      <c r="P97" s="522">
        <f t="shared" si="5"/>
        <v>11986.222838193147</v>
      </c>
    </row>
    <row r="98" spans="1:16" x14ac:dyDescent="0.2">
      <c r="A98" s="515" t="s">
        <v>1134</v>
      </c>
      <c r="B98" s="516" t="s">
        <v>1075</v>
      </c>
      <c r="C98" s="383" t="s">
        <v>451</v>
      </c>
      <c r="D98" s="383" t="s">
        <v>451</v>
      </c>
      <c r="E98" s="519">
        <v>36696</v>
      </c>
      <c r="F98" s="122">
        <v>11959</v>
      </c>
      <c r="G98" s="122">
        <v>-203</v>
      </c>
      <c r="H98" s="122">
        <v>0</v>
      </c>
      <c r="I98" s="122">
        <v>0</v>
      </c>
      <c r="J98" s="520">
        <v>702.22283819314714</v>
      </c>
      <c r="K98" s="122"/>
      <c r="L98" s="122">
        <v>12458.222838193147</v>
      </c>
      <c r="M98" s="122">
        <v>457166945</v>
      </c>
      <c r="N98" s="122">
        <f t="shared" si="3"/>
        <v>165</v>
      </c>
      <c r="O98" s="521" t="str">
        <f t="shared" si="4"/>
        <v>Västervik</v>
      </c>
      <c r="P98" s="522">
        <f t="shared" si="5"/>
        <v>12458.222838193147</v>
      </c>
    </row>
    <row r="99" spans="1:16" ht="25.5" x14ac:dyDescent="0.2">
      <c r="A99" s="515" t="s">
        <v>1135</v>
      </c>
      <c r="B99" s="516" t="s">
        <v>864</v>
      </c>
      <c r="C99" s="517" t="s">
        <v>453</v>
      </c>
      <c r="D99" s="518" t="s">
        <v>707</v>
      </c>
      <c r="E99" s="519">
        <v>59126</v>
      </c>
      <c r="F99" s="122">
        <v>12652</v>
      </c>
      <c r="G99" s="122">
        <v>-2639</v>
      </c>
      <c r="H99" s="122">
        <v>1316</v>
      </c>
      <c r="I99" s="122">
        <v>0</v>
      </c>
      <c r="J99" s="520">
        <v>702.22283819314714</v>
      </c>
      <c r="K99" s="122"/>
      <c r="L99" s="122">
        <v>12031.222838193147</v>
      </c>
      <c r="M99" s="122">
        <v>711358082</v>
      </c>
      <c r="N99" s="122">
        <f t="shared" si="3"/>
        <v>149</v>
      </c>
      <c r="O99" s="521" t="str">
        <f t="shared" si="4"/>
        <v>Gotland</v>
      </c>
      <c r="P99" s="522">
        <f t="shared" si="5"/>
        <v>12031.222838193147</v>
      </c>
    </row>
    <row r="100" spans="1:16" ht="25.5" x14ac:dyDescent="0.2">
      <c r="A100" s="515" t="s">
        <v>1136</v>
      </c>
      <c r="B100" s="516" t="s">
        <v>906</v>
      </c>
      <c r="C100" s="517" t="s">
        <v>455</v>
      </c>
      <c r="D100" s="518" t="s">
        <v>708</v>
      </c>
      <c r="E100" s="519">
        <v>32353</v>
      </c>
      <c r="F100" s="122">
        <v>9651</v>
      </c>
      <c r="G100" s="122">
        <v>-1531</v>
      </c>
      <c r="H100" s="122">
        <v>0</v>
      </c>
      <c r="I100" s="122">
        <v>0</v>
      </c>
      <c r="J100" s="520">
        <v>702.22283819314714</v>
      </c>
      <c r="K100" s="122"/>
      <c r="L100" s="122">
        <v>8822.2228381931473</v>
      </c>
      <c r="M100" s="122">
        <v>285425375</v>
      </c>
      <c r="N100" s="122">
        <f t="shared" si="3"/>
        <v>77</v>
      </c>
      <c r="O100" s="521" t="str">
        <f t="shared" si="4"/>
        <v>Karlshamn</v>
      </c>
      <c r="P100" s="522">
        <f t="shared" si="5"/>
        <v>8822.2228381931473</v>
      </c>
    </row>
    <row r="101" spans="1:16" x14ac:dyDescent="0.2">
      <c r="A101" s="515" t="s">
        <v>1136</v>
      </c>
      <c r="B101" s="516" t="s">
        <v>908</v>
      </c>
      <c r="C101" s="383" t="s">
        <v>456</v>
      </c>
      <c r="D101" s="383" t="s">
        <v>456</v>
      </c>
      <c r="E101" s="519">
        <v>66720</v>
      </c>
      <c r="F101" s="122">
        <v>8965</v>
      </c>
      <c r="G101" s="122">
        <v>-1095</v>
      </c>
      <c r="H101" s="122">
        <v>0</v>
      </c>
      <c r="I101" s="122">
        <v>0</v>
      </c>
      <c r="J101" s="520">
        <v>702.22283819314714</v>
      </c>
      <c r="K101" s="122"/>
      <c r="L101" s="122">
        <v>8572.2228381931473</v>
      </c>
      <c r="M101" s="122">
        <v>571938708</v>
      </c>
      <c r="N101" s="122">
        <f t="shared" si="3"/>
        <v>76</v>
      </c>
      <c r="O101" s="521" t="str">
        <f t="shared" si="4"/>
        <v>Karlskrona</v>
      </c>
      <c r="P101" s="522">
        <f t="shared" si="5"/>
        <v>8572.2228381931473</v>
      </c>
    </row>
    <row r="102" spans="1:16" x14ac:dyDescent="0.2">
      <c r="A102" s="515" t="s">
        <v>1136</v>
      </c>
      <c r="B102" s="516" t="s">
        <v>977</v>
      </c>
      <c r="C102" s="383" t="s">
        <v>457</v>
      </c>
      <c r="D102" s="383" t="s">
        <v>457</v>
      </c>
      <c r="E102" s="519">
        <v>13492</v>
      </c>
      <c r="F102" s="122">
        <v>10207</v>
      </c>
      <c r="G102" s="122">
        <v>-1204</v>
      </c>
      <c r="H102" s="122">
        <v>0</v>
      </c>
      <c r="I102" s="122">
        <v>0</v>
      </c>
      <c r="J102" s="520">
        <v>702.22283819314714</v>
      </c>
      <c r="K102" s="122"/>
      <c r="L102" s="122">
        <v>9705.2228381931473</v>
      </c>
      <c r="M102" s="122">
        <v>130942867</v>
      </c>
      <c r="N102" s="122">
        <f t="shared" si="3"/>
        <v>92</v>
      </c>
      <c r="O102" s="521" t="str">
        <f t="shared" si="4"/>
        <v>Olofström</v>
      </c>
      <c r="P102" s="522">
        <f t="shared" si="5"/>
        <v>9705.2228381931473</v>
      </c>
    </row>
    <row r="103" spans="1:16" x14ac:dyDescent="0.2">
      <c r="A103" s="515" t="s">
        <v>1136</v>
      </c>
      <c r="B103" s="516" t="s">
        <v>990</v>
      </c>
      <c r="C103" s="383" t="s">
        <v>458</v>
      </c>
      <c r="D103" s="383" t="s">
        <v>458</v>
      </c>
      <c r="E103" s="519">
        <v>29668</v>
      </c>
      <c r="F103" s="122">
        <v>13172</v>
      </c>
      <c r="G103" s="122">
        <v>628</v>
      </c>
      <c r="H103" s="122">
        <v>0</v>
      </c>
      <c r="I103" s="122">
        <v>0</v>
      </c>
      <c r="J103" s="520">
        <v>702.22283819314714</v>
      </c>
      <c r="K103" s="122"/>
      <c r="L103" s="122">
        <v>14502.222838193147</v>
      </c>
      <c r="M103" s="122">
        <v>430251947</v>
      </c>
      <c r="N103" s="122">
        <f t="shared" si="3"/>
        <v>201</v>
      </c>
      <c r="O103" s="521" t="str">
        <f t="shared" si="4"/>
        <v>Ronneby</v>
      </c>
      <c r="P103" s="522">
        <f t="shared" si="5"/>
        <v>14502.222838193147</v>
      </c>
    </row>
    <row r="104" spans="1:16" x14ac:dyDescent="0.2">
      <c r="A104" s="515" t="s">
        <v>1136</v>
      </c>
      <c r="B104" s="516" t="s">
        <v>1030</v>
      </c>
      <c r="C104" s="383" t="s">
        <v>459</v>
      </c>
      <c r="D104" s="383" t="s">
        <v>459</v>
      </c>
      <c r="E104" s="519">
        <v>17465</v>
      </c>
      <c r="F104" s="122">
        <v>10542</v>
      </c>
      <c r="G104" s="122">
        <v>-1773</v>
      </c>
      <c r="H104" s="122">
        <v>0</v>
      </c>
      <c r="I104" s="122">
        <v>0</v>
      </c>
      <c r="J104" s="520">
        <v>702.22283819314714</v>
      </c>
      <c r="K104" s="122"/>
      <c r="L104" s="122">
        <v>9471.2228381931473</v>
      </c>
      <c r="M104" s="122">
        <v>165414907</v>
      </c>
      <c r="N104" s="122">
        <f t="shared" si="3"/>
        <v>85</v>
      </c>
      <c r="O104" s="521" t="str">
        <f t="shared" si="4"/>
        <v>Sölvesborg</v>
      </c>
      <c r="P104" s="522">
        <f t="shared" si="5"/>
        <v>9471.2228381931473</v>
      </c>
    </row>
    <row r="105" spans="1:16" ht="25.5" x14ac:dyDescent="0.2">
      <c r="A105" s="515" t="s">
        <v>1137</v>
      </c>
      <c r="B105" s="516" t="s">
        <v>826</v>
      </c>
      <c r="C105" s="517" t="s">
        <v>461</v>
      </c>
      <c r="D105" s="518" t="s">
        <v>709</v>
      </c>
      <c r="E105" s="519">
        <v>15471</v>
      </c>
      <c r="F105" s="122">
        <v>14337</v>
      </c>
      <c r="G105" s="122">
        <v>555</v>
      </c>
      <c r="H105" s="122">
        <v>0</v>
      </c>
      <c r="I105" s="122">
        <v>0</v>
      </c>
      <c r="J105" s="520">
        <v>702.22283819314714</v>
      </c>
      <c r="K105" s="122"/>
      <c r="L105" s="122">
        <v>15594.222838193147</v>
      </c>
      <c r="M105" s="122">
        <v>241258222</v>
      </c>
      <c r="N105" s="122">
        <f t="shared" si="3"/>
        <v>219</v>
      </c>
      <c r="O105" s="521" t="str">
        <f t="shared" si="4"/>
        <v>Bjuv</v>
      </c>
      <c r="P105" s="522">
        <f t="shared" si="5"/>
        <v>15594.222838193147</v>
      </c>
    </row>
    <row r="106" spans="1:16" x14ac:dyDescent="0.2">
      <c r="A106" s="515" t="s">
        <v>1137</v>
      </c>
      <c r="B106" s="516" t="s">
        <v>835</v>
      </c>
      <c r="C106" s="383" t="s">
        <v>462</v>
      </c>
      <c r="D106" s="383" t="s">
        <v>462</v>
      </c>
      <c r="E106" s="519">
        <v>12848</v>
      </c>
      <c r="F106" s="122">
        <v>12449</v>
      </c>
      <c r="G106" s="122">
        <v>276</v>
      </c>
      <c r="H106" s="122">
        <v>0</v>
      </c>
      <c r="I106" s="122">
        <v>0</v>
      </c>
      <c r="J106" s="520">
        <v>702.22283819314714</v>
      </c>
      <c r="K106" s="122"/>
      <c r="L106" s="122">
        <v>13427.222838193147</v>
      </c>
      <c r="M106" s="122">
        <v>172512959</v>
      </c>
      <c r="N106" s="122">
        <f t="shared" si="3"/>
        <v>181</v>
      </c>
      <c r="O106" s="521" t="str">
        <f t="shared" si="4"/>
        <v>Bromölla</v>
      </c>
      <c r="P106" s="522">
        <f t="shared" si="5"/>
        <v>13427.222838193147</v>
      </c>
    </row>
    <row r="107" spans="1:16" x14ac:dyDescent="0.2">
      <c r="A107" s="515" t="s">
        <v>1137</v>
      </c>
      <c r="B107" s="516" t="s">
        <v>837</v>
      </c>
      <c r="C107" s="383" t="s">
        <v>463</v>
      </c>
      <c r="D107" s="383" t="s">
        <v>463</v>
      </c>
      <c r="E107" s="519">
        <v>18346</v>
      </c>
      <c r="F107" s="122">
        <v>14543</v>
      </c>
      <c r="G107" s="122">
        <v>3237</v>
      </c>
      <c r="H107" s="122">
        <v>0</v>
      </c>
      <c r="I107" s="122">
        <v>0</v>
      </c>
      <c r="J107" s="520">
        <v>702.22283819314714</v>
      </c>
      <c r="K107" s="122"/>
      <c r="L107" s="122">
        <v>18482.222838193145</v>
      </c>
      <c r="M107" s="122">
        <v>339074860</v>
      </c>
      <c r="N107" s="122">
        <f t="shared" si="3"/>
        <v>258</v>
      </c>
      <c r="O107" s="521" t="str">
        <f t="shared" si="4"/>
        <v>Burlöv</v>
      </c>
      <c r="P107" s="522">
        <f t="shared" si="5"/>
        <v>18482.222838193145</v>
      </c>
    </row>
    <row r="108" spans="1:16" x14ac:dyDescent="0.2">
      <c r="A108" s="515" t="s">
        <v>1137</v>
      </c>
      <c r="B108" s="516" t="s">
        <v>838</v>
      </c>
      <c r="C108" s="383" t="s">
        <v>464</v>
      </c>
      <c r="D108" s="383" t="s">
        <v>464</v>
      </c>
      <c r="E108" s="519">
        <v>14878</v>
      </c>
      <c r="F108" s="122">
        <v>6920</v>
      </c>
      <c r="G108" s="122">
        <v>-521</v>
      </c>
      <c r="H108" s="122">
        <v>0</v>
      </c>
      <c r="I108" s="122">
        <v>0</v>
      </c>
      <c r="J108" s="520">
        <v>702.22283819314714</v>
      </c>
      <c r="K108" s="122"/>
      <c r="L108" s="122">
        <v>7101.2228381931473</v>
      </c>
      <c r="M108" s="122">
        <v>105651993</v>
      </c>
      <c r="N108" s="122">
        <f t="shared" si="3"/>
        <v>54</v>
      </c>
      <c r="O108" s="521" t="str">
        <f t="shared" si="4"/>
        <v>Båstad</v>
      </c>
      <c r="P108" s="522">
        <f t="shared" si="5"/>
        <v>7101.2228381931473</v>
      </c>
    </row>
    <row r="109" spans="1:16" x14ac:dyDescent="0.2">
      <c r="A109" s="515" t="s">
        <v>1137</v>
      </c>
      <c r="B109" s="516" t="s">
        <v>849</v>
      </c>
      <c r="C109" s="383" t="s">
        <v>465</v>
      </c>
      <c r="D109" s="383" t="s">
        <v>465</v>
      </c>
      <c r="E109" s="519">
        <v>33503</v>
      </c>
      <c r="F109" s="122">
        <v>11073</v>
      </c>
      <c r="G109" s="122">
        <v>465</v>
      </c>
      <c r="H109" s="122">
        <v>0</v>
      </c>
      <c r="I109" s="122">
        <v>0</v>
      </c>
      <c r="J109" s="520">
        <v>702.22283819314714</v>
      </c>
      <c r="K109" s="122"/>
      <c r="L109" s="122">
        <v>12240.222838193147</v>
      </c>
      <c r="M109" s="122">
        <v>410084186</v>
      </c>
      <c r="N109" s="122">
        <f t="shared" si="3"/>
        <v>158</v>
      </c>
      <c r="O109" s="521" t="str">
        <f t="shared" si="4"/>
        <v>Eslöv</v>
      </c>
      <c r="P109" s="522">
        <f t="shared" si="5"/>
        <v>12240.222838193147</v>
      </c>
    </row>
    <row r="110" spans="1:16" x14ac:dyDescent="0.2">
      <c r="A110" s="515" t="s">
        <v>1137</v>
      </c>
      <c r="B110" s="516" t="s">
        <v>882</v>
      </c>
      <c r="C110" s="383" t="s">
        <v>466</v>
      </c>
      <c r="D110" s="383" t="s">
        <v>466</v>
      </c>
      <c r="E110" s="519">
        <v>145231</v>
      </c>
      <c r="F110" s="122">
        <v>8995</v>
      </c>
      <c r="G110" s="122">
        <v>681</v>
      </c>
      <c r="H110" s="122">
        <v>0</v>
      </c>
      <c r="I110" s="122">
        <v>0</v>
      </c>
      <c r="J110" s="520">
        <v>702.22283819314714</v>
      </c>
      <c r="K110" s="122"/>
      <c r="L110" s="122">
        <v>10378.222838193147</v>
      </c>
      <c r="M110" s="122">
        <v>1507239681</v>
      </c>
      <c r="N110" s="122">
        <f t="shared" si="3"/>
        <v>107</v>
      </c>
      <c r="O110" s="521" t="str">
        <f t="shared" si="4"/>
        <v>Helsingborg</v>
      </c>
      <c r="P110" s="522">
        <f t="shared" si="5"/>
        <v>10378.222838193147</v>
      </c>
    </row>
    <row r="111" spans="1:16" x14ac:dyDescent="0.2">
      <c r="A111" s="515" t="s">
        <v>1137</v>
      </c>
      <c r="B111" s="516" t="s">
        <v>895</v>
      </c>
      <c r="C111" s="383" t="s">
        <v>467</v>
      </c>
      <c r="D111" s="383" t="s">
        <v>467</v>
      </c>
      <c r="E111" s="519">
        <v>52139</v>
      </c>
      <c r="F111" s="122">
        <v>12404</v>
      </c>
      <c r="G111" s="122">
        <v>165</v>
      </c>
      <c r="H111" s="122">
        <v>0</v>
      </c>
      <c r="I111" s="122">
        <v>0</v>
      </c>
      <c r="J111" s="520">
        <v>702.22283819314714</v>
      </c>
      <c r="K111" s="122"/>
      <c r="L111" s="122">
        <v>13271.222838193147</v>
      </c>
      <c r="M111" s="122">
        <v>691948288</v>
      </c>
      <c r="N111" s="122">
        <f t="shared" si="3"/>
        <v>177</v>
      </c>
      <c r="O111" s="521" t="str">
        <f t="shared" si="4"/>
        <v>Hässleholm</v>
      </c>
      <c r="P111" s="522">
        <f t="shared" si="5"/>
        <v>13271.222838193147</v>
      </c>
    </row>
    <row r="112" spans="1:16" x14ac:dyDescent="0.2">
      <c r="A112" s="515" t="s">
        <v>1137</v>
      </c>
      <c r="B112" s="516" t="s">
        <v>896</v>
      </c>
      <c r="C112" s="383" t="s">
        <v>710</v>
      </c>
      <c r="D112" s="383" t="s">
        <v>710</v>
      </c>
      <c r="E112" s="519">
        <v>26473</v>
      </c>
      <c r="F112" s="122">
        <v>5462</v>
      </c>
      <c r="G112" s="122">
        <v>285</v>
      </c>
      <c r="H112" s="122">
        <v>0</v>
      </c>
      <c r="I112" s="122">
        <v>0</v>
      </c>
      <c r="J112" s="520">
        <v>702.22283819314714</v>
      </c>
      <c r="K112" s="122"/>
      <c r="L112" s="122">
        <v>6449.2228381931473</v>
      </c>
      <c r="M112" s="122">
        <v>170730276</v>
      </c>
      <c r="N112" s="122">
        <f t="shared" si="3"/>
        <v>50</v>
      </c>
      <c r="O112" s="521" t="str">
        <f t="shared" si="4"/>
        <v xml:space="preserve">Höganäs             </v>
      </c>
      <c r="P112" s="522">
        <f t="shared" si="5"/>
        <v>6449.2228381931473</v>
      </c>
    </row>
    <row r="113" spans="1:16" x14ac:dyDescent="0.2">
      <c r="A113" s="515" t="s">
        <v>1137</v>
      </c>
      <c r="B113" s="516" t="s">
        <v>898</v>
      </c>
      <c r="C113" s="383" t="s">
        <v>469</v>
      </c>
      <c r="D113" s="383" t="s">
        <v>469</v>
      </c>
      <c r="E113" s="519">
        <v>15662</v>
      </c>
      <c r="F113" s="122">
        <v>12483</v>
      </c>
      <c r="G113" s="122">
        <v>-1</v>
      </c>
      <c r="H113" s="122">
        <v>0</v>
      </c>
      <c r="I113" s="122">
        <v>0</v>
      </c>
      <c r="J113" s="520">
        <v>702.22283819314714</v>
      </c>
      <c r="K113" s="122"/>
      <c r="L113" s="122">
        <v>13184.222838193147</v>
      </c>
      <c r="M113" s="122">
        <v>206491298</v>
      </c>
      <c r="N113" s="122">
        <f t="shared" si="3"/>
        <v>175</v>
      </c>
      <c r="O113" s="521" t="str">
        <f t="shared" si="4"/>
        <v>Hörby</v>
      </c>
      <c r="P113" s="522">
        <f t="shared" si="5"/>
        <v>13184.222838193147</v>
      </c>
    </row>
    <row r="114" spans="1:16" x14ac:dyDescent="0.2">
      <c r="A114" s="515" t="s">
        <v>1137</v>
      </c>
      <c r="B114" s="516" t="s">
        <v>899</v>
      </c>
      <c r="C114" s="383" t="s">
        <v>470</v>
      </c>
      <c r="D114" s="383" t="s">
        <v>470</v>
      </c>
      <c r="E114" s="519">
        <v>16580</v>
      </c>
      <c r="F114" s="122">
        <v>10072</v>
      </c>
      <c r="G114" s="122">
        <v>-260</v>
      </c>
      <c r="H114" s="122">
        <v>0</v>
      </c>
      <c r="I114" s="122">
        <v>0</v>
      </c>
      <c r="J114" s="520">
        <v>702.22283819314714</v>
      </c>
      <c r="K114" s="122"/>
      <c r="L114" s="122">
        <v>10514.222838193147</v>
      </c>
      <c r="M114" s="122">
        <v>174325815</v>
      </c>
      <c r="N114" s="122">
        <f t="shared" si="3"/>
        <v>112</v>
      </c>
      <c r="O114" s="521" t="str">
        <f t="shared" si="4"/>
        <v>Höör</v>
      </c>
      <c r="P114" s="522">
        <f t="shared" si="5"/>
        <v>10514.222838193147</v>
      </c>
    </row>
    <row r="115" spans="1:16" x14ac:dyDescent="0.2">
      <c r="A115" s="515" t="s">
        <v>1137</v>
      </c>
      <c r="B115" s="516" t="s">
        <v>914</v>
      </c>
      <c r="C115" s="383" t="s">
        <v>471</v>
      </c>
      <c r="D115" s="383" t="s">
        <v>471</v>
      </c>
      <c r="E115" s="519">
        <v>17591</v>
      </c>
      <c r="F115" s="122">
        <v>14480</v>
      </c>
      <c r="G115" s="122">
        <v>-720</v>
      </c>
      <c r="H115" s="122">
        <v>0</v>
      </c>
      <c r="I115" s="122">
        <v>0</v>
      </c>
      <c r="J115" s="520">
        <v>702.22283819314714</v>
      </c>
      <c r="K115" s="122"/>
      <c r="L115" s="122">
        <v>14462.222838193147</v>
      </c>
      <c r="M115" s="122">
        <v>254404962</v>
      </c>
      <c r="N115" s="122">
        <f t="shared" si="3"/>
        <v>199</v>
      </c>
      <c r="O115" s="521" t="str">
        <f t="shared" si="4"/>
        <v>Klippan</v>
      </c>
      <c r="P115" s="522">
        <f t="shared" si="5"/>
        <v>14462.222838193147</v>
      </c>
    </row>
    <row r="116" spans="1:16" x14ac:dyDescent="0.2">
      <c r="A116" s="515" t="s">
        <v>1137</v>
      </c>
      <c r="B116" s="516" t="s">
        <v>917</v>
      </c>
      <c r="C116" s="383" t="s">
        <v>472</v>
      </c>
      <c r="D116" s="383" t="s">
        <v>472</v>
      </c>
      <c r="E116" s="519">
        <v>84818</v>
      </c>
      <c r="F116" s="122">
        <v>11050</v>
      </c>
      <c r="G116" s="122">
        <v>401</v>
      </c>
      <c r="H116" s="122">
        <v>0</v>
      </c>
      <c r="I116" s="122">
        <v>0</v>
      </c>
      <c r="J116" s="520">
        <v>702.22283819314714</v>
      </c>
      <c r="K116" s="122"/>
      <c r="L116" s="122">
        <v>12153.222838193147</v>
      </c>
      <c r="M116" s="122">
        <v>1030812055</v>
      </c>
      <c r="N116" s="122">
        <f t="shared" si="3"/>
        <v>152</v>
      </c>
      <c r="O116" s="521" t="str">
        <f t="shared" si="4"/>
        <v>Kristianstad</v>
      </c>
      <c r="P116" s="522">
        <f t="shared" si="5"/>
        <v>12153.222838193147</v>
      </c>
    </row>
    <row r="117" spans="1:16" x14ac:dyDescent="0.2">
      <c r="A117" s="515" t="s">
        <v>1137</v>
      </c>
      <c r="B117" s="516" t="s">
        <v>924</v>
      </c>
      <c r="C117" s="383" t="s">
        <v>473</v>
      </c>
      <c r="D117" s="383" t="s">
        <v>473</v>
      </c>
      <c r="E117" s="519">
        <v>31387</v>
      </c>
      <c r="F117" s="122">
        <v>4783</v>
      </c>
      <c r="G117" s="122">
        <v>464</v>
      </c>
      <c r="H117" s="122">
        <v>0</v>
      </c>
      <c r="I117" s="122">
        <v>0</v>
      </c>
      <c r="J117" s="520">
        <v>702.22283819314714</v>
      </c>
      <c r="K117" s="122"/>
      <c r="L117" s="122">
        <v>5949.2228381931473</v>
      </c>
      <c r="M117" s="122">
        <v>186728257</v>
      </c>
      <c r="N117" s="122">
        <f t="shared" si="3"/>
        <v>41</v>
      </c>
      <c r="O117" s="521" t="str">
        <f t="shared" si="4"/>
        <v>Kävlinge</v>
      </c>
      <c r="P117" s="522">
        <f t="shared" si="5"/>
        <v>5949.2228381931473</v>
      </c>
    </row>
    <row r="118" spans="1:16" x14ac:dyDescent="0.2">
      <c r="A118" s="515" t="s">
        <v>1137</v>
      </c>
      <c r="B118" s="516" t="s">
        <v>927</v>
      </c>
      <c r="C118" s="383" t="s">
        <v>474</v>
      </c>
      <c r="D118" s="383" t="s">
        <v>474</v>
      </c>
      <c r="E118" s="519">
        <v>45671</v>
      </c>
      <c r="F118" s="122">
        <v>14417</v>
      </c>
      <c r="G118" s="122">
        <v>1078</v>
      </c>
      <c r="H118" s="122">
        <v>0</v>
      </c>
      <c r="I118" s="122">
        <v>0</v>
      </c>
      <c r="J118" s="520">
        <v>702.22283819314714</v>
      </c>
      <c r="K118" s="122"/>
      <c r="L118" s="122">
        <v>16197.222838193147</v>
      </c>
      <c r="M118" s="122">
        <v>739743364</v>
      </c>
      <c r="N118" s="122">
        <f t="shared" si="3"/>
        <v>227</v>
      </c>
      <c r="O118" s="521" t="str">
        <f t="shared" si="4"/>
        <v>Landskrona</v>
      </c>
      <c r="P118" s="522">
        <f t="shared" si="5"/>
        <v>16197.222838193147</v>
      </c>
    </row>
    <row r="119" spans="1:16" x14ac:dyDescent="0.2">
      <c r="A119" s="515" t="s">
        <v>1137</v>
      </c>
      <c r="B119" s="516" t="s">
        <v>941</v>
      </c>
      <c r="C119" s="383" t="s">
        <v>475</v>
      </c>
      <c r="D119" s="383" t="s">
        <v>475</v>
      </c>
      <c r="E119" s="519">
        <v>24653</v>
      </c>
      <c r="F119" s="122">
        <v>-4083</v>
      </c>
      <c r="G119" s="122">
        <v>3909</v>
      </c>
      <c r="H119" s="122">
        <v>342</v>
      </c>
      <c r="I119" s="122">
        <v>0</v>
      </c>
      <c r="J119" s="520">
        <v>702.22283819314714</v>
      </c>
      <c r="K119" s="122"/>
      <c r="L119" s="122">
        <v>870.22283819314714</v>
      </c>
      <c r="M119" s="122">
        <v>21453604</v>
      </c>
      <c r="N119" s="122">
        <f t="shared" si="3"/>
        <v>12</v>
      </c>
      <c r="O119" s="521" t="str">
        <f t="shared" si="4"/>
        <v>Lomma</v>
      </c>
      <c r="P119" s="522">
        <f t="shared" si="5"/>
        <v>870.22283819314714</v>
      </c>
    </row>
    <row r="120" spans="1:16" x14ac:dyDescent="0.2">
      <c r="A120" s="515" t="s">
        <v>1137</v>
      </c>
      <c r="B120" s="516" t="s">
        <v>944</v>
      </c>
      <c r="C120" s="383" t="s">
        <v>476</v>
      </c>
      <c r="D120" s="383" t="s">
        <v>476</v>
      </c>
      <c r="E120" s="519">
        <v>122949</v>
      </c>
      <c r="F120" s="122">
        <v>7251</v>
      </c>
      <c r="G120" s="122">
        <v>-4353</v>
      </c>
      <c r="H120" s="122">
        <v>0</v>
      </c>
      <c r="I120" s="122">
        <v>0</v>
      </c>
      <c r="J120" s="520">
        <v>702.22283819314714</v>
      </c>
      <c r="K120" s="122"/>
      <c r="L120" s="122">
        <v>3600.2228381931473</v>
      </c>
      <c r="M120" s="122">
        <v>442643798</v>
      </c>
      <c r="N120" s="122">
        <f t="shared" si="3"/>
        <v>21</v>
      </c>
      <c r="O120" s="521" t="str">
        <f t="shared" si="4"/>
        <v>Lund</v>
      </c>
      <c r="P120" s="522">
        <f t="shared" si="5"/>
        <v>3600.2228381931473</v>
      </c>
    </row>
    <row r="121" spans="1:16" x14ac:dyDescent="0.2">
      <c r="A121" s="515" t="s">
        <v>1137</v>
      </c>
      <c r="B121" s="516" t="s">
        <v>947</v>
      </c>
      <c r="C121" s="383" t="s">
        <v>477</v>
      </c>
      <c r="D121" s="383" t="s">
        <v>477</v>
      </c>
      <c r="E121" s="519">
        <v>338582</v>
      </c>
      <c r="F121" s="122">
        <v>13516</v>
      </c>
      <c r="G121" s="122">
        <v>2076</v>
      </c>
      <c r="H121" s="122">
        <v>32</v>
      </c>
      <c r="I121" s="122">
        <v>0</v>
      </c>
      <c r="J121" s="520">
        <v>702.22283819314714</v>
      </c>
      <c r="K121" s="122"/>
      <c r="L121" s="122">
        <v>16326.222838193147</v>
      </c>
      <c r="M121" s="122">
        <v>5527765181</v>
      </c>
      <c r="N121" s="122">
        <f t="shared" si="3"/>
        <v>231</v>
      </c>
      <c r="O121" s="521" t="str">
        <f t="shared" si="4"/>
        <v>Malmö</v>
      </c>
      <c r="P121" s="522">
        <f t="shared" si="5"/>
        <v>16326.222838193147</v>
      </c>
    </row>
    <row r="122" spans="1:16" x14ac:dyDescent="0.2">
      <c r="A122" s="515" t="s">
        <v>1137</v>
      </c>
      <c r="B122" s="516" t="s">
        <v>980</v>
      </c>
      <c r="C122" s="383" t="s">
        <v>478</v>
      </c>
      <c r="D122" s="383" t="s">
        <v>478</v>
      </c>
      <c r="E122" s="519">
        <v>13255</v>
      </c>
      <c r="F122" s="122">
        <v>12733</v>
      </c>
      <c r="G122" s="122">
        <v>1440</v>
      </c>
      <c r="H122" s="122">
        <v>0</v>
      </c>
      <c r="I122" s="122">
        <v>0</v>
      </c>
      <c r="J122" s="520">
        <v>702.22283819314714</v>
      </c>
      <c r="K122" s="122"/>
      <c r="L122" s="122">
        <v>14875.222838193147</v>
      </c>
      <c r="M122" s="122">
        <v>197171079</v>
      </c>
      <c r="N122" s="122">
        <f t="shared" si="3"/>
        <v>209</v>
      </c>
      <c r="O122" s="521" t="str">
        <f t="shared" si="4"/>
        <v>Osby</v>
      </c>
      <c r="P122" s="522">
        <f t="shared" si="5"/>
        <v>14875.222838193147</v>
      </c>
    </row>
    <row r="123" spans="1:16" x14ac:dyDescent="0.2">
      <c r="A123" s="515" t="s">
        <v>1137</v>
      </c>
      <c r="B123" s="516" t="s">
        <v>986</v>
      </c>
      <c r="C123" s="383" t="s">
        <v>479</v>
      </c>
      <c r="D123" s="383" t="s">
        <v>479</v>
      </c>
      <c r="E123" s="519">
        <v>7463</v>
      </c>
      <c r="F123" s="122">
        <v>16776</v>
      </c>
      <c r="G123" s="122">
        <v>3322</v>
      </c>
      <c r="H123" s="122">
        <v>0</v>
      </c>
      <c r="I123" s="122">
        <v>0</v>
      </c>
      <c r="J123" s="520">
        <v>702.22283819314714</v>
      </c>
      <c r="K123" s="122"/>
      <c r="L123" s="122">
        <v>20800.222838193145</v>
      </c>
      <c r="M123" s="122">
        <v>155232063</v>
      </c>
      <c r="N123" s="122">
        <f t="shared" si="3"/>
        <v>270</v>
      </c>
      <c r="O123" s="521" t="str">
        <f t="shared" si="4"/>
        <v>Perstorp</v>
      </c>
      <c r="P123" s="522">
        <f t="shared" si="5"/>
        <v>20800.222838193145</v>
      </c>
    </row>
    <row r="124" spans="1:16" x14ac:dyDescent="0.2">
      <c r="A124" s="515" t="s">
        <v>1137</v>
      </c>
      <c r="B124" s="516" t="s">
        <v>996</v>
      </c>
      <c r="C124" s="383" t="s">
        <v>480</v>
      </c>
      <c r="D124" s="383" t="s">
        <v>480</v>
      </c>
      <c r="E124" s="519">
        <v>19317</v>
      </c>
      <c r="F124" s="122">
        <v>11412</v>
      </c>
      <c r="G124" s="122">
        <v>-1017</v>
      </c>
      <c r="H124" s="122">
        <v>0</v>
      </c>
      <c r="I124" s="122">
        <v>0</v>
      </c>
      <c r="J124" s="520">
        <v>702.22283819314714</v>
      </c>
      <c r="K124" s="122"/>
      <c r="L124" s="122">
        <v>11097.222838193147</v>
      </c>
      <c r="M124" s="122">
        <v>214365054</v>
      </c>
      <c r="N124" s="122">
        <f t="shared" si="3"/>
        <v>127</v>
      </c>
      <c r="O124" s="521" t="str">
        <f t="shared" si="4"/>
        <v>Simrishamn</v>
      </c>
      <c r="P124" s="522">
        <f t="shared" si="5"/>
        <v>11097.222838193147</v>
      </c>
    </row>
    <row r="125" spans="1:16" x14ac:dyDescent="0.2">
      <c r="A125" s="515" t="s">
        <v>1137</v>
      </c>
      <c r="B125" s="516" t="s">
        <v>997</v>
      </c>
      <c r="C125" s="383" t="s">
        <v>481</v>
      </c>
      <c r="D125" s="383" t="s">
        <v>481</v>
      </c>
      <c r="E125" s="519">
        <v>19167</v>
      </c>
      <c r="F125" s="122">
        <v>12196</v>
      </c>
      <c r="G125" s="122">
        <v>-1690</v>
      </c>
      <c r="H125" s="122">
        <v>0</v>
      </c>
      <c r="I125" s="122">
        <v>0</v>
      </c>
      <c r="J125" s="520">
        <v>702.22283819314714</v>
      </c>
      <c r="K125" s="122"/>
      <c r="L125" s="122">
        <v>11208.222838193147</v>
      </c>
      <c r="M125" s="122">
        <v>214828007</v>
      </c>
      <c r="N125" s="122">
        <f t="shared" si="3"/>
        <v>131</v>
      </c>
      <c r="O125" s="521" t="str">
        <f t="shared" si="4"/>
        <v>Sjöbo</v>
      </c>
      <c r="P125" s="522">
        <f t="shared" si="5"/>
        <v>11208.222838193147</v>
      </c>
    </row>
    <row r="126" spans="1:16" x14ac:dyDescent="0.2">
      <c r="A126" s="515" t="s">
        <v>1137</v>
      </c>
      <c r="B126" s="516" t="s">
        <v>1001</v>
      </c>
      <c r="C126" s="383" t="s">
        <v>482</v>
      </c>
      <c r="D126" s="383" t="s">
        <v>482</v>
      </c>
      <c r="E126" s="519">
        <v>15739</v>
      </c>
      <c r="F126" s="122">
        <v>11266</v>
      </c>
      <c r="G126" s="122">
        <v>-908</v>
      </c>
      <c r="H126" s="122">
        <v>0</v>
      </c>
      <c r="I126" s="122">
        <v>0</v>
      </c>
      <c r="J126" s="520">
        <v>702.22283819314714</v>
      </c>
      <c r="K126" s="122"/>
      <c r="L126" s="122">
        <v>11060.222838193147</v>
      </c>
      <c r="M126" s="122">
        <v>174076847</v>
      </c>
      <c r="N126" s="122">
        <f t="shared" si="3"/>
        <v>125</v>
      </c>
      <c r="O126" s="521" t="str">
        <f t="shared" si="4"/>
        <v>Skurup</v>
      </c>
      <c r="P126" s="522">
        <f t="shared" si="5"/>
        <v>11060.222838193147</v>
      </c>
    </row>
    <row r="127" spans="1:16" x14ac:dyDescent="0.2">
      <c r="A127" s="515" t="s">
        <v>1137</v>
      </c>
      <c r="B127" s="516" t="s">
        <v>1009</v>
      </c>
      <c r="C127" s="383" t="s">
        <v>483</v>
      </c>
      <c r="D127" s="383" t="s">
        <v>483</v>
      </c>
      <c r="E127" s="519">
        <v>24633</v>
      </c>
      <c r="F127" s="122">
        <v>6198</v>
      </c>
      <c r="G127" s="122">
        <v>1976</v>
      </c>
      <c r="H127" s="122">
        <v>0</v>
      </c>
      <c r="I127" s="122">
        <v>0</v>
      </c>
      <c r="J127" s="520">
        <v>702.22283819314714</v>
      </c>
      <c r="K127" s="122"/>
      <c r="L127" s="122">
        <v>8876.2228381931473</v>
      </c>
      <c r="M127" s="122">
        <v>218647997</v>
      </c>
      <c r="N127" s="122">
        <f t="shared" si="3"/>
        <v>79</v>
      </c>
      <c r="O127" s="521" t="str">
        <f t="shared" si="4"/>
        <v>Staffanstorp</v>
      </c>
      <c r="P127" s="522">
        <f t="shared" si="5"/>
        <v>8876.2228381931473</v>
      </c>
    </row>
    <row r="128" spans="1:16" x14ac:dyDescent="0.2">
      <c r="A128" s="515" t="s">
        <v>1137</v>
      </c>
      <c r="B128" s="516" t="s">
        <v>1021</v>
      </c>
      <c r="C128" s="383" t="s">
        <v>484</v>
      </c>
      <c r="D128" s="383" t="s">
        <v>484</v>
      </c>
      <c r="E128" s="519">
        <v>14128</v>
      </c>
      <c r="F128" s="122">
        <v>13002</v>
      </c>
      <c r="G128" s="122">
        <v>252</v>
      </c>
      <c r="H128" s="122">
        <v>0</v>
      </c>
      <c r="I128" s="122">
        <v>0</v>
      </c>
      <c r="J128" s="520">
        <v>702.22283819314714</v>
      </c>
      <c r="K128" s="122"/>
      <c r="L128" s="122">
        <v>13956.222838193147</v>
      </c>
      <c r="M128" s="122">
        <v>197173516</v>
      </c>
      <c r="N128" s="122">
        <f t="shared" si="3"/>
        <v>192</v>
      </c>
      <c r="O128" s="521" t="str">
        <f t="shared" si="4"/>
        <v>Svalöv</v>
      </c>
      <c r="P128" s="522">
        <f t="shared" si="5"/>
        <v>13956.222838193147</v>
      </c>
    </row>
    <row r="129" spans="1:16" x14ac:dyDescent="0.2">
      <c r="A129" s="515" t="s">
        <v>1137</v>
      </c>
      <c r="B129" s="516" t="s">
        <v>1022</v>
      </c>
      <c r="C129" s="383" t="s">
        <v>485</v>
      </c>
      <c r="D129" s="383" t="s">
        <v>485</v>
      </c>
      <c r="E129" s="519">
        <v>21525</v>
      </c>
      <c r="F129" s="122">
        <v>8195</v>
      </c>
      <c r="G129" s="122">
        <v>2342</v>
      </c>
      <c r="H129" s="122">
        <v>0</v>
      </c>
      <c r="I129" s="122">
        <v>0</v>
      </c>
      <c r="J129" s="520">
        <v>702.22283819314714</v>
      </c>
      <c r="K129" s="122"/>
      <c r="L129" s="122">
        <v>11239.222838193147</v>
      </c>
      <c r="M129" s="122">
        <v>241924272</v>
      </c>
      <c r="N129" s="122">
        <f t="shared" si="3"/>
        <v>134</v>
      </c>
      <c r="O129" s="521" t="str">
        <f t="shared" si="4"/>
        <v>Svedala</v>
      </c>
      <c r="P129" s="522">
        <f t="shared" si="5"/>
        <v>11239.222838193147</v>
      </c>
    </row>
    <row r="130" spans="1:16" x14ac:dyDescent="0.2">
      <c r="A130" s="515" t="s">
        <v>1137</v>
      </c>
      <c r="B130" s="516" t="s">
        <v>1038</v>
      </c>
      <c r="C130" s="383" t="s">
        <v>486</v>
      </c>
      <c r="D130" s="383" t="s">
        <v>486</v>
      </c>
      <c r="E130" s="519">
        <v>13507</v>
      </c>
      <c r="F130" s="122">
        <v>14498</v>
      </c>
      <c r="G130" s="122">
        <v>-73</v>
      </c>
      <c r="H130" s="122">
        <v>0</v>
      </c>
      <c r="I130" s="122">
        <v>0</v>
      </c>
      <c r="J130" s="520">
        <v>702.22283819314714</v>
      </c>
      <c r="K130" s="122"/>
      <c r="L130" s="122">
        <v>15127.222838193147</v>
      </c>
      <c r="M130" s="122">
        <v>204323399</v>
      </c>
      <c r="N130" s="122">
        <f t="shared" si="3"/>
        <v>215</v>
      </c>
      <c r="O130" s="521" t="str">
        <f t="shared" si="4"/>
        <v>Tomelilla</v>
      </c>
      <c r="P130" s="522">
        <f t="shared" si="5"/>
        <v>15127.222838193147</v>
      </c>
    </row>
    <row r="131" spans="1:16" x14ac:dyDescent="0.2">
      <c r="A131" s="515" t="s">
        <v>1137</v>
      </c>
      <c r="B131" s="516" t="s">
        <v>1043</v>
      </c>
      <c r="C131" s="383" t="s">
        <v>487</v>
      </c>
      <c r="D131" s="383" t="s">
        <v>487</v>
      </c>
      <c r="E131" s="519">
        <v>44820</v>
      </c>
      <c r="F131" s="122">
        <v>11051</v>
      </c>
      <c r="G131" s="122">
        <v>-998</v>
      </c>
      <c r="H131" s="122">
        <v>0</v>
      </c>
      <c r="I131" s="122">
        <v>0</v>
      </c>
      <c r="J131" s="520">
        <v>702.22283819314714</v>
      </c>
      <c r="K131" s="122"/>
      <c r="L131" s="122">
        <v>10755.222838193147</v>
      </c>
      <c r="M131" s="122">
        <v>482049088</v>
      </c>
      <c r="N131" s="122">
        <f t="shared" si="3"/>
        <v>117</v>
      </c>
      <c r="O131" s="521" t="str">
        <f t="shared" si="4"/>
        <v>Trelleborg</v>
      </c>
      <c r="P131" s="522">
        <f t="shared" si="5"/>
        <v>10755.222838193147</v>
      </c>
    </row>
    <row r="132" spans="1:16" x14ac:dyDescent="0.2">
      <c r="A132" s="515" t="s">
        <v>1137</v>
      </c>
      <c r="B132" s="516" t="s">
        <v>1064</v>
      </c>
      <c r="C132" s="383" t="s">
        <v>488</v>
      </c>
      <c r="D132" s="383" t="s">
        <v>488</v>
      </c>
      <c r="E132" s="519">
        <v>36494</v>
      </c>
      <c r="F132" s="122">
        <v>-1095</v>
      </c>
      <c r="G132" s="122">
        <v>1044</v>
      </c>
      <c r="H132" s="122">
        <v>0</v>
      </c>
      <c r="I132" s="122">
        <v>0</v>
      </c>
      <c r="J132" s="520">
        <v>702.22283819314714</v>
      </c>
      <c r="K132" s="122"/>
      <c r="L132" s="122">
        <v>651.22283819314714</v>
      </c>
      <c r="M132" s="122">
        <v>23765726</v>
      </c>
      <c r="N132" s="122">
        <f t="shared" si="3"/>
        <v>11</v>
      </c>
      <c r="O132" s="521" t="str">
        <f t="shared" si="4"/>
        <v>Vellinge</v>
      </c>
      <c r="P132" s="522">
        <f t="shared" si="5"/>
        <v>651.22283819314714</v>
      </c>
    </row>
    <row r="133" spans="1:16" x14ac:dyDescent="0.2">
      <c r="A133" s="515" t="s">
        <v>1137</v>
      </c>
      <c r="B133" s="516" t="s">
        <v>1079</v>
      </c>
      <c r="C133" s="383" t="s">
        <v>489</v>
      </c>
      <c r="D133" s="383" t="s">
        <v>489</v>
      </c>
      <c r="E133" s="519">
        <v>30177</v>
      </c>
      <c r="F133" s="122">
        <v>8392</v>
      </c>
      <c r="G133" s="122">
        <v>-1414</v>
      </c>
      <c r="H133" s="122">
        <v>0</v>
      </c>
      <c r="I133" s="122">
        <v>0</v>
      </c>
      <c r="J133" s="520">
        <v>702.22283819314714</v>
      </c>
      <c r="K133" s="122"/>
      <c r="L133" s="122">
        <v>7680.2228381931473</v>
      </c>
      <c r="M133" s="122">
        <v>231766085</v>
      </c>
      <c r="N133" s="122">
        <f t="shared" si="3"/>
        <v>62</v>
      </c>
      <c r="O133" s="521" t="str">
        <f t="shared" si="4"/>
        <v>Ystad</v>
      </c>
      <c r="P133" s="522">
        <f t="shared" si="5"/>
        <v>7680.2228381931473</v>
      </c>
    </row>
    <row r="134" spans="1:16" x14ac:dyDescent="0.2">
      <c r="A134" s="515" t="s">
        <v>1137</v>
      </c>
      <c r="B134" s="516" t="s">
        <v>1085</v>
      </c>
      <c r="C134" s="383" t="s">
        <v>490</v>
      </c>
      <c r="D134" s="383" t="s">
        <v>490</v>
      </c>
      <c r="E134" s="519">
        <v>15956</v>
      </c>
      <c r="F134" s="122">
        <v>15837</v>
      </c>
      <c r="G134" s="122">
        <v>1993</v>
      </c>
      <c r="H134" s="122">
        <v>0</v>
      </c>
      <c r="I134" s="122">
        <v>0</v>
      </c>
      <c r="J134" s="520">
        <v>702.22283819314714</v>
      </c>
      <c r="K134" s="122"/>
      <c r="L134" s="122">
        <v>18532.222838193145</v>
      </c>
      <c r="M134" s="122">
        <v>295700148</v>
      </c>
      <c r="N134" s="122">
        <f t="shared" si="3"/>
        <v>259</v>
      </c>
      <c r="O134" s="521" t="str">
        <f t="shared" si="4"/>
        <v>Åstorp</v>
      </c>
      <c r="P134" s="522">
        <f t="shared" si="5"/>
        <v>18532.222838193145</v>
      </c>
    </row>
    <row r="135" spans="1:16" x14ac:dyDescent="0.2">
      <c r="A135" s="515" t="s">
        <v>1137</v>
      </c>
      <c r="B135" s="516" t="s">
        <v>1091</v>
      </c>
      <c r="C135" s="383" t="s">
        <v>491</v>
      </c>
      <c r="D135" s="383" t="s">
        <v>491</v>
      </c>
      <c r="E135" s="519">
        <v>42094</v>
      </c>
      <c r="F135" s="122">
        <v>7015</v>
      </c>
      <c r="G135" s="122">
        <v>-550</v>
      </c>
      <c r="H135" s="122">
        <v>0</v>
      </c>
      <c r="I135" s="122">
        <v>0</v>
      </c>
      <c r="J135" s="520">
        <v>702.22283819314714</v>
      </c>
      <c r="K135" s="122"/>
      <c r="L135" s="122">
        <v>7167.2228381931473</v>
      </c>
      <c r="M135" s="122">
        <v>301697078</v>
      </c>
      <c r="N135" s="122">
        <f t="shared" si="3"/>
        <v>55</v>
      </c>
      <c r="O135" s="521" t="str">
        <f t="shared" si="4"/>
        <v>Ängelholm</v>
      </c>
      <c r="P135" s="522">
        <f t="shared" si="5"/>
        <v>7167.2228381931473</v>
      </c>
    </row>
    <row r="136" spans="1:16" x14ac:dyDescent="0.2">
      <c r="A136" s="515" t="s">
        <v>1137</v>
      </c>
      <c r="B136" s="516" t="s">
        <v>1095</v>
      </c>
      <c r="C136" s="383" t="s">
        <v>492</v>
      </c>
      <c r="D136" s="383" t="s">
        <v>492</v>
      </c>
      <c r="E136" s="519">
        <v>10157</v>
      </c>
      <c r="F136" s="122">
        <v>14919</v>
      </c>
      <c r="G136" s="122">
        <v>314</v>
      </c>
      <c r="H136" s="122">
        <v>0</v>
      </c>
      <c r="I136" s="122">
        <v>0</v>
      </c>
      <c r="J136" s="520">
        <v>702.22283819314714</v>
      </c>
      <c r="K136" s="122"/>
      <c r="L136" s="122">
        <v>15935.222838193147</v>
      </c>
      <c r="M136" s="122">
        <v>161854058</v>
      </c>
      <c r="N136" s="122">
        <f t="shared" si="3"/>
        <v>223</v>
      </c>
      <c r="O136" s="521" t="str">
        <f t="shared" si="4"/>
        <v>Örkelljunga</v>
      </c>
      <c r="P136" s="522">
        <f t="shared" si="5"/>
        <v>15935.222838193147</v>
      </c>
    </row>
    <row r="137" spans="1:16" x14ac:dyDescent="0.2">
      <c r="A137" s="515" t="s">
        <v>1137</v>
      </c>
      <c r="B137" s="516" t="s">
        <v>1100</v>
      </c>
      <c r="C137" s="383" t="s">
        <v>493</v>
      </c>
      <c r="D137" s="383" t="s">
        <v>493</v>
      </c>
      <c r="E137" s="519">
        <v>14898</v>
      </c>
      <c r="F137" s="122">
        <v>16352</v>
      </c>
      <c r="G137" s="122">
        <v>2305</v>
      </c>
      <c r="H137" s="122">
        <v>0</v>
      </c>
      <c r="I137" s="122">
        <v>0</v>
      </c>
      <c r="J137" s="520">
        <v>702.22283819314714</v>
      </c>
      <c r="K137" s="122"/>
      <c r="L137" s="122">
        <v>19359.222838193145</v>
      </c>
      <c r="M137" s="122">
        <v>288413702</v>
      </c>
      <c r="N137" s="122">
        <f t="shared" si="3"/>
        <v>265</v>
      </c>
      <c r="O137" s="521" t="str">
        <f t="shared" si="4"/>
        <v>Östra Göinge</v>
      </c>
      <c r="P137" s="522">
        <f t="shared" si="5"/>
        <v>19359.222838193145</v>
      </c>
    </row>
    <row r="138" spans="1:16" ht="25.5" x14ac:dyDescent="0.2">
      <c r="A138" s="515" t="s">
        <v>1138</v>
      </c>
      <c r="B138" s="516" t="s">
        <v>852</v>
      </c>
      <c r="C138" s="517" t="s">
        <v>495</v>
      </c>
      <c r="D138" s="518" t="s">
        <v>711</v>
      </c>
      <c r="E138" s="519">
        <v>44625</v>
      </c>
      <c r="F138" s="122">
        <v>11142</v>
      </c>
      <c r="G138" s="122">
        <v>-1056</v>
      </c>
      <c r="H138" s="122">
        <v>0</v>
      </c>
      <c r="I138" s="122">
        <v>0</v>
      </c>
      <c r="J138" s="520">
        <v>702.22283819314714</v>
      </c>
      <c r="K138" s="122"/>
      <c r="L138" s="122">
        <v>10788.222838193147</v>
      </c>
      <c r="M138" s="122">
        <v>481424444</v>
      </c>
      <c r="N138" s="122">
        <f t="shared" si="3"/>
        <v>119</v>
      </c>
      <c r="O138" s="521" t="str">
        <f t="shared" si="4"/>
        <v>Falkenberg</v>
      </c>
      <c r="P138" s="522">
        <f t="shared" si="5"/>
        <v>10788.222838193147</v>
      </c>
    </row>
    <row r="139" spans="1:16" x14ac:dyDescent="0.2">
      <c r="A139" s="515" t="s">
        <v>1138</v>
      </c>
      <c r="B139" s="516" t="s">
        <v>876</v>
      </c>
      <c r="C139" s="383" t="s">
        <v>496</v>
      </c>
      <c r="D139" s="383" t="s">
        <v>496</v>
      </c>
      <c r="E139" s="519">
        <v>101175</v>
      </c>
      <c r="F139" s="122">
        <v>9261</v>
      </c>
      <c r="G139" s="122">
        <v>-1562</v>
      </c>
      <c r="H139" s="122">
        <v>0</v>
      </c>
      <c r="I139" s="122">
        <v>0</v>
      </c>
      <c r="J139" s="520">
        <v>702.22283819314714</v>
      </c>
      <c r="K139" s="122"/>
      <c r="L139" s="122">
        <v>8401.2228381931473</v>
      </c>
      <c r="M139" s="122">
        <v>849993721</v>
      </c>
      <c r="N139" s="122">
        <f t="shared" ref="N139:N202" si="6">RANK(L139,$L$10:$L$299,1)</f>
        <v>73</v>
      </c>
      <c r="O139" s="521" t="str">
        <f t="shared" ref="O139:O202" si="7">C139</f>
        <v>Halmstad</v>
      </c>
      <c r="P139" s="522">
        <f t="shared" ref="P139:P202" si="8">L139</f>
        <v>8401.2228381931473</v>
      </c>
    </row>
    <row r="140" spans="1:16" x14ac:dyDescent="0.2">
      <c r="A140" s="515" t="s">
        <v>1138</v>
      </c>
      <c r="B140" s="516" t="s">
        <v>889</v>
      </c>
      <c r="C140" s="383" t="s">
        <v>497</v>
      </c>
      <c r="D140" s="383" t="s">
        <v>497</v>
      </c>
      <c r="E140" s="519">
        <v>10929</v>
      </c>
      <c r="F140" s="122">
        <v>14239</v>
      </c>
      <c r="G140" s="122">
        <v>4713</v>
      </c>
      <c r="H140" s="122">
        <v>0</v>
      </c>
      <c r="I140" s="122">
        <v>0</v>
      </c>
      <c r="J140" s="520">
        <v>702.22283819314714</v>
      </c>
      <c r="K140" s="122"/>
      <c r="L140" s="122">
        <v>19654.222838193145</v>
      </c>
      <c r="M140" s="122">
        <v>214801001</v>
      </c>
      <c r="N140" s="122">
        <f t="shared" si="6"/>
        <v>266</v>
      </c>
      <c r="O140" s="521" t="str">
        <f t="shared" si="7"/>
        <v>Hylte</v>
      </c>
      <c r="P140" s="522">
        <f t="shared" si="8"/>
        <v>19654.222838193145</v>
      </c>
    </row>
    <row r="141" spans="1:16" x14ac:dyDescent="0.2">
      <c r="A141" s="515" t="s">
        <v>1138</v>
      </c>
      <c r="B141" s="516" t="s">
        <v>921</v>
      </c>
      <c r="C141" s="383" t="s">
        <v>498</v>
      </c>
      <c r="D141" s="383" t="s">
        <v>498</v>
      </c>
      <c r="E141" s="519">
        <v>83217</v>
      </c>
      <c r="F141" s="122">
        <v>154</v>
      </c>
      <c r="G141" s="122">
        <v>1191</v>
      </c>
      <c r="H141" s="122">
        <v>0</v>
      </c>
      <c r="I141" s="122">
        <v>0</v>
      </c>
      <c r="J141" s="520">
        <v>702.22283819314714</v>
      </c>
      <c r="K141" s="122"/>
      <c r="L141" s="122">
        <v>2047.2228381931473</v>
      </c>
      <c r="M141" s="122">
        <v>170363743</v>
      </c>
      <c r="N141" s="122">
        <f t="shared" si="6"/>
        <v>14</v>
      </c>
      <c r="O141" s="521" t="str">
        <f t="shared" si="7"/>
        <v>Kungsbacka</v>
      </c>
      <c r="P141" s="522">
        <f t="shared" si="8"/>
        <v>2047.2228381931473</v>
      </c>
    </row>
    <row r="142" spans="1:16" x14ac:dyDescent="0.2">
      <c r="A142" s="515" t="s">
        <v>1138</v>
      </c>
      <c r="B142" s="516" t="s">
        <v>926</v>
      </c>
      <c r="C142" s="383" t="s">
        <v>499</v>
      </c>
      <c r="D142" s="383" t="s">
        <v>499</v>
      </c>
      <c r="E142" s="519">
        <v>25426</v>
      </c>
      <c r="F142" s="122">
        <v>12469</v>
      </c>
      <c r="G142" s="122">
        <v>-738</v>
      </c>
      <c r="H142" s="122">
        <v>0</v>
      </c>
      <c r="I142" s="122">
        <v>0</v>
      </c>
      <c r="J142" s="520">
        <v>702.22283819314714</v>
      </c>
      <c r="K142" s="122"/>
      <c r="L142" s="122">
        <v>12433.222838193147</v>
      </c>
      <c r="M142" s="122">
        <v>316127124</v>
      </c>
      <c r="N142" s="122">
        <f t="shared" si="6"/>
        <v>163</v>
      </c>
      <c r="O142" s="521" t="str">
        <f t="shared" si="7"/>
        <v>Laholm</v>
      </c>
      <c r="P142" s="522">
        <f t="shared" si="8"/>
        <v>12433.222838193147</v>
      </c>
    </row>
    <row r="143" spans="1:16" x14ac:dyDescent="0.2">
      <c r="A143" s="515" t="s">
        <v>1138</v>
      </c>
      <c r="B143" s="516" t="s">
        <v>1062</v>
      </c>
      <c r="C143" s="383" t="s">
        <v>500</v>
      </c>
      <c r="D143" s="383" t="s">
        <v>500</v>
      </c>
      <c r="E143" s="519">
        <v>63481</v>
      </c>
      <c r="F143" s="122">
        <v>7269</v>
      </c>
      <c r="G143" s="122">
        <v>-1456</v>
      </c>
      <c r="H143" s="122">
        <v>0</v>
      </c>
      <c r="I143" s="122">
        <v>0</v>
      </c>
      <c r="J143" s="520">
        <v>702.22283819314714</v>
      </c>
      <c r="K143" s="122"/>
      <c r="L143" s="122">
        <v>6515.2228381931473</v>
      </c>
      <c r="M143" s="122">
        <v>413592861</v>
      </c>
      <c r="N143" s="122">
        <f t="shared" si="6"/>
        <v>51</v>
      </c>
      <c r="O143" s="521" t="str">
        <f t="shared" si="7"/>
        <v>Varberg</v>
      </c>
      <c r="P143" s="522">
        <f t="shared" si="8"/>
        <v>6515.2228381931473</v>
      </c>
    </row>
    <row r="144" spans="1:16" ht="25.5" x14ac:dyDescent="0.2">
      <c r="A144" s="515" t="s">
        <v>1139</v>
      </c>
      <c r="B144" s="516" t="s">
        <v>813</v>
      </c>
      <c r="C144" s="523" t="s">
        <v>502</v>
      </c>
      <c r="D144" s="524" t="s">
        <v>712</v>
      </c>
      <c r="E144" s="519">
        <v>30797</v>
      </c>
      <c r="F144" s="122">
        <v>7866</v>
      </c>
      <c r="G144" s="122">
        <v>376</v>
      </c>
      <c r="H144" s="122">
        <v>0</v>
      </c>
      <c r="I144" s="122">
        <v>0</v>
      </c>
      <c r="J144" s="520">
        <v>702.22283819314714</v>
      </c>
      <c r="K144" s="122"/>
      <c r="L144" s="122">
        <v>8944.2228381931473</v>
      </c>
      <c r="M144" s="122">
        <v>275455231</v>
      </c>
      <c r="N144" s="122">
        <f t="shared" si="6"/>
        <v>80</v>
      </c>
      <c r="O144" s="521" t="str">
        <f t="shared" si="7"/>
        <v>Ale</v>
      </c>
      <c r="P144" s="522">
        <f t="shared" si="8"/>
        <v>8944.2228381931473</v>
      </c>
    </row>
    <row r="145" spans="1:16" x14ac:dyDescent="0.2">
      <c r="A145" s="515" t="s">
        <v>1139</v>
      </c>
      <c r="B145" s="516" t="s">
        <v>814</v>
      </c>
      <c r="C145" s="383" t="s">
        <v>503</v>
      </c>
      <c r="D145" s="383" t="s">
        <v>503</v>
      </c>
      <c r="E145" s="519">
        <v>40934</v>
      </c>
      <c r="F145" s="122">
        <v>7547</v>
      </c>
      <c r="G145" s="122">
        <v>-912</v>
      </c>
      <c r="H145" s="122">
        <v>0</v>
      </c>
      <c r="I145" s="122">
        <v>0</v>
      </c>
      <c r="J145" s="520">
        <v>702.22283819314714</v>
      </c>
      <c r="K145" s="122"/>
      <c r="L145" s="122">
        <v>7337.2228381931473</v>
      </c>
      <c r="M145" s="122">
        <v>300341880</v>
      </c>
      <c r="N145" s="122">
        <f t="shared" si="6"/>
        <v>57</v>
      </c>
      <c r="O145" s="521" t="str">
        <f t="shared" si="7"/>
        <v>Alingsås</v>
      </c>
      <c r="P145" s="522">
        <f t="shared" si="8"/>
        <v>7337.2228381931473</v>
      </c>
    </row>
    <row r="146" spans="1:16" x14ac:dyDescent="0.2">
      <c r="A146" s="515" t="s">
        <v>1139</v>
      </c>
      <c r="B146" s="516" t="s">
        <v>823</v>
      </c>
      <c r="C146" s="383" t="s">
        <v>504</v>
      </c>
      <c r="D146" s="383" t="s">
        <v>504</v>
      </c>
      <c r="E146" s="519">
        <v>9867</v>
      </c>
      <c r="F146" s="122">
        <v>14868</v>
      </c>
      <c r="G146" s="122">
        <v>2468</v>
      </c>
      <c r="H146" s="122">
        <v>0</v>
      </c>
      <c r="I146" s="122">
        <v>0</v>
      </c>
      <c r="J146" s="520">
        <v>702.22283819314714</v>
      </c>
      <c r="K146" s="122"/>
      <c r="L146" s="122">
        <v>18038.222838193145</v>
      </c>
      <c r="M146" s="122">
        <v>177983145</v>
      </c>
      <c r="N146" s="122">
        <f t="shared" si="6"/>
        <v>251</v>
      </c>
      <c r="O146" s="521" t="str">
        <f t="shared" si="7"/>
        <v>Bengtsfors</v>
      </c>
      <c r="P146" s="522">
        <f t="shared" si="8"/>
        <v>18038.222838193145</v>
      </c>
    </row>
    <row r="147" spans="1:16" x14ac:dyDescent="0.2">
      <c r="A147" s="515" t="s">
        <v>1139</v>
      </c>
      <c r="B147" s="516" t="s">
        <v>828</v>
      </c>
      <c r="C147" s="383" t="s">
        <v>505</v>
      </c>
      <c r="D147" s="383" t="s">
        <v>505</v>
      </c>
      <c r="E147" s="519">
        <v>9403</v>
      </c>
      <c r="F147" s="122">
        <v>7259</v>
      </c>
      <c r="G147" s="122">
        <v>418</v>
      </c>
      <c r="H147" s="122">
        <v>0</v>
      </c>
      <c r="I147" s="122">
        <v>0</v>
      </c>
      <c r="J147" s="520">
        <v>702.22283819314714</v>
      </c>
      <c r="K147" s="122"/>
      <c r="L147" s="122">
        <v>8379.2228381931473</v>
      </c>
      <c r="M147" s="122">
        <v>78789832</v>
      </c>
      <c r="N147" s="122">
        <f t="shared" si="6"/>
        <v>72</v>
      </c>
      <c r="O147" s="521" t="str">
        <f t="shared" si="7"/>
        <v>Bollebygd</v>
      </c>
      <c r="P147" s="522">
        <f t="shared" si="8"/>
        <v>8379.2228381931473</v>
      </c>
    </row>
    <row r="148" spans="1:16" x14ac:dyDescent="0.2">
      <c r="A148" s="515" t="s">
        <v>1139</v>
      </c>
      <c r="B148" s="516" t="s">
        <v>832</v>
      </c>
      <c r="C148" s="383" t="s">
        <v>506</v>
      </c>
      <c r="D148" s="383" t="s">
        <v>506</v>
      </c>
      <c r="E148" s="519">
        <v>112121</v>
      </c>
      <c r="F148" s="122">
        <v>9223</v>
      </c>
      <c r="G148" s="122">
        <v>-386</v>
      </c>
      <c r="H148" s="122">
        <v>0</v>
      </c>
      <c r="I148" s="122">
        <v>0</v>
      </c>
      <c r="J148" s="520">
        <v>702.22283819314714</v>
      </c>
      <c r="K148" s="122"/>
      <c r="L148" s="122">
        <v>9539.2228381931473</v>
      </c>
      <c r="M148" s="122">
        <v>1069547204</v>
      </c>
      <c r="N148" s="122">
        <f t="shared" si="6"/>
        <v>87</v>
      </c>
      <c r="O148" s="521" t="str">
        <f t="shared" si="7"/>
        <v>Borås</v>
      </c>
      <c r="P148" s="522">
        <f t="shared" si="8"/>
        <v>9539.2228381931473</v>
      </c>
    </row>
    <row r="149" spans="1:16" x14ac:dyDescent="0.2">
      <c r="A149" s="515" t="s">
        <v>1139</v>
      </c>
      <c r="B149" s="516" t="s">
        <v>839</v>
      </c>
      <c r="C149" s="383" t="s">
        <v>507</v>
      </c>
      <c r="D149" s="383" t="s">
        <v>507</v>
      </c>
      <c r="E149" s="519">
        <v>4807</v>
      </c>
      <c r="F149" s="122">
        <v>16156</v>
      </c>
      <c r="G149" s="122">
        <v>1471</v>
      </c>
      <c r="H149" s="122">
        <v>0</v>
      </c>
      <c r="I149" s="122">
        <v>0</v>
      </c>
      <c r="J149" s="520">
        <v>702.22283819314714</v>
      </c>
      <c r="K149" s="122"/>
      <c r="L149" s="122">
        <v>18329.222838193145</v>
      </c>
      <c r="M149" s="122">
        <v>88108574</v>
      </c>
      <c r="N149" s="122">
        <f t="shared" si="6"/>
        <v>255</v>
      </c>
      <c r="O149" s="521" t="str">
        <f t="shared" si="7"/>
        <v>Dals-Ed</v>
      </c>
      <c r="P149" s="522">
        <f t="shared" si="8"/>
        <v>18329.222838193145</v>
      </c>
    </row>
    <row r="150" spans="1:16" x14ac:dyDescent="0.2">
      <c r="A150" s="515" t="s">
        <v>1139</v>
      </c>
      <c r="B150" s="516" t="s">
        <v>850</v>
      </c>
      <c r="C150" s="383" t="s">
        <v>508</v>
      </c>
      <c r="D150" s="383" t="s">
        <v>508</v>
      </c>
      <c r="E150" s="519">
        <v>5671</v>
      </c>
      <c r="F150" s="122">
        <v>12515</v>
      </c>
      <c r="G150" s="122">
        <v>626</v>
      </c>
      <c r="H150" s="122">
        <v>0</v>
      </c>
      <c r="I150" s="122">
        <v>0</v>
      </c>
      <c r="J150" s="520">
        <v>702.22283819314714</v>
      </c>
      <c r="K150" s="122"/>
      <c r="L150" s="122">
        <v>13843.222838193147</v>
      </c>
      <c r="M150" s="122">
        <v>78504917</v>
      </c>
      <c r="N150" s="122">
        <f t="shared" si="6"/>
        <v>191</v>
      </c>
      <c r="O150" s="521" t="str">
        <f t="shared" si="7"/>
        <v>Essunga</v>
      </c>
      <c r="P150" s="522">
        <f t="shared" si="8"/>
        <v>13843.222838193147</v>
      </c>
    </row>
    <row r="151" spans="1:16" x14ac:dyDescent="0.2">
      <c r="A151" s="515" t="s">
        <v>1139</v>
      </c>
      <c r="B151" s="516" t="s">
        <v>853</v>
      </c>
      <c r="C151" s="383" t="s">
        <v>509</v>
      </c>
      <c r="D151" s="383" t="s">
        <v>509</v>
      </c>
      <c r="E151" s="519">
        <v>33145</v>
      </c>
      <c r="F151" s="122">
        <v>12370</v>
      </c>
      <c r="G151" s="122">
        <v>2266</v>
      </c>
      <c r="H151" s="122">
        <v>0</v>
      </c>
      <c r="I151" s="122">
        <v>0</v>
      </c>
      <c r="J151" s="520">
        <v>702.22283819314714</v>
      </c>
      <c r="K151" s="122"/>
      <c r="L151" s="122">
        <v>15338.222838193147</v>
      </c>
      <c r="M151" s="122">
        <v>508385396</v>
      </c>
      <c r="N151" s="122">
        <f t="shared" si="6"/>
        <v>218</v>
      </c>
      <c r="O151" s="521" t="str">
        <f t="shared" si="7"/>
        <v>Falköping</v>
      </c>
      <c r="P151" s="522">
        <f t="shared" si="8"/>
        <v>15338.222838193147</v>
      </c>
    </row>
    <row r="152" spans="1:16" x14ac:dyDescent="0.2">
      <c r="A152" s="515" t="s">
        <v>1139</v>
      </c>
      <c r="B152" s="516" t="s">
        <v>859</v>
      </c>
      <c r="C152" s="383" t="s">
        <v>510</v>
      </c>
      <c r="D152" s="383" t="s">
        <v>510</v>
      </c>
      <c r="E152" s="519">
        <v>6596</v>
      </c>
      <c r="F152" s="122">
        <v>14013</v>
      </c>
      <c r="G152" s="122">
        <v>2114</v>
      </c>
      <c r="H152" s="122">
        <v>0</v>
      </c>
      <c r="I152" s="122">
        <v>0</v>
      </c>
      <c r="J152" s="520">
        <v>702.22283819314714</v>
      </c>
      <c r="K152" s="122"/>
      <c r="L152" s="122">
        <v>16829.222838193145</v>
      </c>
      <c r="M152" s="122">
        <v>111005554</v>
      </c>
      <c r="N152" s="122">
        <f t="shared" si="6"/>
        <v>237</v>
      </c>
      <c r="O152" s="521" t="str">
        <f t="shared" si="7"/>
        <v>Färgelanda</v>
      </c>
      <c r="P152" s="522">
        <f t="shared" si="8"/>
        <v>16829.222838193145</v>
      </c>
    </row>
    <row r="153" spans="1:16" x14ac:dyDescent="0.2">
      <c r="A153" s="515" t="s">
        <v>1139</v>
      </c>
      <c r="B153" s="516" t="s">
        <v>866</v>
      </c>
      <c r="C153" s="383" t="s">
        <v>511</v>
      </c>
      <c r="D153" s="383" t="s">
        <v>511</v>
      </c>
      <c r="E153" s="519">
        <v>5705</v>
      </c>
      <c r="F153" s="122">
        <v>10468</v>
      </c>
      <c r="G153" s="122">
        <v>-244</v>
      </c>
      <c r="H153" s="122">
        <v>0</v>
      </c>
      <c r="I153" s="122">
        <v>0</v>
      </c>
      <c r="J153" s="520">
        <v>702.22283819314714</v>
      </c>
      <c r="K153" s="122"/>
      <c r="L153" s="122">
        <v>10926.222838193147</v>
      </c>
      <c r="M153" s="122">
        <v>62334101</v>
      </c>
      <c r="N153" s="122">
        <f t="shared" si="6"/>
        <v>124</v>
      </c>
      <c r="O153" s="521" t="str">
        <f t="shared" si="7"/>
        <v>Grästorp</v>
      </c>
      <c r="P153" s="522">
        <f t="shared" si="8"/>
        <v>10926.222838193147</v>
      </c>
    </row>
    <row r="154" spans="1:16" x14ac:dyDescent="0.2">
      <c r="A154" s="515" t="s">
        <v>1139</v>
      </c>
      <c r="B154" s="516" t="s">
        <v>867</v>
      </c>
      <c r="C154" s="383" t="s">
        <v>512</v>
      </c>
      <c r="D154" s="383" t="s">
        <v>512</v>
      </c>
      <c r="E154" s="519">
        <v>5258</v>
      </c>
      <c r="F154" s="122">
        <v>14872</v>
      </c>
      <c r="G154" s="122">
        <v>963</v>
      </c>
      <c r="H154" s="122">
        <v>0</v>
      </c>
      <c r="I154" s="122">
        <v>0</v>
      </c>
      <c r="J154" s="520">
        <v>702.22283819314714</v>
      </c>
      <c r="K154" s="122"/>
      <c r="L154" s="122">
        <v>16537.222838193145</v>
      </c>
      <c r="M154" s="122">
        <v>86952718</v>
      </c>
      <c r="N154" s="122">
        <f t="shared" si="6"/>
        <v>233</v>
      </c>
      <c r="O154" s="521" t="str">
        <f t="shared" si="7"/>
        <v>Gullspång</v>
      </c>
      <c r="P154" s="522">
        <f t="shared" si="8"/>
        <v>16537.222838193145</v>
      </c>
    </row>
    <row r="155" spans="1:16" x14ac:dyDescent="0.2">
      <c r="A155" s="515" t="s">
        <v>1139</v>
      </c>
      <c r="B155" s="516" t="s">
        <v>870</v>
      </c>
      <c r="C155" s="383" t="s">
        <v>513</v>
      </c>
      <c r="D155" s="383" t="s">
        <v>513</v>
      </c>
      <c r="E155" s="519">
        <v>571153</v>
      </c>
      <c r="F155" s="122">
        <v>4724</v>
      </c>
      <c r="G155" s="122">
        <v>-1193</v>
      </c>
      <c r="H155" s="122">
        <v>0</v>
      </c>
      <c r="I155" s="122">
        <v>0</v>
      </c>
      <c r="J155" s="520">
        <v>702.22283819314714</v>
      </c>
      <c r="K155" s="122"/>
      <c r="L155" s="122">
        <v>4233.2228381931473</v>
      </c>
      <c r="M155" s="122">
        <v>2417817924</v>
      </c>
      <c r="N155" s="122">
        <f t="shared" si="6"/>
        <v>26</v>
      </c>
      <c r="O155" s="521" t="str">
        <f t="shared" si="7"/>
        <v>Göteborg</v>
      </c>
      <c r="P155" s="522">
        <f t="shared" si="8"/>
        <v>4233.2228381931473</v>
      </c>
    </row>
    <row r="156" spans="1:16" x14ac:dyDescent="0.2">
      <c r="A156" s="515" t="s">
        <v>1139</v>
      </c>
      <c r="B156" s="516" t="s">
        <v>871</v>
      </c>
      <c r="C156" s="383" t="s">
        <v>514</v>
      </c>
      <c r="D156" s="383" t="s">
        <v>514</v>
      </c>
      <c r="E156" s="519">
        <v>13271</v>
      </c>
      <c r="F156" s="122">
        <v>10209</v>
      </c>
      <c r="G156" s="122">
        <v>-1354</v>
      </c>
      <c r="H156" s="122">
        <v>0</v>
      </c>
      <c r="I156" s="122">
        <v>0</v>
      </c>
      <c r="J156" s="520">
        <v>702.22283819314714</v>
      </c>
      <c r="K156" s="122"/>
      <c r="L156" s="122">
        <v>9557.2228381931473</v>
      </c>
      <c r="M156" s="122">
        <v>126833904</v>
      </c>
      <c r="N156" s="122">
        <f t="shared" si="6"/>
        <v>88</v>
      </c>
      <c r="O156" s="521" t="str">
        <f t="shared" si="7"/>
        <v>Götene</v>
      </c>
      <c r="P156" s="522">
        <f t="shared" si="8"/>
        <v>9557.2228381931473</v>
      </c>
    </row>
    <row r="157" spans="1:16" x14ac:dyDescent="0.2">
      <c r="A157" s="515" t="s">
        <v>1139</v>
      </c>
      <c r="B157" s="516" t="s">
        <v>883</v>
      </c>
      <c r="C157" s="383" t="s">
        <v>515</v>
      </c>
      <c r="D157" s="383" t="s">
        <v>515</v>
      </c>
      <c r="E157" s="519">
        <v>9482</v>
      </c>
      <c r="F157" s="122">
        <v>11040</v>
      </c>
      <c r="G157" s="122">
        <v>-445</v>
      </c>
      <c r="H157" s="122">
        <v>0</v>
      </c>
      <c r="I157" s="122">
        <v>0</v>
      </c>
      <c r="J157" s="520">
        <v>702.22283819314714</v>
      </c>
      <c r="K157" s="122"/>
      <c r="L157" s="122">
        <v>11297.222838193147</v>
      </c>
      <c r="M157" s="122">
        <v>107120267</v>
      </c>
      <c r="N157" s="122">
        <f t="shared" si="6"/>
        <v>137</v>
      </c>
      <c r="O157" s="521" t="str">
        <f t="shared" si="7"/>
        <v>Herrljunga</v>
      </c>
      <c r="P157" s="522">
        <f t="shared" si="8"/>
        <v>11297.222838193147</v>
      </c>
    </row>
    <row r="158" spans="1:16" x14ac:dyDescent="0.2">
      <c r="A158" s="515" t="s">
        <v>1139</v>
      </c>
      <c r="B158" s="516" t="s">
        <v>884</v>
      </c>
      <c r="C158" s="383" t="s">
        <v>516</v>
      </c>
      <c r="D158" s="383" t="s">
        <v>516</v>
      </c>
      <c r="E158" s="519">
        <v>9160</v>
      </c>
      <c r="F158" s="122">
        <v>10782</v>
      </c>
      <c r="G158" s="122">
        <v>-354</v>
      </c>
      <c r="H158" s="122">
        <v>0</v>
      </c>
      <c r="I158" s="122">
        <v>0</v>
      </c>
      <c r="J158" s="520">
        <v>702.22283819314714</v>
      </c>
      <c r="K158" s="122"/>
      <c r="L158" s="122">
        <v>11130.222838193147</v>
      </c>
      <c r="M158" s="122">
        <v>101952841</v>
      </c>
      <c r="N158" s="122">
        <f t="shared" si="6"/>
        <v>128</v>
      </c>
      <c r="O158" s="521" t="str">
        <f t="shared" si="7"/>
        <v>Hjo</v>
      </c>
      <c r="P158" s="522">
        <f t="shared" si="8"/>
        <v>11130.222838193147</v>
      </c>
    </row>
    <row r="159" spans="1:16" x14ac:dyDescent="0.2">
      <c r="A159" s="515" t="s">
        <v>1139</v>
      </c>
      <c r="B159" s="516" t="s">
        <v>894</v>
      </c>
      <c r="C159" s="383" t="s">
        <v>517</v>
      </c>
      <c r="D159" s="383" t="s">
        <v>517</v>
      </c>
      <c r="E159" s="519">
        <v>37747</v>
      </c>
      <c r="F159" s="122">
        <v>832</v>
      </c>
      <c r="G159" s="122">
        <v>1607</v>
      </c>
      <c r="H159" s="122">
        <v>0</v>
      </c>
      <c r="I159" s="122">
        <v>0</v>
      </c>
      <c r="J159" s="520">
        <v>702.22283819314714</v>
      </c>
      <c r="K159" s="122"/>
      <c r="L159" s="122">
        <v>3141.2228381931473</v>
      </c>
      <c r="M159" s="122">
        <v>118571738</v>
      </c>
      <c r="N159" s="122">
        <f t="shared" si="6"/>
        <v>19</v>
      </c>
      <c r="O159" s="521" t="str">
        <f t="shared" si="7"/>
        <v>Härryda</v>
      </c>
      <c r="P159" s="522">
        <f t="shared" si="8"/>
        <v>3141.2228381931473</v>
      </c>
    </row>
    <row r="160" spans="1:16" x14ac:dyDescent="0.2">
      <c r="A160" s="515" t="s">
        <v>1139</v>
      </c>
      <c r="B160" s="516" t="s">
        <v>905</v>
      </c>
      <c r="C160" s="383" t="s">
        <v>518</v>
      </c>
      <c r="D160" s="383" t="s">
        <v>518</v>
      </c>
      <c r="E160" s="519">
        <v>6968</v>
      </c>
      <c r="F160" s="122">
        <v>9927</v>
      </c>
      <c r="G160" s="122">
        <v>-631</v>
      </c>
      <c r="H160" s="122">
        <v>0</v>
      </c>
      <c r="I160" s="122">
        <v>0</v>
      </c>
      <c r="J160" s="520">
        <v>702.22283819314714</v>
      </c>
      <c r="K160" s="122"/>
      <c r="L160" s="122">
        <v>9998.2228381931473</v>
      </c>
      <c r="M160" s="122">
        <v>69667617</v>
      </c>
      <c r="N160" s="122">
        <f t="shared" si="6"/>
        <v>101</v>
      </c>
      <c r="O160" s="521" t="str">
        <f t="shared" si="7"/>
        <v>Karlsborg</v>
      </c>
      <c r="P160" s="522">
        <f t="shared" si="8"/>
        <v>9998.2228381931473</v>
      </c>
    </row>
    <row r="161" spans="1:16" x14ac:dyDescent="0.2">
      <c r="A161" s="515" t="s">
        <v>1139</v>
      </c>
      <c r="B161" s="516" t="s">
        <v>923</v>
      </c>
      <c r="C161" s="383" t="s">
        <v>519</v>
      </c>
      <c r="D161" s="383" t="s">
        <v>519</v>
      </c>
      <c r="E161" s="519">
        <v>44890</v>
      </c>
      <c r="F161" s="122">
        <v>3726</v>
      </c>
      <c r="G161" s="122">
        <v>-8</v>
      </c>
      <c r="H161" s="122">
        <v>0</v>
      </c>
      <c r="I161" s="122">
        <v>0</v>
      </c>
      <c r="J161" s="520">
        <v>702.22283819314714</v>
      </c>
      <c r="K161" s="122"/>
      <c r="L161" s="122">
        <v>4420.2228381931473</v>
      </c>
      <c r="M161" s="122">
        <v>198423803</v>
      </c>
      <c r="N161" s="122">
        <f t="shared" si="6"/>
        <v>28</v>
      </c>
      <c r="O161" s="521" t="str">
        <f t="shared" si="7"/>
        <v>Kungälv</v>
      </c>
      <c r="P161" s="522">
        <f t="shared" si="8"/>
        <v>4420.2228381931473</v>
      </c>
    </row>
    <row r="162" spans="1:16" x14ac:dyDescent="0.2">
      <c r="A162" s="515" t="s">
        <v>1139</v>
      </c>
      <c r="B162" s="516" t="s">
        <v>931</v>
      </c>
      <c r="C162" s="383" t="s">
        <v>520</v>
      </c>
      <c r="D162" s="383" t="s">
        <v>520</v>
      </c>
      <c r="E162" s="519">
        <v>42051</v>
      </c>
      <c r="F162" s="122">
        <v>3192</v>
      </c>
      <c r="G162" s="122">
        <v>1818</v>
      </c>
      <c r="H162" s="122">
        <v>0</v>
      </c>
      <c r="I162" s="122">
        <v>0</v>
      </c>
      <c r="J162" s="520">
        <v>702.22283819314714</v>
      </c>
      <c r="K162" s="122"/>
      <c r="L162" s="122">
        <v>5712.2228381931473</v>
      </c>
      <c r="M162" s="122">
        <v>240204683</v>
      </c>
      <c r="N162" s="122">
        <f t="shared" si="6"/>
        <v>38</v>
      </c>
      <c r="O162" s="521" t="str">
        <f t="shared" si="7"/>
        <v>Lerum</v>
      </c>
      <c r="P162" s="522">
        <f t="shared" si="8"/>
        <v>5712.2228381931473</v>
      </c>
    </row>
    <row r="163" spans="1:16" x14ac:dyDescent="0.2">
      <c r="A163" s="515" t="s">
        <v>1139</v>
      </c>
      <c r="B163" s="516" t="s">
        <v>934</v>
      </c>
      <c r="C163" s="383" t="s">
        <v>521</v>
      </c>
      <c r="D163" s="383" t="s">
        <v>521</v>
      </c>
      <c r="E163" s="519">
        <v>39827</v>
      </c>
      <c r="F163" s="122">
        <v>7889</v>
      </c>
      <c r="G163" s="122">
        <v>-1782</v>
      </c>
      <c r="H163" s="122">
        <v>0</v>
      </c>
      <c r="I163" s="122">
        <v>0</v>
      </c>
      <c r="J163" s="520">
        <v>702.22283819314714</v>
      </c>
      <c r="K163" s="122"/>
      <c r="L163" s="122">
        <v>6809.2228381931473</v>
      </c>
      <c r="M163" s="122">
        <v>271190918</v>
      </c>
      <c r="N163" s="122">
        <f t="shared" si="6"/>
        <v>52</v>
      </c>
      <c r="O163" s="521" t="str">
        <f t="shared" si="7"/>
        <v>Lidköping</v>
      </c>
      <c r="P163" s="522">
        <f t="shared" si="8"/>
        <v>6809.2228381931473</v>
      </c>
    </row>
    <row r="164" spans="1:16" x14ac:dyDescent="0.2">
      <c r="A164" s="515" t="s">
        <v>1139</v>
      </c>
      <c r="B164" s="516" t="s">
        <v>935</v>
      </c>
      <c r="C164" s="383" t="s">
        <v>522</v>
      </c>
      <c r="D164" s="383" t="s">
        <v>522</v>
      </c>
      <c r="E164" s="519">
        <v>13993</v>
      </c>
      <c r="F164" s="122">
        <v>10240</v>
      </c>
      <c r="G164" s="122">
        <v>-1189</v>
      </c>
      <c r="H164" s="122">
        <v>0</v>
      </c>
      <c r="I164" s="122">
        <v>0</v>
      </c>
      <c r="J164" s="520">
        <v>702.22283819314714</v>
      </c>
      <c r="K164" s="122"/>
      <c r="L164" s="122">
        <v>9753.2228381931473</v>
      </c>
      <c r="M164" s="122">
        <v>136476847</v>
      </c>
      <c r="N164" s="122">
        <f t="shared" si="6"/>
        <v>94</v>
      </c>
      <c r="O164" s="521" t="str">
        <f t="shared" si="7"/>
        <v>Lilla Edet</v>
      </c>
      <c r="P164" s="522">
        <f t="shared" si="8"/>
        <v>9753.2228381931473</v>
      </c>
    </row>
    <row r="165" spans="1:16" x14ac:dyDescent="0.2">
      <c r="A165" s="515" t="s">
        <v>1139</v>
      </c>
      <c r="B165" s="516" t="s">
        <v>946</v>
      </c>
      <c r="C165" s="383" t="s">
        <v>523</v>
      </c>
      <c r="D165" s="383" t="s">
        <v>523</v>
      </c>
      <c r="E165" s="519">
        <v>14611</v>
      </c>
      <c r="F165" s="122">
        <v>7870</v>
      </c>
      <c r="G165" s="122">
        <v>-243</v>
      </c>
      <c r="H165" s="122">
        <v>0</v>
      </c>
      <c r="I165" s="122">
        <v>0</v>
      </c>
      <c r="J165" s="520">
        <v>702.22283819314714</v>
      </c>
      <c r="K165" s="122"/>
      <c r="L165" s="122">
        <v>8329.2228381931473</v>
      </c>
      <c r="M165" s="122">
        <v>121698275</v>
      </c>
      <c r="N165" s="122">
        <f t="shared" si="6"/>
        <v>71</v>
      </c>
      <c r="O165" s="521" t="str">
        <f t="shared" si="7"/>
        <v>Lysekil</v>
      </c>
      <c r="P165" s="522">
        <f t="shared" si="8"/>
        <v>8329.2228381931473</v>
      </c>
    </row>
    <row r="166" spans="1:16" x14ac:dyDescent="0.2">
      <c r="A166" s="515" t="s">
        <v>1139</v>
      </c>
      <c r="B166" s="516" t="s">
        <v>950</v>
      </c>
      <c r="C166" s="383" t="s">
        <v>524</v>
      </c>
      <c r="D166" s="383" t="s">
        <v>524</v>
      </c>
      <c r="E166" s="519">
        <v>24377</v>
      </c>
      <c r="F166" s="122">
        <v>10045</v>
      </c>
      <c r="G166" s="122">
        <v>-1487</v>
      </c>
      <c r="H166" s="122">
        <v>0</v>
      </c>
      <c r="I166" s="122">
        <v>0</v>
      </c>
      <c r="J166" s="520">
        <v>702.22283819314714</v>
      </c>
      <c r="K166" s="122"/>
      <c r="L166" s="122">
        <v>9260.2228381931473</v>
      </c>
      <c r="M166" s="122">
        <v>225736452</v>
      </c>
      <c r="N166" s="122">
        <f t="shared" si="6"/>
        <v>84</v>
      </c>
      <c r="O166" s="521" t="str">
        <f t="shared" si="7"/>
        <v>Mariestad</v>
      </c>
      <c r="P166" s="522">
        <f t="shared" si="8"/>
        <v>9260.2228381931473</v>
      </c>
    </row>
    <row r="167" spans="1:16" x14ac:dyDescent="0.2">
      <c r="A167" s="515" t="s">
        <v>1139</v>
      </c>
      <c r="B167" s="516" t="s">
        <v>951</v>
      </c>
      <c r="C167" s="383" t="s">
        <v>525</v>
      </c>
      <c r="D167" s="383" t="s">
        <v>525</v>
      </c>
      <c r="E167" s="519">
        <v>34727</v>
      </c>
      <c r="F167" s="122">
        <v>10488</v>
      </c>
      <c r="G167" s="122">
        <v>570</v>
      </c>
      <c r="H167" s="122">
        <v>0</v>
      </c>
      <c r="I167" s="122">
        <v>0</v>
      </c>
      <c r="J167" s="520">
        <v>702.22283819314714</v>
      </c>
      <c r="K167" s="122"/>
      <c r="L167" s="122">
        <v>11760.222838193147</v>
      </c>
      <c r="M167" s="122">
        <v>408397259</v>
      </c>
      <c r="N167" s="122">
        <f t="shared" si="6"/>
        <v>141</v>
      </c>
      <c r="O167" s="521" t="str">
        <f t="shared" si="7"/>
        <v>Mark</v>
      </c>
      <c r="P167" s="522">
        <f t="shared" si="8"/>
        <v>11760.222838193147</v>
      </c>
    </row>
    <row r="168" spans="1:16" x14ac:dyDescent="0.2">
      <c r="A168" s="515" t="s">
        <v>1139</v>
      </c>
      <c r="B168" s="516" t="s">
        <v>953</v>
      </c>
      <c r="C168" s="383" t="s">
        <v>526</v>
      </c>
      <c r="D168" s="383" t="s">
        <v>526</v>
      </c>
      <c r="E168" s="519">
        <v>9349</v>
      </c>
      <c r="F168" s="122">
        <v>16255</v>
      </c>
      <c r="G168" s="122">
        <v>1582</v>
      </c>
      <c r="H168" s="122">
        <v>0</v>
      </c>
      <c r="I168" s="122">
        <v>0</v>
      </c>
      <c r="J168" s="520">
        <v>702.22283819314714</v>
      </c>
      <c r="K168" s="122"/>
      <c r="L168" s="122">
        <v>18539.222838193145</v>
      </c>
      <c r="M168" s="122">
        <v>173323194</v>
      </c>
      <c r="N168" s="122">
        <f t="shared" si="6"/>
        <v>260</v>
      </c>
      <c r="O168" s="521" t="str">
        <f t="shared" si="7"/>
        <v>Mellerud</v>
      </c>
      <c r="P168" s="522">
        <f t="shared" si="8"/>
        <v>18539.222838193145</v>
      </c>
    </row>
    <row r="169" spans="1:16" x14ac:dyDescent="0.2">
      <c r="A169" s="515" t="s">
        <v>1139</v>
      </c>
      <c r="B169" s="516" t="s">
        <v>958</v>
      </c>
      <c r="C169" s="383" t="s">
        <v>527</v>
      </c>
      <c r="D169" s="383" t="s">
        <v>527</v>
      </c>
      <c r="E169" s="519">
        <v>10475</v>
      </c>
      <c r="F169" s="122">
        <v>13076</v>
      </c>
      <c r="G169" s="122">
        <v>2098</v>
      </c>
      <c r="H169" s="122">
        <v>0</v>
      </c>
      <c r="I169" s="122">
        <v>0</v>
      </c>
      <c r="J169" s="520">
        <v>702.22283819314714</v>
      </c>
      <c r="K169" s="122"/>
      <c r="L169" s="122">
        <v>15876.222838193147</v>
      </c>
      <c r="M169" s="122">
        <v>166303434</v>
      </c>
      <c r="N169" s="122">
        <f t="shared" si="6"/>
        <v>222</v>
      </c>
      <c r="O169" s="521" t="str">
        <f t="shared" si="7"/>
        <v>Munkedal</v>
      </c>
      <c r="P169" s="522">
        <f t="shared" si="8"/>
        <v>15876.222838193147</v>
      </c>
    </row>
    <row r="170" spans="1:16" x14ac:dyDescent="0.2">
      <c r="A170" s="515" t="s">
        <v>1139</v>
      </c>
      <c r="B170" s="516" t="s">
        <v>960</v>
      </c>
      <c r="C170" s="383" t="s">
        <v>528</v>
      </c>
      <c r="D170" s="383" t="s">
        <v>528</v>
      </c>
      <c r="E170" s="519">
        <v>67998</v>
      </c>
      <c r="F170" s="122">
        <v>2965</v>
      </c>
      <c r="G170" s="122">
        <v>133</v>
      </c>
      <c r="H170" s="122">
        <v>0</v>
      </c>
      <c r="I170" s="122">
        <v>0</v>
      </c>
      <c r="J170" s="520">
        <v>702.22283819314714</v>
      </c>
      <c r="K170" s="122"/>
      <c r="L170" s="122">
        <v>3800.2228381931473</v>
      </c>
      <c r="M170" s="122">
        <v>258407553</v>
      </c>
      <c r="N170" s="122">
        <f t="shared" si="6"/>
        <v>23</v>
      </c>
      <c r="O170" s="521" t="str">
        <f t="shared" si="7"/>
        <v>Mölndal</v>
      </c>
      <c r="P170" s="522">
        <f t="shared" si="8"/>
        <v>3800.2228381931473</v>
      </c>
    </row>
    <row r="171" spans="1:16" x14ac:dyDescent="0.2">
      <c r="A171" s="515" t="s">
        <v>1139</v>
      </c>
      <c r="B171" s="516" t="s">
        <v>979</v>
      </c>
      <c r="C171" s="383" t="s">
        <v>529</v>
      </c>
      <c r="D171" s="383" t="s">
        <v>529</v>
      </c>
      <c r="E171" s="519">
        <v>15059</v>
      </c>
      <c r="F171" s="122">
        <v>7034</v>
      </c>
      <c r="G171" s="122">
        <v>-1899</v>
      </c>
      <c r="H171" s="122">
        <v>0</v>
      </c>
      <c r="I171" s="122">
        <v>0</v>
      </c>
      <c r="J171" s="520">
        <v>702.22283819314714</v>
      </c>
      <c r="K171" s="122"/>
      <c r="L171" s="122">
        <v>5837.2228381931473</v>
      </c>
      <c r="M171" s="122">
        <v>87902739</v>
      </c>
      <c r="N171" s="122">
        <f t="shared" si="6"/>
        <v>40</v>
      </c>
      <c r="O171" s="521" t="str">
        <f t="shared" si="7"/>
        <v>Orust</v>
      </c>
      <c r="P171" s="522">
        <f t="shared" si="8"/>
        <v>5837.2228381931473</v>
      </c>
    </row>
    <row r="172" spans="1:16" x14ac:dyDescent="0.2">
      <c r="A172" s="515" t="s">
        <v>1139</v>
      </c>
      <c r="B172" s="516" t="s">
        <v>985</v>
      </c>
      <c r="C172" s="383" t="s">
        <v>530</v>
      </c>
      <c r="D172" s="383" t="s">
        <v>530</v>
      </c>
      <c r="E172" s="519">
        <v>38386</v>
      </c>
      <c r="F172" s="122">
        <v>2215</v>
      </c>
      <c r="G172" s="122">
        <v>1312</v>
      </c>
      <c r="H172" s="122">
        <v>0</v>
      </c>
      <c r="I172" s="122">
        <v>0</v>
      </c>
      <c r="J172" s="520">
        <v>702.22283819314714</v>
      </c>
      <c r="K172" s="122"/>
      <c r="L172" s="122">
        <v>4229.2228381931473</v>
      </c>
      <c r="M172" s="122">
        <v>162342948</v>
      </c>
      <c r="N172" s="122">
        <f t="shared" si="6"/>
        <v>25</v>
      </c>
      <c r="O172" s="521" t="str">
        <f t="shared" si="7"/>
        <v>Partille</v>
      </c>
      <c r="P172" s="522">
        <f t="shared" si="8"/>
        <v>4229.2228381931473</v>
      </c>
    </row>
    <row r="173" spans="1:16" x14ac:dyDescent="0.2">
      <c r="A173" s="515" t="s">
        <v>1139</v>
      </c>
      <c r="B173" s="516" t="s">
        <v>998</v>
      </c>
      <c r="C173" s="383" t="s">
        <v>531</v>
      </c>
      <c r="D173" s="383" t="s">
        <v>531</v>
      </c>
      <c r="E173" s="519">
        <v>18849</v>
      </c>
      <c r="F173" s="122">
        <v>9486</v>
      </c>
      <c r="G173" s="122">
        <v>-583</v>
      </c>
      <c r="H173" s="122">
        <v>0</v>
      </c>
      <c r="I173" s="122">
        <v>0</v>
      </c>
      <c r="J173" s="520">
        <v>702.22283819314714</v>
      </c>
      <c r="K173" s="122"/>
      <c r="L173" s="122">
        <v>9605.2228381931473</v>
      </c>
      <c r="M173" s="122">
        <v>181048845</v>
      </c>
      <c r="N173" s="122">
        <f t="shared" si="6"/>
        <v>90</v>
      </c>
      <c r="O173" s="521" t="str">
        <f t="shared" si="7"/>
        <v>Skara</v>
      </c>
      <c r="P173" s="522">
        <f t="shared" si="8"/>
        <v>9605.2228381931473</v>
      </c>
    </row>
    <row r="174" spans="1:16" x14ac:dyDescent="0.2">
      <c r="A174" s="515" t="s">
        <v>1139</v>
      </c>
      <c r="B174" s="516" t="s">
        <v>1002</v>
      </c>
      <c r="C174" s="383" t="s">
        <v>532</v>
      </c>
      <c r="D174" s="383" t="s">
        <v>532</v>
      </c>
      <c r="E174" s="519">
        <v>55707</v>
      </c>
      <c r="F174" s="122">
        <v>7335</v>
      </c>
      <c r="G174" s="122">
        <v>-3567</v>
      </c>
      <c r="H174" s="122">
        <v>0</v>
      </c>
      <c r="I174" s="122">
        <v>0</v>
      </c>
      <c r="J174" s="520">
        <v>702.22283819314714</v>
      </c>
      <c r="K174" s="122"/>
      <c r="L174" s="122">
        <v>4470.2228381931473</v>
      </c>
      <c r="M174" s="122">
        <v>249022704</v>
      </c>
      <c r="N174" s="122">
        <f t="shared" si="6"/>
        <v>29</v>
      </c>
      <c r="O174" s="521" t="str">
        <f t="shared" si="7"/>
        <v>Skövde</v>
      </c>
      <c r="P174" s="522">
        <f t="shared" si="8"/>
        <v>4470.2228381931473</v>
      </c>
    </row>
    <row r="175" spans="1:16" x14ac:dyDescent="0.2">
      <c r="A175" s="515" t="s">
        <v>1139</v>
      </c>
      <c r="B175" s="516" t="s">
        <v>1008</v>
      </c>
      <c r="C175" s="383" t="s">
        <v>533</v>
      </c>
      <c r="D175" s="383" t="s">
        <v>533</v>
      </c>
      <c r="E175" s="519">
        <v>9048</v>
      </c>
      <c r="F175" s="122">
        <v>4566</v>
      </c>
      <c r="G175" s="122">
        <v>-3051</v>
      </c>
      <c r="H175" s="122">
        <v>0</v>
      </c>
      <c r="I175" s="122">
        <v>0</v>
      </c>
      <c r="J175" s="520">
        <v>702.22283819314714</v>
      </c>
      <c r="K175" s="122"/>
      <c r="L175" s="122">
        <v>2217.2228381931473</v>
      </c>
      <c r="M175" s="122">
        <v>20061432</v>
      </c>
      <c r="N175" s="122">
        <f t="shared" si="6"/>
        <v>15</v>
      </c>
      <c r="O175" s="521" t="str">
        <f t="shared" si="7"/>
        <v>Sotenäs</v>
      </c>
      <c r="P175" s="522">
        <f t="shared" si="8"/>
        <v>2217.2228381931473</v>
      </c>
    </row>
    <row r="176" spans="1:16" x14ac:dyDescent="0.2">
      <c r="A176" s="515" t="s">
        <v>1139</v>
      </c>
      <c r="B176" s="516" t="s">
        <v>1010</v>
      </c>
      <c r="C176" s="383" t="s">
        <v>534</v>
      </c>
      <c r="D176" s="383" t="s">
        <v>534</v>
      </c>
      <c r="E176" s="519">
        <v>26502</v>
      </c>
      <c r="F176" s="122">
        <v>2718</v>
      </c>
      <c r="G176" s="122">
        <v>-416</v>
      </c>
      <c r="H176" s="122">
        <v>0</v>
      </c>
      <c r="I176" s="122">
        <v>0</v>
      </c>
      <c r="J176" s="520">
        <v>702.22283819314714</v>
      </c>
      <c r="K176" s="122"/>
      <c r="L176" s="122">
        <v>3004.2228381931473</v>
      </c>
      <c r="M176" s="122">
        <v>79617914</v>
      </c>
      <c r="N176" s="122">
        <f t="shared" si="6"/>
        <v>17</v>
      </c>
      <c r="O176" s="521" t="str">
        <f t="shared" si="7"/>
        <v>Stenungsund</v>
      </c>
      <c r="P176" s="522">
        <f t="shared" si="8"/>
        <v>3004.2228381931473</v>
      </c>
    </row>
    <row r="177" spans="1:16" x14ac:dyDescent="0.2">
      <c r="A177" s="515" t="s">
        <v>1139</v>
      </c>
      <c r="B177" s="516" t="s">
        <v>1015</v>
      </c>
      <c r="C177" s="383" t="s">
        <v>535</v>
      </c>
      <c r="D177" s="383" t="s">
        <v>535</v>
      </c>
      <c r="E177" s="519">
        <v>13228</v>
      </c>
      <c r="F177" s="122">
        <v>13984</v>
      </c>
      <c r="G177" s="122">
        <v>-1304</v>
      </c>
      <c r="H177" s="122">
        <v>783</v>
      </c>
      <c r="I177" s="122">
        <v>0</v>
      </c>
      <c r="J177" s="520">
        <v>702.22283819314714</v>
      </c>
      <c r="K177" s="122"/>
      <c r="L177" s="122">
        <v>14165.222838193147</v>
      </c>
      <c r="M177" s="122">
        <v>187377568</v>
      </c>
      <c r="N177" s="122">
        <f t="shared" si="6"/>
        <v>193</v>
      </c>
      <c r="O177" s="521" t="str">
        <f t="shared" si="7"/>
        <v>Strömstad</v>
      </c>
      <c r="P177" s="522">
        <f t="shared" si="8"/>
        <v>14165.222838193147</v>
      </c>
    </row>
    <row r="178" spans="1:16" x14ac:dyDescent="0.2">
      <c r="A178" s="515" t="s">
        <v>1139</v>
      </c>
      <c r="B178" s="516" t="s">
        <v>1023</v>
      </c>
      <c r="C178" s="383" t="s">
        <v>536</v>
      </c>
      <c r="D178" s="383" t="s">
        <v>536</v>
      </c>
      <c r="E178" s="519">
        <v>10655</v>
      </c>
      <c r="F178" s="122">
        <v>12608</v>
      </c>
      <c r="G178" s="122">
        <v>302</v>
      </c>
      <c r="H178" s="122">
        <v>0</v>
      </c>
      <c r="I178" s="122">
        <v>0</v>
      </c>
      <c r="J178" s="520">
        <v>702.22283819314714</v>
      </c>
      <c r="K178" s="122"/>
      <c r="L178" s="122">
        <v>13612.222838193147</v>
      </c>
      <c r="M178" s="122">
        <v>145038234</v>
      </c>
      <c r="N178" s="122">
        <f t="shared" si="6"/>
        <v>183</v>
      </c>
      <c r="O178" s="521" t="str">
        <f t="shared" si="7"/>
        <v>Svenljunga</v>
      </c>
      <c r="P178" s="522">
        <f t="shared" si="8"/>
        <v>13612.222838193147</v>
      </c>
    </row>
    <row r="179" spans="1:16" x14ac:dyDescent="0.2">
      <c r="A179" s="515" t="s">
        <v>1139</v>
      </c>
      <c r="B179" s="516" t="s">
        <v>1031</v>
      </c>
      <c r="C179" s="383" t="s">
        <v>537</v>
      </c>
      <c r="D179" s="383" t="s">
        <v>537</v>
      </c>
      <c r="E179" s="519">
        <v>12851</v>
      </c>
      <c r="F179" s="122">
        <v>12000</v>
      </c>
      <c r="G179" s="122">
        <v>-540</v>
      </c>
      <c r="H179" s="122">
        <v>0</v>
      </c>
      <c r="I179" s="122">
        <v>0</v>
      </c>
      <c r="J179" s="520">
        <v>702.22283819314714</v>
      </c>
      <c r="K179" s="122"/>
      <c r="L179" s="122">
        <v>12162.222838193147</v>
      </c>
      <c r="M179" s="122">
        <v>156296726</v>
      </c>
      <c r="N179" s="122">
        <f t="shared" si="6"/>
        <v>153</v>
      </c>
      <c r="O179" s="521" t="str">
        <f t="shared" si="7"/>
        <v>Tanum</v>
      </c>
      <c r="P179" s="522">
        <f t="shared" si="8"/>
        <v>12162.222838193147</v>
      </c>
    </row>
    <row r="180" spans="1:16" x14ac:dyDescent="0.2">
      <c r="A180" s="515" t="s">
        <v>1139</v>
      </c>
      <c r="B180" s="516" t="s">
        <v>1032</v>
      </c>
      <c r="C180" s="383" t="s">
        <v>538</v>
      </c>
      <c r="D180" s="383" t="s">
        <v>538</v>
      </c>
      <c r="E180" s="519">
        <v>11138</v>
      </c>
      <c r="F180" s="122">
        <v>13021</v>
      </c>
      <c r="G180" s="122">
        <v>534</v>
      </c>
      <c r="H180" s="122">
        <v>0</v>
      </c>
      <c r="I180" s="122">
        <v>0</v>
      </c>
      <c r="J180" s="520">
        <v>702.22283819314714</v>
      </c>
      <c r="K180" s="122"/>
      <c r="L180" s="122">
        <v>14257.222838193147</v>
      </c>
      <c r="M180" s="122">
        <v>158796948</v>
      </c>
      <c r="N180" s="122">
        <f t="shared" si="6"/>
        <v>196</v>
      </c>
      <c r="O180" s="521" t="str">
        <f t="shared" si="7"/>
        <v>Tibro</v>
      </c>
      <c r="P180" s="522">
        <f t="shared" si="8"/>
        <v>14257.222838193147</v>
      </c>
    </row>
    <row r="181" spans="1:16" x14ac:dyDescent="0.2">
      <c r="A181" s="515" t="s">
        <v>1139</v>
      </c>
      <c r="B181" s="516" t="s">
        <v>1033</v>
      </c>
      <c r="C181" s="383" t="s">
        <v>539</v>
      </c>
      <c r="D181" s="383" t="s">
        <v>539</v>
      </c>
      <c r="E181" s="519">
        <v>12788</v>
      </c>
      <c r="F181" s="122">
        <v>11522</v>
      </c>
      <c r="G181" s="122">
        <v>-420</v>
      </c>
      <c r="H181" s="122">
        <v>0</v>
      </c>
      <c r="I181" s="122">
        <v>0</v>
      </c>
      <c r="J181" s="520">
        <v>702.22283819314714</v>
      </c>
      <c r="K181" s="122"/>
      <c r="L181" s="122">
        <v>11804.222838193147</v>
      </c>
      <c r="M181" s="122">
        <v>150952402</v>
      </c>
      <c r="N181" s="122">
        <f t="shared" si="6"/>
        <v>143</v>
      </c>
      <c r="O181" s="521" t="str">
        <f t="shared" si="7"/>
        <v>Tidaholm</v>
      </c>
      <c r="P181" s="522">
        <f t="shared" si="8"/>
        <v>11804.222838193147</v>
      </c>
    </row>
    <row r="182" spans="1:16" x14ac:dyDescent="0.2">
      <c r="A182" s="515" t="s">
        <v>1139</v>
      </c>
      <c r="B182" s="516" t="s">
        <v>1037</v>
      </c>
      <c r="C182" s="383" t="s">
        <v>540</v>
      </c>
      <c r="D182" s="383" t="s">
        <v>540</v>
      </c>
      <c r="E182" s="519">
        <v>15891</v>
      </c>
      <c r="F182" s="122">
        <v>2295</v>
      </c>
      <c r="G182" s="122">
        <v>-2497</v>
      </c>
      <c r="H182" s="122">
        <v>0</v>
      </c>
      <c r="I182" s="122">
        <v>0</v>
      </c>
      <c r="J182" s="520">
        <v>702.22283819314714</v>
      </c>
      <c r="K182" s="122"/>
      <c r="L182" s="122">
        <v>500.22283819314714</v>
      </c>
      <c r="M182" s="122">
        <v>7949041</v>
      </c>
      <c r="N182" s="122">
        <f t="shared" si="6"/>
        <v>10</v>
      </c>
      <c r="O182" s="521" t="str">
        <f t="shared" si="7"/>
        <v>Tjörn</v>
      </c>
      <c r="P182" s="522">
        <f t="shared" si="8"/>
        <v>500.22283819314714</v>
      </c>
    </row>
    <row r="183" spans="1:16" x14ac:dyDescent="0.2">
      <c r="A183" s="515" t="s">
        <v>1139</v>
      </c>
      <c r="B183" s="516" t="s">
        <v>1041</v>
      </c>
      <c r="C183" s="383" t="s">
        <v>541</v>
      </c>
      <c r="D183" s="383" t="s">
        <v>541</v>
      </c>
      <c r="E183" s="519">
        <v>11876</v>
      </c>
      <c r="F183" s="122">
        <v>10329</v>
      </c>
      <c r="G183" s="122">
        <v>1026</v>
      </c>
      <c r="H183" s="122">
        <v>0</v>
      </c>
      <c r="I183" s="122">
        <v>0</v>
      </c>
      <c r="J183" s="520">
        <v>702.22283819314714</v>
      </c>
      <c r="K183" s="122"/>
      <c r="L183" s="122">
        <v>12057.222838193147</v>
      </c>
      <c r="M183" s="122">
        <v>143191578</v>
      </c>
      <c r="N183" s="122">
        <f t="shared" si="6"/>
        <v>150</v>
      </c>
      <c r="O183" s="521" t="str">
        <f t="shared" si="7"/>
        <v>Tranemo</v>
      </c>
      <c r="P183" s="522">
        <f t="shared" si="8"/>
        <v>12057.222838193147</v>
      </c>
    </row>
    <row r="184" spans="1:16" x14ac:dyDescent="0.2">
      <c r="A184" s="515" t="s">
        <v>1139</v>
      </c>
      <c r="B184" s="516" t="s">
        <v>1044</v>
      </c>
      <c r="C184" s="383" t="s">
        <v>542</v>
      </c>
      <c r="D184" s="383" t="s">
        <v>542</v>
      </c>
      <c r="E184" s="519">
        <v>58624</v>
      </c>
      <c r="F184" s="122">
        <v>9702</v>
      </c>
      <c r="G184" s="122">
        <v>778</v>
      </c>
      <c r="H184" s="122">
        <v>0</v>
      </c>
      <c r="I184" s="122">
        <v>0</v>
      </c>
      <c r="J184" s="520">
        <v>702.22283819314714</v>
      </c>
      <c r="K184" s="122"/>
      <c r="L184" s="122">
        <v>11182.222838193147</v>
      </c>
      <c r="M184" s="122">
        <v>655546632</v>
      </c>
      <c r="N184" s="122">
        <f t="shared" si="6"/>
        <v>130</v>
      </c>
      <c r="O184" s="521" t="str">
        <f t="shared" si="7"/>
        <v>Trollhättan</v>
      </c>
      <c r="P184" s="522">
        <f t="shared" si="8"/>
        <v>11182.222838193147</v>
      </c>
    </row>
    <row r="185" spans="1:16" x14ac:dyDescent="0.2">
      <c r="A185" s="515" t="s">
        <v>1139</v>
      </c>
      <c r="B185" s="516" t="s">
        <v>1048</v>
      </c>
      <c r="C185" s="383" t="s">
        <v>543</v>
      </c>
      <c r="D185" s="383" t="s">
        <v>543</v>
      </c>
      <c r="E185" s="519">
        <v>9338</v>
      </c>
      <c r="F185" s="122">
        <v>14102</v>
      </c>
      <c r="G185" s="122">
        <v>-52</v>
      </c>
      <c r="H185" s="122">
        <v>0</v>
      </c>
      <c r="I185" s="122">
        <v>0</v>
      </c>
      <c r="J185" s="520">
        <v>702.22283819314714</v>
      </c>
      <c r="K185" s="122"/>
      <c r="L185" s="122">
        <v>14752.222838193147</v>
      </c>
      <c r="M185" s="122">
        <v>137756257</v>
      </c>
      <c r="N185" s="122">
        <f t="shared" si="6"/>
        <v>204</v>
      </c>
      <c r="O185" s="521" t="str">
        <f t="shared" si="7"/>
        <v>Töreboda</v>
      </c>
      <c r="P185" s="522">
        <f t="shared" si="8"/>
        <v>14752.222838193147</v>
      </c>
    </row>
    <row r="186" spans="1:16" x14ac:dyDescent="0.2">
      <c r="A186" s="515" t="s">
        <v>1139</v>
      </c>
      <c r="B186" s="516" t="s">
        <v>1049</v>
      </c>
      <c r="C186" s="383" t="s">
        <v>544</v>
      </c>
      <c r="D186" s="383" t="s">
        <v>544</v>
      </c>
      <c r="E186" s="519">
        <v>56182</v>
      </c>
      <c r="F186" s="122">
        <v>9427</v>
      </c>
      <c r="G186" s="122">
        <v>298</v>
      </c>
      <c r="H186" s="122">
        <v>0</v>
      </c>
      <c r="I186" s="122">
        <v>0</v>
      </c>
      <c r="J186" s="520">
        <v>702.22283819314714</v>
      </c>
      <c r="K186" s="122"/>
      <c r="L186" s="122">
        <v>10427.222838193147</v>
      </c>
      <c r="M186" s="122">
        <v>585822233</v>
      </c>
      <c r="N186" s="122">
        <f t="shared" si="6"/>
        <v>110</v>
      </c>
      <c r="O186" s="521" t="str">
        <f t="shared" si="7"/>
        <v>Uddevalla</v>
      </c>
      <c r="P186" s="522">
        <f t="shared" si="8"/>
        <v>10427.222838193147</v>
      </c>
    </row>
    <row r="187" spans="1:16" x14ac:dyDescent="0.2">
      <c r="A187" s="515" t="s">
        <v>1139</v>
      </c>
      <c r="B187" s="516" t="s">
        <v>1050</v>
      </c>
      <c r="C187" s="383" t="s">
        <v>545</v>
      </c>
      <c r="D187" s="383" t="s">
        <v>545</v>
      </c>
      <c r="E187" s="519">
        <v>24433</v>
      </c>
      <c r="F187" s="122">
        <v>10118</v>
      </c>
      <c r="G187" s="122">
        <v>-182</v>
      </c>
      <c r="H187" s="122">
        <v>0</v>
      </c>
      <c r="I187" s="122">
        <v>0</v>
      </c>
      <c r="J187" s="520">
        <v>702.22283819314714</v>
      </c>
      <c r="K187" s="122"/>
      <c r="L187" s="122">
        <v>10638.222838193147</v>
      </c>
      <c r="M187" s="122">
        <v>259923699</v>
      </c>
      <c r="N187" s="122">
        <f t="shared" si="6"/>
        <v>114</v>
      </c>
      <c r="O187" s="521" t="str">
        <f t="shared" si="7"/>
        <v>Ulricehamn</v>
      </c>
      <c r="P187" s="522">
        <f t="shared" si="8"/>
        <v>10638.222838193147</v>
      </c>
    </row>
    <row r="188" spans="1:16" x14ac:dyDescent="0.2">
      <c r="A188" s="515" t="s">
        <v>1139</v>
      </c>
      <c r="B188" s="516" t="s">
        <v>1061</v>
      </c>
      <c r="C188" s="383" t="s">
        <v>546</v>
      </c>
      <c r="D188" s="383" t="s">
        <v>546</v>
      </c>
      <c r="E188" s="519">
        <v>15970</v>
      </c>
      <c r="F188" s="122">
        <v>12230</v>
      </c>
      <c r="G188" s="122">
        <v>-567</v>
      </c>
      <c r="H188" s="122">
        <v>0</v>
      </c>
      <c r="I188" s="122">
        <v>0</v>
      </c>
      <c r="J188" s="520">
        <v>702.22283819314714</v>
      </c>
      <c r="K188" s="122"/>
      <c r="L188" s="122">
        <v>12365.222838193147</v>
      </c>
      <c r="M188" s="122">
        <v>197472609</v>
      </c>
      <c r="N188" s="122">
        <f t="shared" si="6"/>
        <v>161</v>
      </c>
      <c r="O188" s="521" t="str">
        <f t="shared" si="7"/>
        <v>Vara</v>
      </c>
      <c r="P188" s="522">
        <f t="shared" si="8"/>
        <v>12365.222838193147</v>
      </c>
    </row>
    <row r="189" spans="1:16" x14ac:dyDescent="0.2">
      <c r="A189" s="515" t="s">
        <v>1139</v>
      </c>
      <c r="B189" s="516" t="s">
        <v>1070</v>
      </c>
      <c r="C189" s="383" t="s">
        <v>547</v>
      </c>
      <c r="D189" s="383" t="s">
        <v>547</v>
      </c>
      <c r="E189" s="519">
        <v>11610</v>
      </c>
      <c r="F189" s="122">
        <v>11189</v>
      </c>
      <c r="G189" s="122">
        <v>-1067</v>
      </c>
      <c r="H189" s="122">
        <v>0</v>
      </c>
      <c r="I189" s="122">
        <v>0</v>
      </c>
      <c r="J189" s="520">
        <v>702.22283819314714</v>
      </c>
      <c r="K189" s="122"/>
      <c r="L189" s="122">
        <v>10824.222838193147</v>
      </c>
      <c r="M189" s="122">
        <v>125669227</v>
      </c>
      <c r="N189" s="122">
        <f t="shared" si="6"/>
        <v>122</v>
      </c>
      <c r="O189" s="521" t="str">
        <f t="shared" si="7"/>
        <v>Vårgårda</v>
      </c>
      <c r="P189" s="522">
        <f t="shared" si="8"/>
        <v>10824.222838193147</v>
      </c>
    </row>
    <row r="190" spans="1:16" x14ac:dyDescent="0.2">
      <c r="A190" s="515" t="s">
        <v>1139</v>
      </c>
      <c r="B190" s="516" t="s">
        <v>1071</v>
      </c>
      <c r="C190" s="383" t="s">
        <v>548</v>
      </c>
      <c r="D190" s="383" t="s">
        <v>548</v>
      </c>
      <c r="E190" s="519">
        <v>39355</v>
      </c>
      <c r="F190" s="122">
        <v>10673</v>
      </c>
      <c r="G190" s="122">
        <v>1048</v>
      </c>
      <c r="H190" s="122">
        <v>0</v>
      </c>
      <c r="I190" s="122">
        <v>0</v>
      </c>
      <c r="J190" s="520">
        <v>702.22283819314714</v>
      </c>
      <c r="K190" s="122"/>
      <c r="L190" s="122">
        <v>12423.222838193147</v>
      </c>
      <c r="M190" s="122">
        <v>488915935</v>
      </c>
      <c r="N190" s="122">
        <f t="shared" si="6"/>
        <v>162</v>
      </c>
      <c r="O190" s="521" t="str">
        <f t="shared" si="7"/>
        <v>Vänersborg</v>
      </c>
      <c r="P190" s="522">
        <f t="shared" si="8"/>
        <v>12423.222838193147</v>
      </c>
    </row>
    <row r="191" spans="1:16" x14ac:dyDescent="0.2">
      <c r="A191" s="515" t="s">
        <v>1139</v>
      </c>
      <c r="B191" s="516" t="s">
        <v>1080</v>
      </c>
      <c r="C191" s="383" t="s">
        <v>549</v>
      </c>
      <c r="D191" s="383" t="s">
        <v>549</v>
      </c>
      <c r="E191" s="519">
        <v>12707</v>
      </c>
      <c r="F191" s="122">
        <v>14769</v>
      </c>
      <c r="G191" s="122">
        <v>2519</v>
      </c>
      <c r="H191" s="122">
        <v>0</v>
      </c>
      <c r="I191" s="122">
        <v>0</v>
      </c>
      <c r="J191" s="520">
        <v>702.22283819314714</v>
      </c>
      <c r="K191" s="122"/>
      <c r="L191" s="122">
        <v>17990.222838193145</v>
      </c>
      <c r="M191" s="122">
        <v>228601762</v>
      </c>
      <c r="N191" s="122">
        <f t="shared" si="6"/>
        <v>250</v>
      </c>
      <c r="O191" s="521" t="str">
        <f t="shared" si="7"/>
        <v>Åmål</v>
      </c>
      <c r="P191" s="522">
        <f t="shared" si="8"/>
        <v>17990.222838193145</v>
      </c>
    </row>
    <row r="192" spans="1:16" x14ac:dyDescent="0.2">
      <c r="A192" s="515" t="s">
        <v>1139</v>
      </c>
      <c r="B192" s="516" t="s">
        <v>1092</v>
      </c>
      <c r="C192" s="383" t="s">
        <v>550</v>
      </c>
      <c r="D192" s="383" t="s">
        <v>550</v>
      </c>
      <c r="E192" s="519">
        <v>12956</v>
      </c>
      <c r="F192" s="122">
        <v>2710</v>
      </c>
      <c r="G192" s="122">
        <v>311</v>
      </c>
      <c r="H192" s="122">
        <v>0</v>
      </c>
      <c r="I192" s="122">
        <v>0</v>
      </c>
      <c r="J192" s="520">
        <v>702.22283819314714</v>
      </c>
      <c r="K192" s="122"/>
      <c r="L192" s="122">
        <v>3723.2228381931473</v>
      </c>
      <c r="M192" s="122">
        <v>48238075</v>
      </c>
      <c r="N192" s="122">
        <f t="shared" si="6"/>
        <v>22</v>
      </c>
      <c r="O192" s="521" t="str">
        <f t="shared" si="7"/>
        <v>Öckerö</v>
      </c>
      <c r="P192" s="522">
        <f t="shared" si="8"/>
        <v>3723.2228381931473</v>
      </c>
    </row>
    <row r="193" spans="1:16" ht="25.5" x14ac:dyDescent="0.2">
      <c r="A193" s="515" t="s">
        <v>1140</v>
      </c>
      <c r="B193" s="516" t="s">
        <v>820</v>
      </c>
      <c r="C193" s="517" t="s">
        <v>552</v>
      </c>
      <c r="D193" s="518" t="s">
        <v>713</v>
      </c>
      <c r="E193" s="519">
        <v>26087</v>
      </c>
      <c r="F193" s="122">
        <v>12946</v>
      </c>
      <c r="G193" s="122">
        <v>947</v>
      </c>
      <c r="H193" s="122">
        <v>0</v>
      </c>
      <c r="I193" s="122">
        <v>0</v>
      </c>
      <c r="J193" s="520">
        <v>702.22283819314714</v>
      </c>
      <c r="K193" s="122"/>
      <c r="L193" s="122">
        <v>14595.222838193147</v>
      </c>
      <c r="M193" s="122">
        <v>380745578</v>
      </c>
      <c r="N193" s="122">
        <f t="shared" si="6"/>
        <v>202</v>
      </c>
      <c r="O193" s="521" t="str">
        <f t="shared" si="7"/>
        <v>Arvika</v>
      </c>
      <c r="P193" s="522">
        <f t="shared" si="8"/>
        <v>14595.222838193147</v>
      </c>
    </row>
    <row r="194" spans="1:16" x14ac:dyDescent="0.2">
      <c r="A194" s="515" t="s">
        <v>1140</v>
      </c>
      <c r="B194" s="516" t="s">
        <v>843</v>
      </c>
      <c r="C194" s="383" t="s">
        <v>553</v>
      </c>
      <c r="D194" s="383" t="s">
        <v>553</v>
      </c>
      <c r="E194" s="519">
        <v>8570</v>
      </c>
      <c r="F194" s="122">
        <v>18219</v>
      </c>
      <c r="G194" s="122">
        <v>-139</v>
      </c>
      <c r="H194" s="122">
        <v>294</v>
      </c>
      <c r="I194" s="122">
        <v>0</v>
      </c>
      <c r="J194" s="520">
        <v>702.22283819314714</v>
      </c>
      <c r="K194" s="122"/>
      <c r="L194" s="122">
        <v>19076.222838193145</v>
      </c>
      <c r="M194" s="122">
        <v>163483230</v>
      </c>
      <c r="N194" s="122">
        <f t="shared" si="6"/>
        <v>264</v>
      </c>
      <c r="O194" s="521" t="str">
        <f t="shared" si="7"/>
        <v>Eda</v>
      </c>
      <c r="P194" s="522">
        <f t="shared" si="8"/>
        <v>19076.222838193145</v>
      </c>
    </row>
    <row r="195" spans="1:16" x14ac:dyDescent="0.2">
      <c r="A195" s="515" t="s">
        <v>1140</v>
      </c>
      <c r="B195" s="516" t="s">
        <v>855</v>
      </c>
      <c r="C195" s="383" t="s">
        <v>554</v>
      </c>
      <c r="D195" s="383" t="s">
        <v>554</v>
      </c>
      <c r="E195" s="519">
        <v>10795</v>
      </c>
      <c r="F195" s="122">
        <v>16479</v>
      </c>
      <c r="G195" s="122">
        <v>5735</v>
      </c>
      <c r="H195" s="122">
        <v>0</v>
      </c>
      <c r="I195" s="122">
        <v>0</v>
      </c>
      <c r="J195" s="520">
        <v>702.22283819314714</v>
      </c>
      <c r="K195" s="122"/>
      <c r="L195" s="122">
        <v>22916.222838193145</v>
      </c>
      <c r="M195" s="122">
        <v>247380626</v>
      </c>
      <c r="N195" s="122">
        <f t="shared" si="6"/>
        <v>278</v>
      </c>
      <c r="O195" s="521" t="str">
        <f t="shared" si="7"/>
        <v>Filipstad</v>
      </c>
      <c r="P195" s="522">
        <f t="shared" si="8"/>
        <v>22916.222838193145</v>
      </c>
    </row>
    <row r="196" spans="1:16" x14ac:dyDescent="0.2">
      <c r="A196" s="515" t="s">
        <v>1140</v>
      </c>
      <c r="B196" s="516" t="s">
        <v>858</v>
      </c>
      <c r="C196" s="383" t="s">
        <v>555</v>
      </c>
      <c r="D196" s="383" t="s">
        <v>555</v>
      </c>
      <c r="E196" s="519">
        <v>11504</v>
      </c>
      <c r="F196" s="122">
        <v>12280</v>
      </c>
      <c r="G196" s="122">
        <v>827</v>
      </c>
      <c r="H196" s="122">
        <v>0</v>
      </c>
      <c r="I196" s="122">
        <v>0</v>
      </c>
      <c r="J196" s="520">
        <v>702.22283819314714</v>
      </c>
      <c r="K196" s="122"/>
      <c r="L196" s="122">
        <v>13809.222838193147</v>
      </c>
      <c r="M196" s="122">
        <v>158861300</v>
      </c>
      <c r="N196" s="122">
        <f t="shared" si="6"/>
        <v>190</v>
      </c>
      <c r="O196" s="521" t="str">
        <f t="shared" si="7"/>
        <v>Forshaga</v>
      </c>
      <c r="P196" s="522">
        <f t="shared" si="8"/>
        <v>13809.222838193147</v>
      </c>
    </row>
    <row r="197" spans="1:16" x14ac:dyDescent="0.2">
      <c r="A197" s="515" t="s">
        <v>1140</v>
      </c>
      <c r="B197" s="516" t="s">
        <v>865</v>
      </c>
      <c r="C197" s="383" t="s">
        <v>556</v>
      </c>
      <c r="D197" s="383" t="s">
        <v>556</v>
      </c>
      <c r="E197" s="519">
        <v>9027</v>
      </c>
      <c r="F197" s="122">
        <v>11902</v>
      </c>
      <c r="G197" s="122">
        <v>143</v>
      </c>
      <c r="H197" s="122">
        <v>0</v>
      </c>
      <c r="I197" s="122">
        <v>0</v>
      </c>
      <c r="J197" s="520">
        <v>702.22283819314714</v>
      </c>
      <c r="K197" s="122"/>
      <c r="L197" s="122">
        <v>12747.222838193147</v>
      </c>
      <c r="M197" s="122">
        <v>115069181</v>
      </c>
      <c r="N197" s="122">
        <f t="shared" si="6"/>
        <v>169</v>
      </c>
      <c r="O197" s="521" t="str">
        <f t="shared" si="7"/>
        <v>Grums</v>
      </c>
      <c r="P197" s="522">
        <f t="shared" si="8"/>
        <v>12747.222838193147</v>
      </c>
    </row>
    <row r="198" spans="1:16" x14ac:dyDescent="0.2">
      <c r="A198" s="515" t="s">
        <v>1140</v>
      </c>
      <c r="B198" s="516" t="s">
        <v>873</v>
      </c>
      <c r="C198" s="383" t="s">
        <v>557</v>
      </c>
      <c r="D198" s="383" t="s">
        <v>557</v>
      </c>
      <c r="E198" s="519">
        <v>11712</v>
      </c>
      <c r="F198" s="122">
        <v>11623</v>
      </c>
      <c r="G198" s="122">
        <v>1217</v>
      </c>
      <c r="H198" s="122">
        <v>263</v>
      </c>
      <c r="I198" s="122">
        <v>0</v>
      </c>
      <c r="J198" s="520">
        <v>702.22283819314714</v>
      </c>
      <c r="K198" s="122"/>
      <c r="L198" s="122">
        <v>13805.222838193147</v>
      </c>
      <c r="M198" s="122">
        <v>161686770</v>
      </c>
      <c r="N198" s="122">
        <f t="shared" si="6"/>
        <v>189</v>
      </c>
      <c r="O198" s="521" t="str">
        <f t="shared" si="7"/>
        <v>Hagfors</v>
      </c>
      <c r="P198" s="522">
        <f t="shared" si="8"/>
        <v>13805.222838193147</v>
      </c>
    </row>
    <row r="199" spans="1:16" x14ac:dyDescent="0.2">
      <c r="A199" s="515" t="s">
        <v>1140</v>
      </c>
      <c r="B199" s="516" t="s">
        <v>877</v>
      </c>
      <c r="C199" s="383" t="s">
        <v>558</v>
      </c>
      <c r="D199" s="383" t="s">
        <v>558</v>
      </c>
      <c r="E199" s="519">
        <v>16476</v>
      </c>
      <c r="F199" s="122">
        <v>5604</v>
      </c>
      <c r="G199" s="122">
        <v>-31</v>
      </c>
      <c r="H199" s="122">
        <v>0</v>
      </c>
      <c r="I199" s="122">
        <v>0</v>
      </c>
      <c r="J199" s="520">
        <v>702.22283819314714</v>
      </c>
      <c r="K199" s="122"/>
      <c r="L199" s="122">
        <v>6275.2228381931473</v>
      </c>
      <c r="M199" s="122">
        <v>103390571</v>
      </c>
      <c r="N199" s="122">
        <f t="shared" si="6"/>
        <v>45</v>
      </c>
      <c r="O199" s="521" t="str">
        <f t="shared" si="7"/>
        <v>Hammarö</v>
      </c>
      <c r="P199" s="522">
        <f t="shared" si="8"/>
        <v>6275.2228381931473</v>
      </c>
    </row>
    <row r="200" spans="1:16" x14ac:dyDescent="0.2">
      <c r="A200" s="515" t="s">
        <v>1140</v>
      </c>
      <c r="B200" s="516" t="s">
        <v>909</v>
      </c>
      <c r="C200" s="383" t="s">
        <v>559</v>
      </c>
      <c r="D200" s="383" t="s">
        <v>559</v>
      </c>
      <c r="E200" s="519">
        <v>92225</v>
      </c>
      <c r="F200" s="122">
        <v>8032</v>
      </c>
      <c r="G200" s="122">
        <v>-3077</v>
      </c>
      <c r="H200" s="122">
        <v>0</v>
      </c>
      <c r="I200" s="122">
        <v>0</v>
      </c>
      <c r="J200" s="520">
        <v>702.22283819314714</v>
      </c>
      <c r="K200" s="122"/>
      <c r="L200" s="122">
        <v>5657.2228381931473</v>
      </c>
      <c r="M200" s="122">
        <v>521737376</v>
      </c>
      <c r="N200" s="122">
        <f t="shared" si="6"/>
        <v>37</v>
      </c>
      <c r="O200" s="521" t="str">
        <f t="shared" si="7"/>
        <v>Karlstad</v>
      </c>
      <c r="P200" s="522">
        <f t="shared" si="8"/>
        <v>5657.2228381931473</v>
      </c>
    </row>
    <row r="201" spans="1:16" x14ac:dyDescent="0.2">
      <c r="A201" s="515" t="s">
        <v>1140</v>
      </c>
      <c r="B201" s="516" t="s">
        <v>911</v>
      </c>
      <c r="C201" s="383" t="s">
        <v>560</v>
      </c>
      <c r="D201" s="383" t="s">
        <v>560</v>
      </c>
      <c r="E201" s="519">
        <v>11976</v>
      </c>
      <c r="F201" s="122">
        <v>11616</v>
      </c>
      <c r="G201" s="122">
        <v>460</v>
      </c>
      <c r="H201" s="122">
        <v>0</v>
      </c>
      <c r="I201" s="122">
        <v>0</v>
      </c>
      <c r="J201" s="520">
        <v>702.22283819314714</v>
      </c>
      <c r="K201" s="122"/>
      <c r="L201" s="122">
        <v>12778.222838193147</v>
      </c>
      <c r="M201" s="122">
        <v>153031997</v>
      </c>
      <c r="N201" s="122">
        <f t="shared" si="6"/>
        <v>170</v>
      </c>
      <c r="O201" s="521" t="str">
        <f t="shared" si="7"/>
        <v>Kil</v>
      </c>
      <c r="P201" s="522">
        <f t="shared" si="8"/>
        <v>12778.222838193147</v>
      </c>
    </row>
    <row r="202" spans="1:16" x14ac:dyDescent="0.2">
      <c r="A202" s="515" t="s">
        <v>1140</v>
      </c>
      <c r="B202" s="516" t="s">
        <v>918</v>
      </c>
      <c r="C202" s="383" t="s">
        <v>561</v>
      </c>
      <c r="D202" s="383" t="s">
        <v>561</v>
      </c>
      <c r="E202" s="519">
        <v>24391</v>
      </c>
      <c r="F202" s="122">
        <v>12649</v>
      </c>
      <c r="G202" s="122">
        <v>-40</v>
      </c>
      <c r="H202" s="122">
        <v>0</v>
      </c>
      <c r="I202" s="122">
        <v>0</v>
      </c>
      <c r="J202" s="520">
        <v>702.22283819314714</v>
      </c>
      <c r="K202" s="122"/>
      <c r="L202" s="122">
        <v>13311.222838193147</v>
      </c>
      <c r="M202" s="122">
        <v>324674036</v>
      </c>
      <c r="N202" s="122">
        <f t="shared" si="6"/>
        <v>179</v>
      </c>
      <c r="O202" s="521" t="str">
        <f t="shared" si="7"/>
        <v>Kristinehamn</v>
      </c>
      <c r="P202" s="522">
        <f t="shared" si="8"/>
        <v>13311.222838193147</v>
      </c>
    </row>
    <row r="203" spans="1:16" x14ac:dyDescent="0.2">
      <c r="A203" s="515" t="s">
        <v>1140</v>
      </c>
      <c r="B203" s="516" t="s">
        <v>959</v>
      </c>
      <c r="C203" s="383" t="s">
        <v>562</v>
      </c>
      <c r="D203" s="383" t="s">
        <v>562</v>
      </c>
      <c r="E203" s="519">
        <v>3782</v>
      </c>
      <c r="F203" s="122">
        <v>15705</v>
      </c>
      <c r="G203" s="122">
        <v>4000</v>
      </c>
      <c r="H203" s="122">
        <v>316</v>
      </c>
      <c r="I203" s="122">
        <v>0</v>
      </c>
      <c r="J203" s="520">
        <v>702.22283819314714</v>
      </c>
      <c r="K203" s="122"/>
      <c r="L203" s="122">
        <v>20723.222838193145</v>
      </c>
      <c r="M203" s="122">
        <v>78375229</v>
      </c>
      <c r="N203" s="122">
        <f t="shared" ref="N203:N266" si="9">RANK(L203,$L$10:$L$299,1)</f>
        <v>269</v>
      </c>
      <c r="O203" s="521" t="str">
        <f t="shared" ref="O203:O266" si="10">C203</f>
        <v>Munkfors</v>
      </c>
      <c r="P203" s="522">
        <f t="shared" ref="P203:P266" si="11">L203</f>
        <v>20723.222838193145</v>
      </c>
    </row>
    <row r="204" spans="1:16" x14ac:dyDescent="0.2">
      <c r="A204" s="515" t="s">
        <v>1140</v>
      </c>
      <c r="B204" s="516" t="s">
        <v>1012</v>
      </c>
      <c r="C204" s="383" t="s">
        <v>563</v>
      </c>
      <c r="D204" s="383" t="s">
        <v>563</v>
      </c>
      <c r="E204" s="519">
        <v>4081</v>
      </c>
      <c r="F204" s="122">
        <v>12949</v>
      </c>
      <c r="G204" s="122">
        <v>1212</v>
      </c>
      <c r="H204" s="122">
        <v>0</v>
      </c>
      <c r="I204" s="122">
        <v>0</v>
      </c>
      <c r="J204" s="520">
        <v>702.22283819314714</v>
      </c>
      <c r="K204" s="122"/>
      <c r="L204" s="122">
        <v>14863.222838193147</v>
      </c>
      <c r="M204" s="122">
        <v>60656812</v>
      </c>
      <c r="N204" s="122">
        <f t="shared" si="9"/>
        <v>208</v>
      </c>
      <c r="O204" s="521" t="str">
        <f t="shared" si="10"/>
        <v>Storfors</v>
      </c>
      <c r="P204" s="522">
        <f t="shared" si="11"/>
        <v>14863.222838193147</v>
      </c>
    </row>
    <row r="205" spans="1:16" x14ac:dyDescent="0.2">
      <c r="A205" s="515" t="s">
        <v>1140</v>
      </c>
      <c r="B205" s="516" t="s">
        <v>1019</v>
      </c>
      <c r="C205" s="383" t="s">
        <v>564</v>
      </c>
      <c r="D205" s="383" t="s">
        <v>564</v>
      </c>
      <c r="E205" s="519">
        <v>13286</v>
      </c>
      <c r="F205" s="122">
        <v>12493</v>
      </c>
      <c r="G205" s="122">
        <v>-228</v>
      </c>
      <c r="H205" s="122">
        <v>0</v>
      </c>
      <c r="I205" s="122">
        <v>0</v>
      </c>
      <c r="J205" s="520">
        <v>702.22283819314714</v>
      </c>
      <c r="K205" s="122"/>
      <c r="L205" s="122">
        <v>12967.222838193147</v>
      </c>
      <c r="M205" s="122">
        <v>172282523</v>
      </c>
      <c r="N205" s="122">
        <f t="shared" si="9"/>
        <v>173</v>
      </c>
      <c r="O205" s="521" t="str">
        <f t="shared" si="10"/>
        <v>Sunne</v>
      </c>
      <c r="P205" s="522">
        <f t="shared" si="11"/>
        <v>12967.222838193147</v>
      </c>
    </row>
    <row r="206" spans="1:16" x14ac:dyDescent="0.2">
      <c r="A206" s="515" t="s">
        <v>1140</v>
      </c>
      <c r="B206" s="516" t="s">
        <v>1024</v>
      </c>
      <c r="C206" s="383" t="s">
        <v>565</v>
      </c>
      <c r="D206" s="383" t="s">
        <v>565</v>
      </c>
      <c r="E206" s="519">
        <v>15688</v>
      </c>
      <c r="F206" s="122">
        <v>14978</v>
      </c>
      <c r="G206" s="122">
        <v>2191</v>
      </c>
      <c r="H206" s="122">
        <v>0</v>
      </c>
      <c r="I206" s="122">
        <v>0</v>
      </c>
      <c r="J206" s="520">
        <v>702.22283819314714</v>
      </c>
      <c r="K206" s="122"/>
      <c r="L206" s="122">
        <v>17871.222838193145</v>
      </c>
      <c r="M206" s="122">
        <v>280363744</v>
      </c>
      <c r="N206" s="122">
        <f t="shared" si="9"/>
        <v>248</v>
      </c>
      <c r="O206" s="521" t="str">
        <f t="shared" si="10"/>
        <v>Säffle</v>
      </c>
      <c r="P206" s="522">
        <f t="shared" si="11"/>
        <v>17871.222838193145</v>
      </c>
    </row>
    <row r="207" spans="1:16" x14ac:dyDescent="0.2">
      <c r="A207" s="515" t="s">
        <v>1140</v>
      </c>
      <c r="B207" s="516" t="s">
        <v>1039</v>
      </c>
      <c r="C207" s="383" t="s">
        <v>566</v>
      </c>
      <c r="D207" s="383" t="s">
        <v>566</v>
      </c>
      <c r="E207" s="519">
        <v>11732</v>
      </c>
      <c r="F207" s="122">
        <v>13384</v>
      </c>
      <c r="G207" s="122">
        <v>4025</v>
      </c>
      <c r="H207" s="122">
        <v>13</v>
      </c>
      <c r="I207" s="122">
        <v>0</v>
      </c>
      <c r="J207" s="520">
        <v>702.22283819314714</v>
      </c>
      <c r="K207" s="122"/>
      <c r="L207" s="122">
        <v>18124.222838193145</v>
      </c>
      <c r="M207" s="122">
        <v>212633382</v>
      </c>
      <c r="N207" s="122">
        <f t="shared" si="9"/>
        <v>252</v>
      </c>
      <c r="O207" s="521" t="str">
        <f t="shared" si="10"/>
        <v>Torsby</v>
      </c>
      <c r="P207" s="522">
        <f t="shared" si="11"/>
        <v>18124.222838193145</v>
      </c>
    </row>
    <row r="208" spans="1:16" x14ac:dyDescent="0.2">
      <c r="A208" s="515" t="s">
        <v>1140</v>
      </c>
      <c r="B208" s="516" t="s">
        <v>1083</v>
      </c>
      <c r="C208" s="383" t="s">
        <v>567</v>
      </c>
      <c r="D208" s="383" t="s">
        <v>567</v>
      </c>
      <c r="E208" s="519">
        <v>9973</v>
      </c>
      <c r="F208" s="122">
        <v>18939</v>
      </c>
      <c r="G208" s="122">
        <v>1460</v>
      </c>
      <c r="H208" s="122">
        <v>4</v>
      </c>
      <c r="I208" s="122">
        <v>0</v>
      </c>
      <c r="J208" s="520">
        <v>702.22283819314714</v>
      </c>
      <c r="K208" s="122"/>
      <c r="L208" s="122">
        <v>21105.222838193145</v>
      </c>
      <c r="M208" s="122">
        <v>210482387</v>
      </c>
      <c r="N208" s="122">
        <f t="shared" si="9"/>
        <v>271</v>
      </c>
      <c r="O208" s="521" t="str">
        <f t="shared" si="10"/>
        <v>Årjäng</v>
      </c>
      <c r="P208" s="522">
        <f t="shared" si="11"/>
        <v>21105.222838193145</v>
      </c>
    </row>
    <row r="209" spans="1:16" ht="25.5" x14ac:dyDescent="0.2">
      <c r="A209" s="515" t="s">
        <v>1141</v>
      </c>
      <c r="B209" s="516" t="s">
        <v>821</v>
      </c>
      <c r="C209" s="517" t="s">
        <v>569</v>
      </c>
      <c r="D209" s="518" t="s">
        <v>714</v>
      </c>
      <c r="E209" s="519">
        <v>11318</v>
      </c>
      <c r="F209" s="122">
        <v>9182</v>
      </c>
      <c r="G209" s="122">
        <v>-1897</v>
      </c>
      <c r="H209" s="122">
        <v>0</v>
      </c>
      <c r="I209" s="122">
        <v>0</v>
      </c>
      <c r="J209" s="520">
        <v>702.22283819314714</v>
      </c>
      <c r="K209" s="122"/>
      <c r="L209" s="122">
        <v>7987.2228381931473</v>
      </c>
      <c r="M209" s="122">
        <v>90399388</v>
      </c>
      <c r="N209" s="122">
        <f t="shared" si="9"/>
        <v>65</v>
      </c>
      <c r="O209" s="521" t="str">
        <f t="shared" si="10"/>
        <v>Askersund</v>
      </c>
      <c r="P209" s="522">
        <f t="shared" si="11"/>
        <v>7987.2228381931473</v>
      </c>
    </row>
    <row r="210" spans="1:16" x14ac:dyDescent="0.2">
      <c r="A210" s="515" t="s">
        <v>1141</v>
      </c>
      <c r="B210" s="516" t="s">
        <v>841</v>
      </c>
      <c r="C210" s="383" t="s">
        <v>570</v>
      </c>
      <c r="D210" s="383" t="s">
        <v>570</v>
      </c>
      <c r="E210" s="519">
        <v>9608</v>
      </c>
      <c r="F210" s="122">
        <v>11362</v>
      </c>
      <c r="G210" s="122">
        <v>108</v>
      </c>
      <c r="H210" s="122">
        <v>0</v>
      </c>
      <c r="I210" s="122">
        <v>0</v>
      </c>
      <c r="J210" s="520">
        <v>702.22283819314714</v>
      </c>
      <c r="K210" s="122"/>
      <c r="L210" s="122">
        <v>12172.222838193147</v>
      </c>
      <c r="M210" s="122">
        <v>116950717</v>
      </c>
      <c r="N210" s="122">
        <f t="shared" si="9"/>
        <v>154</v>
      </c>
      <c r="O210" s="521" t="str">
        <f t="shared" si="10"/>
        <v>Degerfors</v>
      </c>
      <c r="P210" s="522">
        <f t="shared" si="11"/>
        <v>12172.222838193147</v>
      </c>
    </row>
    <row r="211" spans="1:16" x14ac:dyDescent="0.2">
      <c r="A211" s="515" t="s">
        <v>1141</v>
      </c>
      <c r="B211" s="516" t="s">
        <v>874</v>
      </c>
      <c r="C211" s="383" t="s">
        <v>571</v>
      </c>
      <c r="D211" s="383" t="s">
        <v>571</v>
      </c>
      <c r="E211" s="519">
        <v>15919</v>
      </c>
      <c r="F211" s="122">
        <v>10987</v>
      </c>
      <c r="G211" s="122">
        <v>-618</v>
      </c>
      <c r="H211" s="122">
        <v>0</v>
      </c>
      <c r="I211" s="122">
        <v>0</v>
      </c>
      <c r="J211" s="520">
        <v>702.22283819314714</v>
      </c>
      <c r="K211" s="122"/>
      <c r="L211" s="122">
        <v>11071.222838193147</v>
      </c>
      <c r="M211" s="122">
        <v>176242796</v>
      </c>
      <c r="N211" s="122">
        <f t="shared" si="9"/>
        <v>126</v>
      </c>
      <c r="O211" s="521" t="str">
        <f t="shared" si="10"/>
        <v>Hallsberg</v>
      </c>
      <c r="P211" s="522">
        <f t="shared" si="11"/>
        <v>11071.222838193147</v>
      </c>
    </row>
    <row r="212" spans="1:16" x14ac:dyDescent="0.2">
      <c r="A212" s="515" t="s">
        <v>1141</v>
      </c>
      <c r="B212" s="516" t="s">
        <v>891</v>
      </c>
      <c r="C212" s="383" t="s">
        <v>572</v>
      </c>
      <c r="D212" s="383" t="s">
        <v>572</v>
      </c>
      <c r="E212" s="519">
        <v>7012</v>
      </c>
      <c r="F212" s="122">
        <v>13637</v>
      </c>
      <c r="G212" s="122">
        <v>3541</v>
      </c>
      <c r="H212" s="122">
        <v>477</v>
      </c>
      <c r="I212" s="122">
        <v>0</v>
      </c>
      <c r="J212" s="520">
        <v>702.22283819314714</v>
      </c>
      <c r="K212" s="122"/>
      <c r="L212" s="122">
        <v>18357.222838193145</v>
      </c>
      <c r="M212" s="122">
        <v>128720847</v>
      </c>
      <c r="N212" s="122">
        <f t="shared" si="9"/>
        <v>257</v>
      </c>
      <c r="O212" s="521" t="str">
        <f t="shared" si="10"/>
        <v>Hällefors</v>
      </c>
      <c r="P212" s="522">
        <f t="shared" si="11"/>
        <v>18357.222838193145</v>
      </c>
    </row>
    <row r="213" spans="1:16" x14ac:dyDescent="0.2">
      <c r="A213" s="515" t="s">
        <v>1141</v>
      </c>
      <c r="B213" s="516" t="s">
        <v>907</v>
      </c>
      <c r="C213" s="383" t="s">
        <v>573</v>
      </c>
      <c r="D213" s="383" t="s">
        <v>573</v>
      </c>
      <c r="E213" s="519">
        <v>30395</v>
      </c>
      <c r="F213" s="122">
        <v>8948</v>
      </c>
      <c r="G213" s="122">
        <v>655</v>
      </c>
      <c r="H213" s="122">
        <v>0</v>
      </c>
      <c r="I213" s="122">
        <v>0</v>
      </c>
      <c r="J213" s="520">
        <v>702.22283819314714</v>
      </c>
      <c r="K213" s="122"/>
      <c r="L213" s="122">
        <v>10305.222838193147</v>
      </c>
      <c r="M213" s="122">
        <v>313227248</v>
      </c>
      <c r="N213" s="122">
        <f t="shared" si="9"/>
        <v>105</v>
      </c>
      <c r="O213" s="521" t="str">
        <f t="shared" si="10"/>
        <v>Karlskoga</v>
      </c>
      <c r="P213" s="522">
        <f t="shared" si="11"/>
        <v>10305.222838193147</v>
      </c>
    </row>
    <row r="214" spans="1:16" x14ac:dyDescent="0.2">
      <c r="A214" s="515" t="s">
        <v>1141</v>
      </c>
      <c r="B214" s="516" t="s">
        <v>920</v>
      </c>
      <c r="C214" s="383" t="s">
        <v>574</v>
      </c>
      <c r="D214" s="383" t="s">
        <v>574</v>
      </c>
      <c r="E214" s="519">
        <v>21653</v>
      </c>
      <c r="F214" s="122">
        <v>9906</v>
      </c>
      <c r="G214" s="122">
        <v>662</v>
      </c>
      <c r="H214" s="122">
        <v>0</v>
      </c>
      <c r="I214" s="122">
        <v>0</v>
      </c>
      <c r="J214" s="520">
        <v>702.22283819314714</v>
      </c>
      <c r="K214" s="122"/>
      <c r="L214" s="122">
        <v>11270.222838193147</v>
      </c>
      <c r="M214" s="122">
        <v>244034135</v>
      </c>
      <c r="N214" s="122">
        <f t="shared" si="9"/>
        <v>136</v>
      </c>
      <c r="O214" s="521" t="str">
        <f t="shared" si="10"/>
        <v>Kumla</v>
      </c>
      <c r="P214" s="522">
        <f t="shared" si="11"/>
        <v>11270.222838193147</v>
      </c>
    </row>
    <row r="215" spans="1:16" x14ac:dyDescent="0.2">
      <c r="A215" s="515" t="s">
        <v>1141</v>
      </c>
      <c r="B215" s="516" t="s">
        <v>928</v>
      </c>
      <c r="C215" s="383" t="s">
        <v>575</v>
      </c>
      <c r="D215" s="383" t="s">
        <v>575</v>
      </c>
      <c r="E215" s="519">
        <v>5669</v>
      </c>
      <c r="F215" s="122">
        <v>11658</v>
      </c>
      <c r="G215" s="122">
        <v>2068</v>
      </c>
      <c r="H215" s="122">
        <v>0</v>
      </c>
      <c r="I215" s="122">
        <v>0</v>
      </c>
      <c r="J215" s="520">
        <v>702.22283819314714</v>
      </c>
      <c r="K215" s="122"/>
      <c r="L215" s="122">
        <v>14428.222838193147</v>
      </c>
      <c r="M215" s="122">
        <v>81793595</v>
      </c>
      <c r="N215" s="122">
        <f t="shared" si="9"/>
        <v>198</v>
      </c>
      <c r="O215" s="521" t="str">
        <f t="shared" si="10"/>
        <v>Laxå</v>
      </c>
      <c r="P215" s="522">
        <f t="shared" si="11"/>
        <v>14428.222838193147</v>
      </c>
    </row>
    <row r="216" spans="1:16" x14ac:dyDescent="0.2">
      <c r="A216" s="515" t="s">
        <v>1141</v>
      </c>
      <c r="B216" s="516" t="s">
        <v>929</v>
      </c>
      <c r="C216" s="383" t="s">
        <v>576</v>
      </c>
      <c r="D216" s="383" t="s">
        <v>576</v>
      </c>
      <c r="E216" s="519">
        <v>8069</v>
      </c>
      <c r="F216" s="122">
        <v>11669</v>
      </c>
      <c r="G216" s="122">
        <v>2473</v>
      </c>
      <c r="H216" s="122">
        <v>0</v>
      </c>
      <c r="I216" s="122">
        <v>0</v>
      </c>
      <c r="J216" s="520">
        <v>702.22283819314714</v>
      </c>
      <c r="K216" s="122"/>
      <c r="L216" s="122">
        <v>14844.222838193147</v>
      </c>
      <c r="M216" s="122">
        <v>119778034</v>
      </c>
      <c r="N216" s="122">
        <f t="shared" si="9"/>
        <v>207</v>
      </c>
      <c r="O216" s="521" t="str">
        <f t="shared" si="10"/>
        <v>Lekeberg</v>
      </c>
      <c r="P216" s="522">
        <f t="shared" si="11"/>
        <v>14844.222838193147</v>
      </c>
    </row>
    <row r="217" spans="1:16" x14ac:dyDescent="0.2">
      <c r="A217" s="515" t="s">
        <v>1141</v>
      </c>
      <c r="B217" s="516" t="s">
        <v>936</v>
      </c>
      <c r="C217" s="383" t="s">
        <v>577</v>
      </c>
      <c r="D217" s="383" t="s">
        <v>577</v>
      </c>
      <c r="E217" s="519">
        <v>23591</v>
      </c>
      <c r="F217" s="122">
        <v>10197</v>
      </c>
      <c r="G217" s="122">
        <v>556</v>
      </c>
      <c r="H217" s="122">
        <v>0</v>
      </c>
      <c r="I217" s="122">
        <v>0</v>
      </c>
      <c r="J217" s="520">
        <v>702.22283819314714</v>
      </c>
      <c r="K217" s="122"/>
      <c r="L217" s="122">
        <v>11455.222838193147</v>
      </c>
      <c r="M217" s="122">
        <v>270240162</v>
      </c>
      <c r="N217" s="122">
        <f t="shared" si="9"/>
        <v>138</v>
      </c>
      <c r="O217" s="521" t="str">
        <f t="shared" si="10"/>
        <v>Lindesberg</v>
      </c>
      <c r="P217" s="522">
        <f t="shared" si="11"/>
        <v>11455.222838193147</v>
      </c>
    </row>
    <row r="218" spans="1:16" x14ac:dyDescent="0.2">
      <c r="A218" s="515" t="s">
        <v>1141</v>
      </c>
      <c r="B218" s="516" t="s">
        <v>940</v>
      </c>
      <c r="C218" s="383" t="s">
        <v>578</v>
      </c>
      <c r="D218" s="383" t="s">
        <v>578</v>
      </c>
      <c r="E218" s="519">
        <v>4856</v>
      </c>
      <c r="F218" s="122">
        <v>14372</v>
      </c>
      <c r="G218" s="122">
        <v>1839</v>
      </c>
      <c r="H218" s="122">
        <v>353</v>
      </c>
      <c r="I218" s="122">
        <v>0</v>
      </c>
      <c r="J218" s="520">
        <v>702.22283819314714</v>
      </c>
      <c r="K218" s="122"/>
      <c r="L218" s="122">
        <v>17266.222838193145</v>
      </c>
      <c r="M218" s="122">
        <v>83844778</v>
      </c>
      <c r="N218" s="122">
        <f t="shared" si="9"/>
        <v>244</v>
      </c>
      <c r="O218" s="521" t="str">
        <f t="shared" si="10"/>
        <v>Ljusnarsberg</v>
      </c>
      <c r="P218" s="522">
        <f t="shared" si="11"/>
        <v>17266.222838193145</v>
      </c>
    </row>
    <row r="219" spans="1:16" x14ac:dyDescent="0.2">
      <c r="A219" s="515" t="s">
        <v>1141</v>
      </c>
      <c r="B219" s="516" t="s">
        <v>964</v>
      </c>
      <c r="C219" s="383" t="s">
        <v>579</v>
      </c>
      <c r="D219" s="383" t="s">
        <v>579</v>
      </c>
      <c r="E219" s="519">
        <v>10712</v>
      </c>
      <c r="F219" s="122">
        <v>10001</v>
      </c>
      <c r="G219" s="122">
        <v>-46</v>
      </c>
      <c r="H219" s="122">
        <v>0</v>
      </c>
      <c r="I219" s="122">
        <v>0</v>
      </c>
      <c r="J219" s="520">
        <v>702.22283819314714</v>
      </c>
      <c r="K219" s="122"/>
      <c r="L219" s="122">
        <v>10657.222838193147</v>
      </c>
      <c r="M219" s="122">
        <v>114160171</v>
      </c>
      <c r="N219" s="122">
        <f t="shared" si="9"/>
        <v>116</v>
      </c>
      <c r="O219" s="521" t="str">
        <f t="shared" si="10"/>
        <v>Nora</v>
      </c>
      <c r="P219" s="522">
        <f t="shared" si="11"/>
        <v>10657.222838193147</v>
      </c>
    </row>
    <row r="220" spans="1:16" x14ac:dyDescent="0.2">
      <c r="A220" s="515" t="s">
        <v>1141</v>
      </c>
      <c r="B220" s="516" t="s">
        <v>1094</v>
      </c>
      <c r="C220" s="383" t="s">
        <v>568</v>
      </c>
      <c r="D220" s="383" t="s">
        <v>568</v>
      </c>
      <c r="E220" s="519">
        <v>153088</v>
      </c>
      <c r="F220" s="122">
        <v>9787</v>
      </c>
      <c r="G220" s="122">
        <v>-764</v>
      </c>
      <c r="H220" s="122">
        <v>0</v>
      </c>
      <c r="I220" s="122">
        <v>0</v>
      </c>
      <c r="J220" s="520">
        <v>702.22283819314714</v>
      </c>
      <c r="K220" s="122"/>
      <c r="L220" s="122">
        <v>9725.2228381931473</v>
      </c>
      <c r="M220" s="122">
        <v>1488814914</v>
      </c>
      <c r="N220" s="122">
        <f t="shared" si="9"/>
        <v>93</v>
      </c>
      <c r="O220" s="521" t="str">
        <f t="shared" si="10"/>
        <v>Örebro</v>
      </c>
      <c r="P220" s="522">
        <f t="shared" si="11"/>
        <v>9725.2228381931473</v>
      </c>
    </row>
    <row r="221" spans="1:16" ht="25.5" x14ac:dyDescent="0.2">
      <c r="A221" s="515" t="s">
        <v>1142</v>
      </c>
      <c r="B221" s="516" t="s">
        <v>817</v>
      </c>
      <c r="C221" s="517" t="s">
        <v>581</v>
      </c>
      <c r="D221" s="518" t="s">
        <v>715</v>
      </c>
      <c r="E221" s="519">
        <v>14121</v>
      </c>
      <c r="F221" s="122">
        <v>12104</v>
      </c>
      <c r="G221" s="122">
        <v>-970</v>
      </c>
      <c r="H221" s="122">
        <v>0</v>
      </c>
      <c r="I221" s="122">
        <v>0</v>
      </c>
      <c r="J221" s="520">
        <v>702.22283819314714</v>
      </c>
      <c r="K221" s="122"/>
      <c r="L221" s="122">
        <v>11836.222838193147</v>
      </c>
      <c r="M221" s="122">
        <v>167139303</v>
      </c>
      <c r="N221" s="122">
        <f t="shared" si="9"/>
        <v>145</v>
      </c>
      <c r="O221" s="521" t="str">
        <f t="shared" si="10"/>
        <v>Arboga</v>
      </c>
      <c r="P221" s="522">
        <f t="shared" si="11"/>
        <v>11836.222838193147</v>
      </c>
    </row>
    <row r="222" spans="1:16" x14ac:dyDescent="0.2">
      <c r="A222" s="515" t="s">
        <v>1142</v>
      </c>
      <c r="B222" s="516" t="s">
        <v>851</v>
      </c>
      <c r="C222" s="383" t="s">
        <v>582</v>
      </c>
      <c r="D222" s="383" t="s">
        <v>582</v>
      </c>
      <c r="E222" s="519">
        <v>13447</v>
      </c>
      <c r="F222" s="122">
        <v>11344</v>
      </c>
      <c r="G222" s="122">
        <v>1686</v>
      </c>
      <c r="H222" s="122">
        <v>0</v>
      </c>
      <c r="I222" s="122">
        <v>0</v>
      </c>
      <c r="J222" s="520">
        <v>702.22283819314714</v>
      </c>
      <c r="K222" s="122"/>
      <c r="L222" s="122">
        <v>13732.222838193147</v>
      </c>
      <c r="M222" s="122">
        <v>184657201</v>
      </c>
      <c r="N222" s="122">
        <f t="shared" si="9"/>
        <v>184</v>
      </c>
      <c r="O222" s="521" t="str">
        <f t="shared" si="10"/>
        <v>Fagersta</v>
      </c>
      <c r="P222" s="522">
        <f t="shared" si="11"/>
        <v>13732.222838193147</v>
      </c>
    </row>
    <row r="223" spans="1:16" x14ac:dyDescent="0.2">
      <c r="A223" s="515" t="s">
        <v>1142</v>
      </c>
      <c r="B223" s="516" t="s">
        <v>875</v>
      </c>
      <c r="C223" s="383" t="s">
        <v>583</v>
      </c>
      <c r="D223" s="383" t="s">
        <v>583</v>
      </c>
      <c r="E223" s="519">
        <v>16143</v>
      </c>
      <c r="F223" s="122">
        <v>12101</v>
      </c>
      <c r="G223" s="122">
        <v>-405</v>
      </c>
      <c r="H223" s="122">
        <v>80</v>
      </c>
      <c r="I223" s="122">
        <v>0</v>
      </c>
      <c r="J223" s="520">
        <v>702.22283819314714</v>
      </c>
      <c r="K223" s="122"/>
      <c r="L223" s="122">
        <v>12478.222838193147</v>
      </c>
      <c r="M223" s="122">
        <v>201435951</v>
      </c>
      <c r="N223" s="122">
        <f t="shared" si="9"/>
        <v>166</v>
      </c>
      <c r="O223" s="521" t="str">
        <f t="shared" si="10"/>
        <v>Hallstahammar</v>
      </c>
      <c r="P223" s="522">
        <f t="shared" si="11"/>
        <v>12478.222838193147</v>
      </c>
    </row>
    <row r="224" spans="1:16" x14ac:dyDescent="0.2">
      <c r="A224" s="515" t="s">
        <v>1142</v>
      </c>
      <c r="B224" s="516" t="s">
        <v>922</v>
      </c>
      <c r="C224" s="383" t="s">
        <v>584</v>
      </c>
      <c r="D224" s="383" t="s">
        <v>584</v>
      </c>
      <c r="E224" s="519">
        <v>8661</v>
      </c>
      <c r="F224" s="122">
        <v>12725</v>
      </c>
      <c r="G224" s="122">
        <v>-865</v>
      </c>
      <c r="H224" s="122">
        <v>0</v>
      </c>
      <c r="I224" s="122">
        <v>0</v>
      </c>
      <c r="J224" s="520">
        <v>702.22283819314714</v>
      </c>
      <c r="K224" s="122"/>
      <c r="L224" s="122">
        <v>12562.222838193147</v>
      </c>
      <c r="M224" s="122">
        <v>108801412</v>
      </c>
      <c r="N224" s="122">
        <f t="shared" si="9"/>
        <v>167</v>
      </c>
      <c r="O224" s="521" t="str">
        <f t="shared" si="10"/>
        <v>Kungsör</v>
      </c>
      <c r="P224" s="522">
        <f t="shared" si="11"/>
        <v>12562.222838193147</v>
      </c>
    </row>
    <row r="225" spans="1:16" x14ac:dyDescent="0.2">
      <c r="A225" s="515" t="s">
        <v>1142</v>
      </c>
      <c r="B225" s="516" t="s">
        <v>925</v>
      </c>
      <c r="C225" s="383" t="s">
        <v>585</v>
      </c>
      <c r="D225" s="383" t="s">
        <v>585</v>
      </c>
      <c r="E225" s="519">
        <v>26223</v>
      </c>
      <c r="F225" s="122">
        <v>10775</v>
      </c>
      <c r="G225" s="122">
        <v>647</v>
      </c>
      <c r="H225" s="122">
        <v>0</v>
      </c>
      <c r="I225" s="122">
        <v>0</v>
      </c>
      <c r="J225" s="520">
        <v>702.22283819314714</v>
      </c>
      <c r="K225" s="122"/>
      <c r="L225" s="122">
        <v>12124.222838193147</v>
      </c>
      <c r="M225" s="122">
        <v>317933495</v>
      </c>
      <c r="N225" s="122">
        <f t="shared" si="9"/>
        <v>151</v>
      </c>
      <c r="O225" s="521" t="str">
        <f t="shared" si="10"/>
        <v>Köping</v>
      </c>
      <c r="P225" s="522">
        <f t="shared" si="11"/>
        <v>12124.222838193147</v>
      </c>
    </row>
    <row r="226" spans="1:16" x14ac:dyDescent="0.2">
      <c r="A226" s="515" t="s">
        <v>1142</v>
      </c>
      <c r="B226" s="516" t="s">
        <v>965</v>
      </c>
      <c r="C226" s="383" t="s">
        <v>586</v>
      </c>
      <c r="D226" s="383" t="s">
        <v>586</v>
      </c>
      <c r="E226" s="519">
        <v>5800</v>
      </c>
      <c r="F226" s="122">
        <v>11028</v>
      </c>
      <c r="G226" s="122">
        <v>48</v>
      </c>
      <c r="H226" s="122">
        <v>0</v>
      </c>
      <c r="I226" s="122">
        <v>0</v>
      </c>
      <c r="J226" s="520">
        <v>702.22283819314714</v>
      </c>
      <c r="K226" s="122"/>
      <c r="L226" s="122">
        <v>11778.222838193147</v>
      </c>
      <c r="M226" s="122">
        <v>68313692</v>
      </c>
      <c r="N226" s="122">
        <f t="shared" si="9"/>
        <v>142</v>
      </c>
      <c r="O226" s="521" t="str">
        <f t="shared" si="10"/>
        <v>Norberg</v>
      </c>
      <c r="P226" s="522">
        <f t="shared" si="11"/>
        <v>11778.222838193147</v>
      </c>
    </row>
    <row r="227" spans="1:16" x14ac:dyDescent="0.2">
      <c r="A227" s="515" t="s">
        <v>1142</v>
      </c>
      <c r="B227" s="516" t="s">
        <v>992</v>
      </c>
      <c r="C227" s="383" t="s">
        <v>587</v>
      </c>
      <c r="D227" s="383" t="s">
        <v>587</v>
      </c>
      <c r="E227" s="519">
        <v>22797</v>
      </c>
      <c r="F227" s="122">
        <v>12281</v>
      </c>
      <c r="G227" s="122">
        <v>292</v>
      </c>
      <c r="H227" s="122">
        <v>0</v>
      </c>
      <c r="I227" s="122">
        <v>0</v>
      </c>
      <c r="J227" s="520">
        <v>702.22283819314714</v>
      </c>
      <c r="K227" s="122"/>
      <c r="L227" s="122">
        <v>13275.222838193147</v>
      </c>
      <c r="M227" s="122">
        <v>302635255</v>
      </c>
      <c r="N227" s="122">
        <f t="shared" si="9"/>
        <v>178</v>
      </c>
      <c r="O227" s="521" t="str">
        <f t="shared" si="10"/>
        <v>Sala</v>
      </c>
      <c r="P227" s="522">
        <f t="shared" si="11"/>
        <v>13275.222838193147</v>
      </c>
    </row>
    <row r="228" spans="1:16" x14ac:dyDescent="0.2">
      <c r="A228" s="515" t="s">
        <v>1142</v>
      </c>
      <c r="B228" s="516" t="s">
        <v>1000</v>
      </c>
      <c r="C228" s="383" t="s">
        <v>588</v>
      </c>
      <c r="D228" s="383" t="s">
        <v>588</v>
      </c>
      <c r="E228" s="519">
        <v>4410</v>
      </c>
      <c r="F228" s="122">
        <v>12054</v>
      </c>
      <c r="G228" s="122">
        <v>2870</v>
      </c>
      <c r="H228" s="122">
        <v>396</v>
      </c>
      <c r="I228" s="122">
        <v>0</v>
      </c>
      <c r="J228" s="520">
        <v>702.22283819314714</v>
      </c>
      <c r="K228" s="122"/>
      <c r="L228" s="122">
        <v>16022.222838193147</v>
      </c>
      <c r="M228" s="122">
        <v>70658003</v>
      </c>
      <c r="N228" s="122">
        <f t="shared" si="9"/>
        <v>225</v>
      </c>
      <c r="O228" s="521" t="str">
        <f t="shared" si="10"/>
        <v>Skinnskatteberg</v>
      </c>
      <c r="P228" s="522">
        <f t="shared" si="11"/>
        <v>16022.222838193147</v>
      </c>
    </row>
    <row r="229" spans="1:16" x14ac:dyDescent="0.2">
      <c r="A229" s="515" t="s">
        <v>1142</v>
      </c>
      <c r="B229" s="516" t="s">
        <v>1020</v>
      </c>
      <c r="C229" s="383" t="s">
        <v>589</v>
      </c>
      <c r="D229" s="383" t="s">
        <v>589</v>
      </c>
      <c r="E229" s="519">
        <v>10038</v>
      </c>
      <c r="F229" s="122">
        <v>11251</v>
      </c>
      <c r="G229" s="122">
        <v>-1148</v>
      </c>
      <c r="H229" s="122">
        <v>0</v>
      </c>
      <c r="I229" s="122">
        <v>0</v>
      </c>
      <c r="J229" s="520">
        <v>702.22283819314714</v>
      </c>
      <c r="K229" s="122"/>
      <c r="L229" s="122">
        <v>10805.222838193147</v>
      </c>
      <c r="M229" s="122">
        <v>108462827</v>
      </c>
      <c r="N229" s="122">
        <f t="shared" si="9"/>
        <v>120</v>
      </c>
      <c r="O229" s="521" t="str">
        <f t="shared" si="10"/>
        <v>Surahammar</v>
      </c>
      <c r="P229" s="522">
        <f t="shared" si="11"/>
        <v>10805.222838193147</v>
      </c>
    </row>
    <row r="230" spans="1:16" x14ac:dyDescent="0.2">
      <c r="A230" s="515" t="s">
        <v>1142</v>
      </c>
      <c r="B230" s="516" t="s">
        <v>1076</v>
      </c>
      <c r="C230" s="383" t="s">
        <v>590</v>
      </c>
      <c r="D230" s="383" t="s">
        <v>590</v>
      </c>
      <c r="E230" s="519">
        <v>151855</v>
      </c>
      <c r="F230" s="122">
        <v>6878</v>
      </c>
      <c r="G230" s="122">
        <v>71</v>
      </c>
      <c r="H230" s="122">
        <v>0</v>
      </c>
      <c r="I230" s="122">
        <v>0</v>
      </c>
      <c r="J230" s="520">
        <v>702.22283819314714</v>
      </c>
      <c r="K230" s="122"/>
      <c r="L230" s="122">
        <v>7651.2228381931473</v>
      </c>
      <c r="M230" s="122">
        <v>1161876444</v>
      </c>
      <c r="N230" s="122">
        <f t="shared" si="9"/>
        <v>61</v>
      </c>
      <c r="O230" s="521" t="str">
        <f t="shared" si="10"/>
        <v>Västerås</v>
      </c>
      <c r="P230" s="522">
        <f t="shared" si="11"/>
        <v>7651.2228381931473</v>
      </c>
    </row>
    <row r="231" spans="1:16" ht="25.5" x14ac:dyDescent="0.2">
      <c r="A231" s="515" t="s">
        <v>1143</v>
      </c>
      <c r="B231" s="516" t="s">
        <v>822</v>
      </c>
      <c r="C231" s="517" t="s">
        <v>592</v>
      </c>
      <c r="D231" s="518" t="s">
        <v>716</v>
      </c>
      <c r="E231" s="519">
        <v>23348</v>
      </c>
      <c r="F231" s="122">
        <v>10985</v>
      </c>
      <c r="G231" s="122">
        <v>321</v>
      </c>
      <c r="H231" s="122">
        <v>0</v>
      </c>
      <c r="I231" s="122">
        <v>0</v>
      </c>
      <c r="J231" s="520">
        <v>702.22283819314714</v>
      </c>
      <c r="K231" s="122"/>
      <c r="L231" s="122">
        <v>12008.222838193147</v>
      </c>
      <c r="M231" s="122">
        <v>280367987</v>
      </c>
      <c r="N231" s="122">
        <f t="shared" si="9"/>
        <v>148</v>
      </c>
      <c r="O231" s="521" t="str">
        <f t="shared" si="10"/>
        <v>Avesta</v>
      </c>
      <c r="P231" s="522">
        <f t="shared" si="11"/>
        <v>12008.222838193147</v>
      </c>
    </row>
    <row r="232" spans="1:16" x14ac:dyDescent="0.2">
      <c r="A232" s="515" t="s">
        <v>1143</v>
      </c>
      <c r="B232" s="516" t="s">
        <v>831</v>
      </c>
      <c r="C232" s="383" t="s">
        <v>593</v>
      </c>
      <c r="D232" s="383" t="s">
        <v>593</v>
      </c>
      <c r="E232" s="519">
        <v>52153</v>
      </c>
      <c r="F232" s="122">
        <v>11189</v>
      </c>
      <c r="G232" s="122">
        <v>1560</v>
      </c>
      <c r="H232" s="122">
        <v>0</v>
      </c>
      <c r="I232" s="122">
        <v>0</v>
      </c>
      <c r="J232" s="520">
        <v>702.22283819314714</v>
      </c>
      <c r="K232" s="122"/>
      <c r="L232" s="122">
        <v>13451.222838193147</v>
      </c>
      <c r="M232" s="122">
        <v>701521625</v>
      </c>
      <c r="N232" s="122">
        <f t="shared" si="9"/>
        <v>182</v>
      </c>
      <c r="O232" s="521" t="str">
        <f t="shared" si="10"/>
        <v>Borlänge</v>
      </c>
      <c r="P232" s="522">
        <f t="shared" si="11"/>
        <v>13451.222838193147</v>
      </c>
    </row>
    <row r="233" spans="1:16" x14ac:dyDescent="0.2">
      <c r="A233" s="515" t="s">
        <v>1143</v>
      </c>
      <c r="B233" s="516" t="s">
        <v>854</v>
      </c>
      <c r="C233" s="383" t="s">
        <v>594</v>
      </c>
      <c r="D233" s="383" t="s">
        <v>594</v>
      </c>
      <c r="E233" s="519">
        <v>58888</v>
      </c>
      <c r="F233" s="122">
        <v>7655</v>
      </c>
      <c r="G233" s="122">
        <v>-361</v>
      </c>
      <c r="H233" s="122">
        <v>0</v>
      </c>
      <c r="I233" s="122">
        <v>0</v>
      </c>
      <c r="J233" s="520">
        <v>702.22283819314714</v>
      </c>
      <c r="K233" s="122"/>
      <c r="L233" s="122">
        <v>7996.2228381931473</v>
      </c>
      <c r="M233" s="122">
        <v>470881570</v>
      </c>
      <c r="N233" s="122">
        <f t="shared" si="9"/>
        <v>66</v>
      </c>
      <c r="O233" s="521" t="str">
        <f t="shared" si="10"/>
        <v>Falun</v>
      </c>
      <c r="P233" s="522">
        <f t="shared" si="11"/>
        <v>7996.2228381931473</v>
      </c>
    </row>
    <row r="234" spans="1:16" x14ac:dyDescent="0.2">
      <c r="A234" s="515" t="s">
        <v>1143</v>
      </c>
      <c r="B234" s="516" t="s">
        <v>860</v>
      </c>
      <c r="C234" s="383" t="s">
        <v>595</v>
      </c>
      <c r="D234" s="383" t="s">
        <v>595</v>
      </c>
      <c r="E234" s="519">
        <v>10251</v>
      </c>
      <c r="F234" s="122">
        <v>10878</v>
      </c>
      <c r="G234" s="122">
        <v>111</v>
      </c>
      <c r="H234" s="122">
        <v>0</v>
      </c>
      <c r="I234" s="122">
        <v>0</v>
      </c>
      <c r="J234" s="520">
        <v>702.22283819314714</v>
      </c>
      <c r="K234" s="122"/>
      <c r="L234" s="122">
        <v>11691.222838193147</v>
      </c>
      <c r="M234" s="122">
        <v>119846725</v>
      </c>
      <c r="N234" s="122">
        <f t="shared" si="9"/>
        <v>140</v>
      </c>
      <c r="O234" s="521" t="str">
        <f t="shared" si="10"/>
        <v>Gagnef</v>
      </c>
      <c r="P234" s="522">
        <f t="shared" si="11"/>
        <v>11691.222838193147</v>
      </c>
    </row>
    <row r="235" spans="1:16" x14ac:dyDescent="0.2">
      <c r="A235" s="515" t="s">
        <v>1143</v>
      </c>
      <c r="B235" s="516" t="s">
        <v>881</v>
      </c>
      <c r="C235" s="383" t="s">
        <v>596</v>
      </c>
      <c r="D235" s="383" t="s">
        <v>596</v>
      </c>
      <c r="E235" s="519">
        <v>15435</v>
      </c>
      <c r="F235" s="122">
        <v>11318</v>
      </c>
      <c r="G235" s="122">
        <v>246</v>
      </c>
      <c r="H235" s="122">
        <v>0</v>
      </c>
      <c r="I235" s="122">
        <v>0</v>
      </c>
      <c r="J235" s="520">
        <v>702.22283819314714</v>
      </c>
      <c r="K235" s="122"/>
      <c r="L235" s="122">
        <v>12266.222838193147</v>
      </c>
      <c r="M235" s="122">
        <v>189329150</v>
      </c>
      <c r="N235" s="122">
        <f t="shared" si="9"/>
        <v>159</v>
      </c>
      <c r="O235" s="521" t="str">
        <f t="shared" si="10"/>
        <v>Hedemora</v>
      </c>
      <c r="P235" s="522">
        <f t="shared" si="11"/>
        <v>12266.222838193147</v>
      </c>
    </row>
    <row r="236" spans="1:16" x14ac:dyDescent="0.2">
      <c r="A236" s="515" t="s">
        <v>1143</v>
      </c>
      <c r="B236" s="516" t="s">
        <v>930</v>
      </c>
      <c r="C236" s="383" t="s">
        <v>597</v>
      </c>
      <c r="D236" s="383" t="s">
        <v>597</v>
      </c>
      <c r="E236" s="519">
        <v>15773</v>
      </c>
      <c r="F236" s="122">
        <v>10062</v>
      </c>
      <c r="G236" s="122">
        <v>-1193</v>
      </c>
      <c r="H236" s="122">
        <v>0</v>
      </c>
      <c r="I236" s="122">
        <v>0</v>
      </c>
      <c r="J236" s="520">
        <v>702.22283819314714</v>
      </c>
      <c r="K236" s="122"/>
      <c r="L236" s="122">
        <v>9571.2228381931473</v>
      </c>
      <c r="M236" s="122">
        <v>150966898</v>
      </c>
      <c r="N236" s="122">
        <f t="shared" si="9"/>
        <v>89</v>
      </c>
      <c r="O236" s="521" t="str">
        <f t="shared" si="10"/>
        <v>Leksand</v>
      </c>
      <c r="P236" s="522">
        <f t="shared" si="11"/>
        <v>9571.2228381931473</v>
      </c>
    </row>
    <row r="237" spans="1:16" x14ac:dyDescent="0.2">
      <c r="A237" s="515" t="s">
        <v>1143</v>
      </c>
      <c r="B237" s="516" t="s">
        <v>942</v>
      </c>
      <c r="C237" s="383" t="s">
        <v>598</v>
      </c>
      <c r="D237" s="383" t="s">
        <v>598</v>
      </c>
      <c r="E237" s="519">
        <v>26976</v>
      </c>
      <c r="F237" s="122">
        <v>10351</v>
      </c>
      <c r="G237" s="122">
        <v>2528</v>
      </c>
      <c r="H237" s="122">
        <v>153</v>
      </c>
      <c r="I237" s="122">
        <v>0</v>
      </c>
      <c r="J237" s="520">
        <v>702.22283819314714</v>
      </c>
      <c r="K237" s="122"/>
      <c r="L237" s="122">
        <v>13734.222838193147</v>
      </c>
      <c r="M237" s="122">
        <v>370494395</v>
      </c>
      <c r="N237" s="122">
        <f t="shared" si="9"/>
        <v>185</v>
      </c>
      <c r="O237" s="521" t="str">
        <f t="shared" si="10"/>
        <v>Ludvika</v>
      </c>
      <c r="P237" s="522">
        <f t="shared" si="11"/>
        <v>13734.222838193147</v>
      </c>
    </row>
    <row r="238" spans="1:16" x14ac:dyDescent="0.2">
      <c r="A238" s="515" t="s">
        <v>1143</v>
      </c>
      <c r="B238" s="516" t="s">
        <v>948</v>
      </c>
      <c r="C238" s="383" t="s">
        <v>599</v>
      </c>
      <c r="D238" s="383" t="s">
        <v>599</v>
      </c>
      <c r="E238" s="519">
        <v>10111</v>
      </c>
      <c r="F238" s="122">
        <v>11945</v>
      </c>
      <c r="G238" s="122">
        <v>668</v>
      </c>
      <c r="H238" s="122">
        <v>1182</v>
      </c>
      <c r="I238" s="122">
        <v>0</v>
      </c>
      <c r="J238" s="520">
        <v>702.22283819314714</v>
      </c>
      <c r="K238" s="122"/>
      <c r="L238" s="122">
        <v>14497.222838193147</v>
      </c>
      <c r="M238" s="122">
        <v>146581420</v>
      </c>
      <c r="N238" s="122">
        <f t="shared" si="9"/>
        <v>200</v>
      </c>
      <c r="O238" s="521" t="str">
        <f t="shared" si="10"/>
        <v>Malung-Sälen</v>
      </c>
      <c r="P238" s="522">
        <f t="shared" si="11"/>
        <v>14497.222838193147</v>
      </c>
    </row>
    <row r="239" spans="1:16" x14ac:dyDescent="0.2">
      <c r="A239" s="515" t="s">
        <v>1143</v>
      </c>
      <c r="B239" s="516" t="s">
        <v>955</v>
      </c>
      <c r="C239" s="383" t="s">
        <v>600</v>
      </c>
      <c r="D239" s="383" t="s">
        <v>600</v>
      </c>
      <c r="E239" s="519">
        <v>20358</v>
      </c>
      <c r="F239" s="122">
        <v>9558</v>
      </c>
      <c r="G239" s="122">
        <v>-610</v>
      </c>
      <c r="H239" s="122">
        <v>112</v>
      </c>
      <c r="I239" s="122">
        <v>0</v>
      </c>
      <c r="J239" s="520">
        <v>702.22283819314714</v>
      </c>
      <c r="K239" s="122"/>
      <c r="L239" s="122">
        <v>9762.2228381931473</v>
      </c>
      <c r="M239" s="122">
        <v>198739333</v>
      </c>
      <c r="N239" s="122">
        <f t="shared" si="9"/>
        <v>95</v>
      </c>
      <c r="O239" s="521" t="str">
        <f t="shared" si="10"/>
        <v>Mora</v>
      </c>
      <c r="P239" s="522">
        <f t="shared" si="11"/>
        <v>9762.2228381931473</v>
      </c>
    </row>
    <row r="240" spans="1:16" x14ac:dyDescent="0.2">
      <c r="A240" s="515" t="s">
        <v>1143</v>
      </c>
      <c r="B240" s="516" t="s">
        <v>978</v>
      </c>
      <c r="C240" s="383" t="s">
        <v>601</v>
      </c>
      <c r="D240" s="383" t="s">
        <v>601</v>
      </c>
      <c r="E240" s="519">
        <v>6897</v>
      </c>
      <c r="F240" s="122">
        <v>14214</v>
      </c>
      <c r="G240" s="122">
        <v>1684</v>
      </c>
      <c r="H240" s="122">
        <v>392</v>
      </c>
      <c r="I240" s="122">
        <v>0</v>
      </c>
      <c r="J240" s="520">
        <v>702.22283819314714</v>
      </c>
      <c r="K240" s="122"/>
      <c r="L240" s="122">
        <v>16992.222838193145</v>
      </c>
      <c r="M240" s="122">
        <v>117195361</v>
      </c>
      <c r="N240" s="122">
        <f t="shared" si="9"/>
        <v>238</v>
      </c>
      <c r="O240" s="521" t="str">
        <f t="shared" si="10"/>
        <v>Orsa</v>
      </c>
      <c r="P240" s="522">
        <f t="shared" si="11"/>
        <v>16992.222838193145</v>
      </c>
    </row>
    <row r="241" spans="1:16" x14ac:dyDescent="0.2">
      <c r="A241" s="515" t="s">
        <v>1143</v>
      </c>
      <c r="B241" s="516" t="s">
        <v>991</v>
      </c>
      <c r="C241" s="383" t="s">
        <v>602</v>
      </c>
      <c r="D241" s="383" t="s">
        <v>602</v>
      </c>
      <c r="E241" s="519">
        <v>10897</v>
      </c>
      <c r="F241" s="122">
        <v>11497</v>
      </c>
      <c r="G241" s="122">
        <v>1557</v>
      </c>
      <c r="H241" s="122">
        <v>0</v>
      </c>
      <c r="I241" s="122">
        <v>0</v>
      </c>
      <c r="J241" s="520">
        <v>702.22283819314714</v>
      </c>
      <c r="K241" s="122"/>
      <c r="L241" s="122">
        <v>13756.222838193147</v>
      </c>
      <c r="M241" s="122">
        <v>149901560</v>
      </c>
      <c r="N241" s="122">
        <f t="shared" si="9"/>
        <v>186</v>
      </c>
      <c r="O241" s="521" t="str">
        <f t="shared" si="10"/>
        <v>Rättvik</v>
      </c>
      <c r="P241" s="522">
        <f t="shared" si="11"/>
        <v>13756.222838193147</v>
      </c>
    </row>
    <row r="242" spans="1:16" x14ac:dyDescent="0.2">
      <c r="A242" s="515" t="s">
        <v>1143</v>
      </c>
      <c r="B242" s="516" t="s">
        <v>1003</v>
      </c>
      <c r="C242" s="383" t="s">
        <v>603</v>
      </c>
      <c r="D242" s="383" t="s">
        <v>603</v>
      </c>
      <c r="E242" s="519">
        <v>10881</v>
      </c>
      <c r="F242" s="122">
        <v>8901</v>
      </c>
      <c r="G242" s="122">
        <v>-2194</v>
      </c>
      <c r="H242" s="122">
        <v>277</v>
      </c>
      <c r="I242" s="122">
        <v>0</v>
      </c>
      <c r="J242" s="520">
        <v>702.22283819314714</v>
      </c>
      <c r="K242" s="122"/>
      <c r="L242" s="122">
        <v>7686.2228381931473</v>
      </c>
      <c r="M242" s="122">
        <v>83633791</v>
      </c>
      <c r="N242" s="122">
        <f t="shared" si="9"/>
        <v>63</v>
      </c>
      <c r="O242" s="521" t="str">
        <f t="shared" si="10"/>
        <v>Smedjebacken</v>
      </c>
      <c r="P242" s="522">
        <f t="shared" si="11"/>
        <v>7686.2228381931473</v>
      </c>
    </row>
    <row r="243" spans="1:16" x14ac:dyDescent="0.2">
      <c r="A243" s="515" t="s">
        <v>1143</v>
      </c>
      <c r="B243" s="516" t="s">
        <v>1025</v>
      </c>
      <c r="C243" s="383" t="s">
        <v>604</v>
      </c>
      <c r="D243" s="383" t="s">
        <v>604</v>
      </c>
      <c r="E243" s="519">
        <v>11143</v>
      </c>
      <c r="F243" s="122">
        <v>8687</v>
      </c>
      <c r="G243" s="122">
        <v>-1191</v>
      </c>
      <c r="H243" s="122">
        <v>0</v>
      </c>
      <c r="I243" s="122">
        <v>0</v>
      </c>
      <c r="J243" s="520">
        <v>702.22283819314714</v>
      </c>
      <c r="K243" s="122"/>
      <c r="L243" s="122">
        <v>8198.2228381931473</v>
      </c>
      <c r="M243" s="122">
        <v>91352797</v>
      </c>
      <c r="N243" s="122">
        <f t="shared" si="9"/>
        <v>67</v>
      </c>
      <c r="O243" s="521" t="str">
        <f t="shared" si="10"/>
        <v>Säter</v>
      </c>
      <c r="P243" s="522">
        <f t="shared" si="11"/>
        <v>8198.2228381931473</v>
      </c>
    </row>
    <row r="244" spans="1:16" x14ac:dyDescent="0.2">
      <c r="A244" s="515" t="s">
        <v>1143</v>
      </c>
      <c r="B244" s="516" t="s">
        <v>1060</v>
      </c>
      <c r="C244" s="383" t="s">
        <v>605</v>
      </c>
      <c r="D244" s="383" t="s">
        <v>605</v>
      </c>
      <c r="E244" s="519">
        <v>6789</v>
      </c>
      <c r="F244" s="122">
        <v>14484</v>
      </c>
      <c r="G244" s="122">
        <v>3087</v>
      </c>
      <c r="H244" s="122">
        <v>0</v>
      </c>
      <c r="I244" s="122">
        <v>0</v>
      </c>
      <c r="J244" s="520">
        <v>702.22283819314714</v>
      </c>
      <c r="K244" s="122"/>
      <c r="L244" s="122">
        <v>18273.222838193145</v>
      </c>
      <c r="M244" s="122">
        <v>124056910</v>
      </c>
      <c r="N244" s="122">
        <f t="shared" si="9"/>
        <v>254</v>
      </c>
      <c r="O244" s="521" t="str">
        <f t="shared" si="10"/>
        <v>Vansbro</v>
      </c>
      <c r="P244" s="522">
        <f t="shared" si="11"/>
        <v>18273.222838193145</v>
      </c>
    </row>
    <row r="245" spans="1:16" x14ac:dyDescent="0.2">
      <c r="A245" s="515" t="s">
        <v>1143</v>
      </c>
      <c r="B245" s="516" t="s">
        <v>1088</v>
      </c>
      <c r="C245" s="383" t="s">
        <v>606</v>
      </c>
      <c r="D245" s="383" t="s">
        <v>606</v>
      </c>
      <c r="E245" s="519">
        <v>7114</v>
      </c>
      <c r="F245" s="122">
        <v>13939</v>
      </c>
      <c r="G245" s="122">
        <v>4412</v>
      </c>
      <c r="H245" s="122">
        <v>2161</v>
      </c>
      <c r="I245" s="122">
        <v>0</v>
      </c>
      <c r="J245" s="520">
        <v>702.22283819314714</v>
      </c>
      <c r="K245" s="122"/>
      <c r="L245" s="122">
        <v>21214.222838193145</v>
      </c>
      <c r="M245" s="122">
        <v>150917981</v>
      </c>
      <c r="N245" s="122">
        <f t="shared" si="9"/>
        <v>272</v>
      </c>
      <c r="O245" s="521" t="str">
        <f t="shared" si="10"/>
        <v>Älvdalen</v>
      </c>
      <c r="P245" s="522">
        <f t="shared" si="11"/>
        <v>21214.222838193145</v>
      </c>
    </row>
    <row r="246" spans="1:16" ht="25.5" x14ac:dyDescent="0.2">
      <c r="A246" s="515" t="s">
        <v>1144</v>
      </c>
      <c r="B246" s="516" t="s">
        <v>829</v>
      </c>
      <c r="C246" s="517" t="s">
        <v>608</v>
      </c>
      <c r="D246" s="518" t="s">
        <v>717</v>
      </c>
      <c r="E246" s="519">
        <v>27021</v>
      </c>
      <c r="F246" s="122">
        <v>12942</v>
      </c>
      <c r="G246" s="122">
        <v>884</v>
      </c>
      <c r="H246" s="122">
        <v>347</v>
      </c>
      <c r="I246" s="122">
        <v>0</v>
      </c>
      <c r="J246" s="520">
        <v>702.22283819314714</v>
      </c>
      <c r="K246" s="122"/>
      <c r="L246" s="122">
        <v>14875.222838193147</v>
      </c>
      <c r="M246" s="122">
        <v>401943396</v>
      </c>
      <c r="N246" s="122">
        <f t="shared" si="9"/>
        <v>209</v>
      </c>
      <c r="O246" s="521" t="str">
        <f t="shared" si="10"/>
        <v>Bollnäs</v>
      </c>
      <c r="P246" s="522">
        <f t="shared" si="11"/>
        <v>14875.222838193147</v>
      </c>
    </row>
    <row r="247" spans="1:16" x14ac:dyDescent="0.2">
      <c r="A247" s="515" t="s">
        <v>1144</v>
      </c>
      <c r="B247" s="516" t="s">
        <v>869</v>
      </c>
      <c r="C247" s="383" t="s">
        <v>609</v>
      </c>
      <c r="D247" s="383" t="s">
        <v>609</v>
      </c>
      <c r="E247" s="519">
        <v>101340</v>
      </c>
      <c r="F247" s="122">
        <v>7863</v>
      </c>
      <c r="G247" s="122">
        <v>-1077</v>
      </c>
      <c r="H247" s="122">
        <v>0</v>
      </c>
      <c r="I247" s="122">
        <v>0</v>
      </c>
      <c r="J247" s="520">
        <v>702.22283819314714</v>
      </c>
      <c r="K247" s="122"/>
      <c r="L247" s="122">
        <v>7488.2228381931473</v>
      </c>
      <c r="M247" s="122">
        <v>758856502</v>
      </c>
      <c r="N247" s="122">
        <f t="shared" si="9"/>
        <v>58</v>
      </c>
      <c r="O247" s="521" t="str">
        <f t="shared" si="10"/>
        <v>Gävle</v>
      </c>
      <c r="P247" s="522">
        <f t="shared" si="11"/>
        <v>7488.2228381931473</v>
      </c>
    </row>
    <row r="248" spans="1:16" x14ac:dyDescent="0.2">
      <c r="A248" s="515" t="s">
        <v>1144</v>
      </c>
      <c r="B248" s="516" t="s">
        <v>885</v>
      </c>
      <c r="C248" s="383" t="s">
        <v>610</v>
      </c>
      <c r="D248" s="383" t="s">
        <v>610</v>
      </c>
      <c r="E248" s="519">
        <v>9578</v>
      </c>
      <c r="F248" s="122">
        <v>9409</v>
      </c>
      <c r="G248" s="122">
        <v>1805</v>
      </c>
      <c r="H248" s="122">
        <v>0</v>
      </c>
      <c r="I248" s="122">
        <v>0</v>
      </c>
      <c r="J248" s="520">
        <v>702.22283819314714</v>
      </c>
      <c r="K248" s="122"/>
      <c r="L248" s="122">
        <v>11916.222838193147</v>
      </c>
      <c r="M248" s="122">
        <v>114133582</v>
      </c>
      <c r="N248" s="122">
        <f t="shared" si="9"/>
        <v>146</v>
      </c>
      <c r="O248" s="521" t="str">
        <f t="shared" si="10"/>
        <v>Hofors</v>
      </c>
      <c r="P248" s="522">
        <f t="shared" si="11"/>
        <v>11916.222838193147</v>
      </c>
    </row>
    <row r="249" spans="1:16" x14ac:dyDescent="0.2">
      <c r="A249" s="515" t="s">
        <v>1144</v>
      </c>
      <c r="B249" s="516" t="s">
        <v>887</v>
      </c>
      <c r="C249" s="383" t="s">
        <v>611</v>
      </c>
      <c r="D249" s="383" t="s">
        <v>611</v>
      </c>
      <c r="E249" s="519">
        <v>37438</v>
      </c>
      <c r="F249" s="122">
        <v>9659</v>
      </c>
      <c r="G249" s="122">
        <v>34</v>
      </c>
      <c r="H249" s="122">
        <v>0</v>
      </c>
      <c r="I249" s="122">
        <v>0</v>
      </c>
      <c r="J249" s="520">
        <v>702.22283819314714</v>
      </c>
      <c r="K249" s="122"/>
      <c r="L249" s="122">
        <v>10395.222838193147</v>
      </c>
      <c r="M249" s="122">
        <v>389176353</v>
      </c>
      <c r="N249" s="122">
        <f t="shared" si="9"/>
        <v>109</v>
      </c>
      <c r="O249" s="521" t="str">
        <f t="shared" si="10"/>
        <v>Hudiksvall</v>
      </c>
      <c r="P249" s="522">
        <f t="shared" si="11"/>
        <v>10395.222838193147</v>
      </c>
    </row>
    <row r="250" spans="1:16" x14ac:dyDescent="0.2">
      <c r="A250" s="515" t="s">
        <v>1144</v>
      </c>
      <c r="B250" s="516" t="s">
        <v>939</v>
      </c>
      <c r="C250" s="383" t="s">
        <v>612</v>
      </c>
      <c r="D250" s="383" t="s">
        <v>612</v>
      </c>
      <c r="E250" s="519">
        <v>19023</v>
      </c>
      <c r="F250" s="122">
        <v>13532</v>
      </c>
      <c r="G250" s="122">
        <v>2358</v>
      </c>
      <c r="H250" s="122">
        <v>462</v>
      </c>
      <c r="I250" s="122">
        <v>0</v>
      </c>
      <c r="J250" s="520">
        <v>702.22283819314714</v>
      </c>
      <c r="K250" s="122"/>
      <c r="L250" s="122">
        <v>17054.222838193145</v>
      </c>
      <c r="M250" s="122">
        <v>324422481</v>
      </c>
      <c r="N250" s="122">
        <f t="shared" si="9"/>
        <v>239</v>
      </c>
      <c r="O250" s="521" t="str">
        <f t="shared" si="10"/>
        <v>Ljusdal</v>
      </c>
      <c r="P250" s="522">
        <f t="shared" si="11"/>
        <v>17054.222838193145</v>
      </c>
    </row>
    <row r="251" spans="1:16" x14ac:dyDescent="0.2">
      <c r="A251" s="515" t="s">
        <v>1144</v>
      </c>
      <c r="B251" s="516" t="s">
        <v>966</v>
      </c>
      <c r="C251" s="383" t="s">
        <v>613</v>
      </c>
      <c r="D251" s="383" t="s">
        <v>613</v>
      </c>
      <c r="E251" s="519">
        <v>9526</v>
      </c>
      <c r="F251" s="122">
        <v>13325</v>
      </c>
      <c r="G251" s="122">
        <v>1766</v>
      </c>
      <c r="H251" s="122">
        <v>0</v>
      </c>
      <c r="I251" s="122">
        <v>0</v>
      </c>
      <c r="J251" s="520">
        <v>702.22283819314714</v>
      </c>
      <c r="K251" s="122"/>
      <c r="L251" s="122">
        <v>15793.222838193147</v>
      </c>
      <c r="M251" s="122">
        <v>150446241</v>
      </c>
      <c r="N251" s="122">
        <f t="shared" si="9"/>
        <v>221</v>
      </c>
      <c r="O251" s="521" t="str">
        <f t="shared" si="10"/>
        <v>Nordanstig</v>
      </c>
      <c r="P251" s="522">
        <f t="shared" si="11"/>
        <v>15793.222838193147</v>
      </c>
    </row>
    <row r="252" spans="1:16" x14ac:dyDescent="0.2">
      <c r="A252" s="515" t="s">
        <v>1144</v>
      </c>
      <c r="B252" s="516" t="s">
        <v>976</v>
      </c>
      <c r="C252" s="383" t="s">
        <v>614</v>
      </c>
      <c r="D252" s="383" t="s">
        <v>614</v>
      </c>
      <c r="E252" s="519">
        <v>5925</v>
      </c>
      <c r="F252" s="122">
        <v>12412</v>
      </c>
      <c r="G252" s="122">
        <v>1261</v>
      </c>
      <c r="H252" s="122">
        <v>0</v>
      </c>
      <c r="I252" s="122">
        <v>0</v>
      </c>
      <c r="J252" s="520">
        <v>702.22283819314714</v>
      </c>
      <c r="K252" s="122"/>
      <c r="L252" s="122">
        <v>14375.222838193147</v>
      </c>
      <c r="M252" s="122">
        <v>85173195</v>
      </c>
      <c r="N252" s="122">
        <f t="shared" si="9"/>
        <v>197</v>
      </c>
      <c r="O252" s="521" t="str">
        <f t="shared" si="10"/>
        <v>Ockelbo</v>
      </c>
      <c r="P252" s="522">
        <f t="shared" si="11"/>
        <v>14375.222838193147</v>
      </c>
    </row>
    <row r="253" spans="1:16" x14ac:dyDescent="0.2">
      <c r="A253" s="515" t="s">
        <v>1144</v>
      </c>
      <c r="B253" s="516" t="s">
        <v>982</v>
      </c>
      <c r="C253" s="383" t="s">
        <v>615</v>
      </c>
      <c r="D253" s="383" t="s">
        <v>615</v>
      </c>
      <c r="E253" s="519">
        <v>11649</v>
      </c>
      <c r="F253" s="122">
        <v>13276</v>
      </c>
      <c r="G253" s="122">
        <v>1102</v>
      </c>
      <c r="H253" s="122">
        <v>0</v>
      </c>
      <c r="I253" s="122">
        <v>0</v>
      </c>
      <c r="J253" s="520">
        <v>702.22283819314714</v>
      </c>
      <c r="K253" s="122"/>
      <c r="L253" s="122">
        <v>15080.222838193147</v>
      </c>
      <c r="M253" s="122">
        <v>175669516</v>
      </c>
      <c r="N253" s="122">
        <f t="shared" si="9"/>
        <v>213</v>
      </c>
      <c r="O253" s="521" t="str">
        <f t="shared" si="10"/>
        <v>Ovanåker</v>
      </c>
      <c r="P253" s="522">
        <f t="shared" si="11"/>
        <v>15080.222838193147</v>
      </c>
    </row>
    <row r="254" spans="1:16" x14ac:dyDescent="0.2">
      <c r="A254" s="515" t="s">
        <v>1144</v>
      </c>
      <c r="B254" s="516" t="s">
        <v>994</v>
      </c>
      <c r="C254" s="383" t="s">
        <v>616</v>
      </c>
      <c r="D254" s="383" t="s">
        <v>616</v>
      </c>
      <c r="E254" s="519">
        <v>39182</v>
      </c>
      <c r="F254" s="122">
        <v>9663</v>
      </c>
      <c r="G254" s="122">
        <v>529</v>
      </c>
      <c r="H254" s="122">
        <v>0</v>
      </c>
      <c r="I254" s="122">
        <v>0</v>
      </c>
      <c r="J254" s="520">
        <v>702.22283819314714</v>
      </c>
      <c r="K254" s="122"/>
      <c r="L254" s="122">
        <v>10894.222838193147</v>
      </c>
      <c r="M254" s="122">
        <v>426857439</v>
      </c>
      <c r="N254" s="122">
        <f t="shared" si="9"/>
        <v>123</v>
      </c>
      <c r="O254" s="521" t="str">
        <f t="shared" si="10"/>
        <v>Sandviken</v>
      </c>
      <c r="P254" s="522">
        <f t="shared" si="11"/>
        <v>10894.222838193147</v>
      </c>
    </row>
    <row r="255" spans="1:16" x14ac:dyDescent="0.2">
      <c r="A255" s="515" t="s">
        <v>1144</v>
      </c>
      <c r="B255" s="516" t="s">
        <v>1027</v>
      </c>
      <c r="C255" s="383" t="s">
        <v>617</v>
      </c>
      <c r="D255" s="383" t="s">
        <v>617</v>
      </c>
      <c r="E255" s="519">
        <v>25717</v>
      </c>
      <c r="F255" s="122">
        <v>11519</v>
      </c>
      <c r="G255" s="122">
        <v>971</v>
      </c>
      <c r="H255" s="122">
        <v>0</v>
      </c>
      <c r="I255" s="122">
        <v>0</v>
      </c>
      <c r="J255" s="520">
        <v>702.22283819314714</v>
      </c>
      <c r="K255" s="122"/>
      <c r="L255" s="122">
        <v>13192.222838193147</v>
      </c>
      <c r="M255" s="122">
        <v>339264395</v>
      </c>
      <c r="N255" s="122">
        <f t="shared" si="9"/>
        <v>176</v>
      </c>
      <c r="O255" s="521" t="str">
        <f t="shared" si="10"/>
        <v>Söderhamn</v>
      </c>
      <c r="P255" s="522">
        <f t="shared" si="11"/>
        <v>13192.222838193147</v>
      </c>
    </row>
    <row r="256" spans="1:16" ht="25.5" x14ac:dyDescent="0.2">
      <c r="A256" s="515" t="s">
        <v>1145</v>
      </c>
      <c r="B256" s="516" t="s">
        <v>893</v>
      </c>
      <c r="C256" s="517" t="s">
        <v>619</v>
      </c>
      <c r="D256" s="518" t="s">
        <v>718</v>
      </c>
      <c r="E256" s="519">
        <v>25134</v>
      </c>
      <c r="F256" s="122">
        <v>12449</v>
      </c>
      <c r="G256" s="122">
        <v>184</v>
      </c>
      <c r="H256" s="122">
        <v>0</v>
      </c>
      <c r="I256" s="122">
        <v>0</v>
      </c>
      <c r="J256" s="520">
        <v>702.22283819314714</v>
      </c>
      <c r="K256" s="122"/>
      <c r="L256" s="122">
        <v>13335.222838193147</v>
      </c>
      <c r="M256" s="122">
        <v>335167491</v>
      </c>
      <c r="N256" s="122">
        <f t="shared" si="9"/>
        <v>180</v>
      </c>
      <c r="O256" s="521" t="str">
        <f t="shared" si="10"/>
        <v>Härnösand</v>
      </c>
      <c r="P256" s="522">
        <f t="shared" si="11"/>
        <v>13335.222838193147</v>
      </c>
    </row>
    <row r="257" spans="1:16" x14ac:dyDescent="0.2">
      <c r="A257" s="515" t="s">
        <v>1145</v>
      </c>
      <c r="B257" s="516" t="s">
        <v>916</v>
      </c>
      <c r="C257" s="383" t="s">
        <v>620</v>
      </c>
      <c r="D257" s="383" t="s">
        <v>620</v>
      </c>
      <c r="E257" s="519">
        <v>18417</v>
      </c>
      <c r="F257" s="122">
        <v>13194</v>
      </c>
      <c r="G257" s="122">
        <v>790</v>
      </c>
      <c r="H257" s="122">
        <v>107</v>
      </c>
      <c r="I257" s="122">
        <v>0</v>
      </c>
      <c r="J257" s="520">
        <v>702.22283819314714</v>
      </c>
      <c r="K257" s="122"/>
      <c r="L257" s="122">
        <v>14793.222838193147</v>
      </c>
      <c r="M257" s="122">
        <v>272446785</v>
      </c>
      <c r="N257" s="122">
        <f t="shared" si="9"/>
        <v>206</v>
      </c>
      <c r="O257" s="521" t="str">
        <f t="shared" si="10"/>
        <v>Kramfors</v>
      </c>
      <c r="P257" s="522">
        <f t="shared" si="11"/>
        <v>14793.222838193147</v>
      </c>
    </row>
    <row r="258" spans="1:16" x14ac:dyDescent="0.2">
      <c r="A258" s="515" t="s">
        <v>1145</v>
      </c>
      <c r="B258" s="516" t="s">
        <v>1004</v>
      </c>
      <c r="C258" s="383" t="s">
        <v>621</v>
      </c>
      <c r="D258" s="383" t="s">
        <v>621</v>
      </c>
      <c r="E258" s="519">
        <v>19494</v>
      </c>
      <c r="F258" s="122">
        <v>13556</v>
      </c>
      <c r="G258" s="122">
        <v>3842</v>
      </c>
      <c r="H258" s="122">
        <v>471</v>
      </c>
      <c r="I258" s="122">
        <v>0</v>
      </c>
      <c r="J258" s="520">
        <v>702.22283819314714</v>
      </c>
      <c r="K258" s="122"/>
      <c r="L258" s="122">
        <v>18571.222838193145</v>
      </c>
      <c r="M258" s="122">
        <v>362027418</v>
      </c>
      <c r="N258" s="122">
        <f t="shared" si="9"/>
        <v>261</v>
      </c>
      <c r="O258" s="521" t="str">
        <f t="shared" si="10"/>
        <v>Sollefteå</v>
      </c>
      <c r="P258" s="522">
        <f t="shared" si="11"/>
        <v>18571.222838193145</v>
      </c>
    </row>
    <row r="259" spans="1:16" x14ac:dyDescent="0.2">
      <c r="A259" s="515" t="s">
        <v>1145</v>
      </c>
      <c r="B259" s="516" t="s">
        <v>1018</v>
      </c>
      <c r="C259" s="383" t="s">
        <v>622</v>
      </c>
      <c r="D259" s="383" t="s">
        <v>622</v>
      </c>
      <c r="E259" s="519">
        <v>98826</v>
      </c>
      <c r="F259" s="122">
        <v>6280</v>
      </c>
      <c r="G259" s="122">
        <v>-753</v>
      </c>
      <c r="H259" s="122">
        <v>0</v>
      </c>
      <c r="I259" s="122">
        <v>0</v>
      </c>
      <c r="J259" s="520">
        <v>702.22283819314714</v>
      </c>
      <c r="K259" s="122"/>
      <c r="L259" s="122">
        <v>6229.2228381931473</v>
      </c>
      <c r="M259" s="122">
        <v>615609176</v>
      </c>
      <c r="N259" s="122">
        <f t="shared" si="9"/>
        <v>44</v>
      </c>
      <c r="O259" s="521" t="str">
        <f t="shared" si="10"/>
        <v>Sundsvall</v>
      </c>
      <c r="P259" s="522">
        <f t="shared" si="11"/>
        <v>6229.2228381931473</v>
      </c>
    </row>
    <row r="260" spans="1:16" x14ac:dyDescent="0.2">
      <c r="A260" s="515" t="s">
        <v>1145</v>
      </c>
      <c r="B260" s="516" t="s">
        <v>1035</v>
      </c>
      <c r="C260" s="383" t="s">
        <v>623</v>
      </c>
      <c r="D260" s="383" t="s">
        <v>623</v>
      </c>
      <c r="E260" s="519">
        <v>18030</v>
      </c>
      <c r="F260" s="122">
        <v>10047</v>
      </c>
      <c r="G260" s="122">
        <v>-552</v>
      </c>
      <c r="H260" s="122">
        <v>0</v>
      </c>
      <c r="I260" s="122">
        <v>0</v>
      </c>
      <c r="J260" s="520">
        <v>702.22283819314714</v>
      </c>
      <c r="K260" s="122"/>
      <c r="L260" s="122">
        <v>10197.222838193147</v>
      </c>
      <c r="M260" s="122">
        <v>183855928</v>
      </c>
      <c r="N260" s="122">
        <f t="shared" si="9"/>
        <v>104</v>
      </c>
      <c r="O260" s="521" t="str">
        <f t="shared" si="10"/>
        <v>Timrå</v>
      </c>
      <c r="P260" s="522">
        <f t="shared" si="11"/>
        <v>10197.222838193147</v>
      </c>
    </row>
    <row r="261" spans="1:16" x14ac:dyDescent="0.2">
      <c r="A261" s="515" t="s">
        <v>1145</v>
      </c>
      <c r="B261" s="516" t="s">
        <v>1081</v>
      </c>
      <c r="C261" s="383" t="s">
        <v>624</v>
      </c>
      <c r="D261" s="383" t="s">
        <v>624</v>
      </c>
      <c r="E261" s="519">
        <v>9391</v>
      </c>
      <c r="F261" s="122">
        <v>11890</v>
      </c>
      <c r="G261" s="122">
        <v>3508</v>
      </c>
      <c r="H261" s="122">
        <v>324</v>
      </c>
      <c r="I261" s="122">
        <v>0</v>
      </c>
      <c r="J261" s="520">
        <v>702.22283819314714</v>
      </c>
      <c r="K261" s="122"/>
      <c r="L261" s="122">
        <v>16424.222838193145</v>
      </c>
      <c r="M261" s="122">
        <v>154239877</v>
      </c>
      <c r="N261" s="122">
        <f t="shared" si="9"/>
        <v>232</v>
      </c>
      <c r="O261" s="521" t="str">
        <f t="shared" si="10"/>
        <v>Ånge</v>
      </c>
      <c r="P261" s="522">
        <f t="shared" si="11"/>
        <v>16424.222838193145</v>
      </c>
    </row>
    <row r="262" spans="1:16" x14ac:dyDescent="0.2">
      <c r="A262" s="515" t="s">
        <v>1145</v>
      </c>
      <c r="B262" s="516" t="s">
        <v>1096</v>
      </c>
      <c r="C262" s="383" t="s">
        <v>625</v>
      </c>
      <c r="D262" s="383" t="s">
        <v>625</v>
      </c>
      <c r="E262" s="519">
        <v>56084</v>
      </c>
      <c r="F262" s="122">
        <v>8891</v>
      </c>
      <c r="G262" s="122">
        <v>1215</v>
      </c>
      <c r="H262" s="122">
        <v>0</v>
      </c>
      <c r="I262" s="122">
        <v>0</v>
      </c>
      <c r="J262" s="520">
        <v>702.22283819314714</v>
      </c>
      <c r="K262" s="122"/>
      <c r="L262" s="122">
        <v>10808.222838193147</v>
      </c>
      <c r="M262" s="122">
        <v>606168370</v>
      </c>
      <c r="N262" s="122">
        <f t="shared" si="9"/>
        <v>121</v>
      </c>
      <c r="O262" s="521" t="str">
        <f t="shared" si="10"/>
        <v>Örnsköldsvik</v>
      </c>
      <c r="P262" s="522">
        <f t="shared" si="11"/>
        <v>10808.222838193147</v>
      </c>
    </row>
    <row r="263" spans="1:16" ht="25.5" x14ac:dyDescent="0.2">
      <c r="A263" s="515" t="s">
        <v>1146</v>
      </c>
      <c r="B263" s="516" t="s">
        <v>824</v>
      </c>
      <c r="C263" s="517" t="s">
        <v>627</v>
      </c>
      <c r="D263" s="518" t="s">
        <v>719</v>
      </c>
      <c r="E263" s="519">
        <v>7095</v>
      </c>
      <c r="F263" s="122">
        <v>15467</v>
      </c>
      <c r="G263" s="122">
        <v>6949</v>
      </c>
      <c r="H263" s="122">
        <v>1389</v>
      </c>
      <c r="I263" s="122">
        <v>0</v>
      </c>
      <c r="J263" s="520">
        <v>702.22283819314714</v>
      </c>
      <c r="K263" s="122"/>
      <c r="L263" s="122">
        <v>24507.222838193145</v>
      </c>
      <c r="M263" s="122">
        <v>173878746</v>
      </c>
      <c r="N263" s="122">
        <f t="shared" si="9"/>
        <v>282</v>
      </c>
      <c r="O263" s="521" t="str">
        <f t="shared" si="10"/>
        <v>Berg</v>
      </c>
      <c r="P263" s="522">
        <f t="shared" si="11"/>
        <v>24507.222838193145</v>
      </c>
    </row>
    <row r="264" spans="1:16" x14ac:dyDescent="0.2">
      <c r="A264" s="515" t="s">
        <v>1146</v>
      </c>
      <c r="B264" s="516" t="s">
        <v>836</v>
      </c>
      <c r="C264" s="383" t="s">
        <v>628</v>
      </c>
      <c r="D264" s="383" t="s">
        <v>628</v>
      </c>
      <c r="E264" s="519">
        <v>6369</v>
      </c>
      <c r="F264" s="122">
        <v>14555</v>
      </c>
      <c r="G264" s="122">
        <v>8048</v>
      </c>
      <c r="H264" s="122">
        <v>1318</v>
      </c>
      <c r="I264" s="122">
        <v>0</v>
      </c>
      <c r="J264" s="520">
        <v>702.22283819314714</v>
      </c>
      <c r="K264" s="122"/>
      <c r="L264" s="122">
        <v>24623.222838193145</v>
      </c>
      <c r="M264" s="122">
        <v>156825306</v>
      </c>
      <c r="N264" s="122">
        <f t="shared" si="9"/>
        <v>283</v>
      </c>
      <c r="O264" s="521" t="str">
        <f t="shared" si="10"/>
        <v>Bräcke</v>
      </c>
      <c r="P264" s="522">
        <f t="shared" si="11"/>
        <v>24623.222838193145</v>
      </c>
    </row>
    <row r="265" spans="1:16" x14ac:dyDescent="0.2">
      <c r="A265" s="515" t="s">
        <v>1146</v>
      </c>
      <c r="B265" s="516" t="s">
        <v>892</v>
      </c>
      <c r="C265" s="383" t="s">
        <v>629</v>
      </c>
      <c r="D265" s="383" t="s">
        <v>629</v>
      </c>
      <c r="E265" s="519">
        <v>10133</v>
      </c>
      <c r="F265" s="122">
        <v>12321</v>
      </c>
      <c r="G265" s="122">
        <v>3540</v>
      </c>
      <c r="H265" s="122">
        <v>2104</v>
      </c>
      <c r="I265" s="122">
        <v>0</v>
      </c>
      <c r="J265" s="520">
        <v>702.22283819314714</v>
      </c>
      <c r="K265" s="122"/>
      <c r="L265" s="122">
        <v>18667.222838193145</v>
      </c>
      <c r="M265" s="122">
        <v>189154969</v>
      </c>
      <c r="N265" s="122">
        <f t="shared" si="9"/>
        <v>263</v>
      </c>
      <c r="O265" s="521" t="str">
        <f t="shared" si="10"/>
        <v>Härjedalen</v>
      </c>
      <c r="P265" s="522">
        <f t="shared" si="11"/>
        <v>18667.222838193145</v>
      </c>
    </row>
    <row r="266" spans="1:16" x14ac:dyDescent="0.2">
      <c r="A266" s="515" t="s">
        <v>1146</v>
      </c>
      <c r="B266" s="516" t="s">
        <v>919</v>
      </c>
      <c r="C266" s="383" t="s">
        <v>630</v>
      </c>
      <c r="D266" s="383" t="s">
        <v>630</v>
      </c>
      <c r="E266" s="519">
        <v>14868</v>
      </c>
      <c r="F266" s="122">
        <v>11754</v>
      </c>
      <c r="G266" s="122">
        <v>4732</v>
      </c>
      <c r="H266" s="122">
        <v>770</v>
      </c>
      <c r="I266" s="122">
        <v>0</v>
      </c>
      <c r="J266" s="520">
        <v>702.22283819314714</v>
      </c>
      <c r="K266" s="122"/>
      <c r="L266" s="122">
        <v>17958.222838193145</v>
      </c>
      <c r="M266" s="122">
        <v>267002857</v>
      </c>
      <c r="N266" s="122">
        <f t="shared" si="9"/>
        <v>249</v>
      </c>
      <c r="O266" s="521" t="str">
        <f t="shared" si="10"/>
        <v>Krokom</v>
      </c>
      <c r="P266" s="522">
        <f t="shared" si="11"/>
        <v>17958.222838193145</v>
      </c>
    </row>
    <row r="267" spans="1:16" x14ac:dyDescent="0.2">
      <c r="A267" s="515" t="s">
        <v>1146</v>
      </c>
      <c r="B267" s="516" t="s">
        <v>988</v>
      </c>
      <c r="C267" s="383" t="s">
        <v>631</v>
      </c>
      <c r="D267" s="383" t="s">
        <v>631</v>
      </c>
      <c r="E267" s="519">
        <v>5354</v>
      </c>
      <c r="F267" s="122">
        <v>14607</v>
      </c>
      <c r="G267" s="122">
        <v>8537</v>
      </c>
      <c r="H267" s="122">
        <v>284</v>
      </c>
      <c r="I267" s="122">
        <v>0</v>
      </c>
      <c r="J267" s="520">
        <v>702.22283819314714</v>
      </c>
      <c r="K267" s="122"/>
      <c r="L267" s="122">
        <v>24130.222838193145</v>
      </c>
      <c r="M267" s="122">
        <v>129193213</v>
      </c>
      <c r="N267" s="122">
        <f t="shared" ref="N267:N299" si="12">RANK(L267,$L$10:$L$299,1)</f>
        <v>281</v>
      </c>
      <c r="O267" s="521" t="str">
        <f t="shared" ref="O267:O299" si="13">C267</f>
        <v>Ragunda</v>
      </c>
      <c r="P267" s="522">
        <f t="shared" ref="P267:P299" si="14">L267</f>
        <v>24130.222838193145</v>
      </c>
    </row>
    <row r="268" spans="1:16" x14ac:dyDescent="0.2">
      <c r="A268" s="515" t="s">
        <v>1146</v>
      </c>
      <c r="B268" s="516" t="s">
        <v>1016</v>
      </c>
      <c r="C268" s="383" t="s">
        <v>632</v>
      </c>
      <c r="D268" s="383" t="s">
        <v>632</v>
      </c>
      <c r="E268" s="519">
        <v>11685</v>
      </c>
      <c r="F268" s="122">
        <v>14745</v>
      </c>
      <c r="G268" s="122">
        <v>6405</v>
      </c>
      <c r="H268" s="122">
        <v>1765</v>
      </c>
      <c r="I268" s="122">
        <v>0</v>
      </c>
      <c r="J268" s="520">
        <v>702.22283819314714</v>
      </c>
      <c r="K268" s="122"/>
      <c r="L268" s="122">
        <v>23617.222838193145</v>
      </c>
      <c r="M268" s="122">
        <v>275967249</v>
      </c>
      <c r="N268" s="122">
        <f t="shared" si="12"/>
        <v>279</v>
      </c>
      <c r="O268" s="521" t="str">
        <f t="shared" si="13"/>
        <v>Strömsund</v>
      </c>
      <c r="P268" s="522">
        <f t="shared" si="14"/>
        <v>23617.222838193145</v>
      </c>
    </row>
    <row r="269" spans="1:16" x14ac:dyDescent="0.2">
      <c r="A269" s="515" t="s">
        <v>1146</v>
      </c>
      <c r="B269" s="516" t="s">
        <v>1082</v>
      </c>
      <c r="C269" s="383" t="s">
        <v>633</v>
      </c>
      <c r="D269" s="383" t="s">
        <v>633</v>
      </c>
      <c r="E269" s="519">
        <v>11470</v>
      </c>
      <c r="F269" s="122">
        <v>13396</v>
      </c>
      <c r="G269" s="122">
        <v>-546</v>
      </c>
      <c r="H269" s="122">
        <v>1512</v>
      </c>
      <c r="I269" s="122">
        <v>0</v>
      </c>
      <c r="J269" s="520">
        <v>702.22283819314714</v>
      </c>
      <c r="K269" s="122"/>
      <c r="L269" s="122">
        <v>15064.222838193147</v>
      </c>
      <c r="M269" s="122">
        <v>172786636</v>
      </c>
      <c r="N269" s="122">
        <f t="shared" si="12"/>
        <v>212</v>
      </c>
      <c r="O269" s="521" t="str">
        <f t="shared" si="13"/>
        <v>Åre</v>
      </c>
      <c r="P269" s="522">
        <f t="shared" si="14"/>
        <v>15064.222838193147</v>
      </c>
    </row>
    <row r="270" spans="1:16" x14ac:dyDescent="0.2">
      <c r="A270" s="515" t="s">
        <v>1146</v>
      </c>
      <c r="B270" s="516" t="s">
        <v>1097</v>
      </c>
      <c r="C270" s="383" t="s">
        <v>634</v>
      </c>
      <c r="D270" s="383" t="s">
        <v>634</v>
      </c>
      <c r="E270" s="519">
        <v>63072</v>
      </c>
      <c r="F270" s="122">
        <v>9658</v>
      </c>
      <c r="G270" s="122">
        <v>-1614</v>
      </c>
      <c r="H270" s="122">
        <v>341</v>
      </c>
      <c r="I270" s="122">
        <v>0</v>
      </c>
      <c r="J270" s="520">
        <v>702.22283819314714</v>
      </c>
      <c r="K270" s="122"/>
      <c r="L270" s="122">
        <v>9087.2228381931473</v>
      </c>
      <c r="M270" s="122">
        <v>573149319</v>
      </c>
      <c r="N270" s="122">
        <f t="shared" si="12"/>
        <v>83</v>
      </c>
      <c r="O270" s="521" t="str">
        <f t="shared" si="13"/>
        <v>Östersund</v>
      </c>
      <c r="P270" s="522">
        <f t="shared" si="14"/>
        <v>9087.2228381931473</v>
      </c>
    </row>
    <row r="271" spans="1:16" ht="25.5" x14ac:dyDescent="0.2">
      <c r="A271" s="515" t="s">
        <v>1147</v>
      </c>
      <c r="B271" s="516" t="s">
        <v>825</v>
      </c>
      <c r="C271" s="517" t="s">
        <v>636</v>
      </c>
      <c r="D271" s="518" t="s">
        <v>720</v>
      </c>
      <c r="E271" s="519">
        <v>2475</v>
      </c>
      <c r="F271" s="122">
        <v>16123</v>
      </c>
      <c r="G271" s="122">
        <v>11157</v>
      </c>
      <c r="H271" s="122">
        <v>432</v>
      </c>
      <c r="I271" s="122">
        <v>0</v>
      </c>
      <c r="J271" s="520">
        <v>702.22283819314714</v>
      </c>
      <c r="K271" s="122"/>
      <c r="L271" s="122">
        <v>28414.222838193145</v>
      </c>
      <c r="M271" s="122">
        <v>70325202</v>
      </c>
      <c r="N271" s="122">
        <f t="shared" si="12"/>
        <v>287</v>
      </c>
      <c r="O271" s="521" t="str">
        <f t="shared" si="13"/>
        <v>Bjurholm</v>
      </c>
      <c r="P271" s="522">
        <f t="shared" si="14"/>
        <v>28414.222838193145</v>
      </c>
    </row>
    <row r="272" spans="1:16" x14ac:dyDescent="0.2">
      <c r="A272" s="515" t="s">
        <v>1147</v>
      </c>
      <c r="B272" s="516" t="s">
        <v>842</v>
      </c>
      <c r="C272" s="383" t="s">
        <v>637</v>
      </c>
      <c r="D272" s="383" t="s">
        <v>637</v>
      </c>
      <c r="E272" s="519">
        <v>2584</v>
      </c>
      <c r="F272" s="122">
        <v>13824</v>
      </c>
      <c r="G272" s="122">
        <v>12286</v>
      </c>
      <c r="H272" s="122">
        <v>2165</v>
      </c>
      <c r="I272" s="122">
        <v>0</v>
      </c>
      <c r="J272" s="520">
        <v>702.22283819314714</v>
      </c>
      <c r="K272" s="122"/>
      <c r="L272" s="122">
        <v>28977.222838193145</v>
      </c>
      <c r="M272" s="122">
        <v>74877144</v>
      </c>
      <c r="N272" s="122">
        <f t="shared" si="12"/>
        <v>289</v>
      </c>
      <c r="O272" s="521" t="str">
        <f t="shared" si="13"/>
        <v>Dorotea</v>
      </c>
      <c r="P272" s="522">
        <f t="shared" si="14"/>
        <v>28977.222838193145</v>
      </c>
    </row>
    <row r="273" spans="1:16" x14ac:dyDescent="0.2">
      <c r="A273" s="515" t="s">
        <v>1147</v>
      </c>
      <c r="B273" s="516" t="s">
        <v>945</v>
      </c>
      <c r="C273" s="383" t="s">
        <v>638</v>
      </c>
      <c r="D273" s="383" t="s">
        <v>638</v>
      </c>
      <c r="E273" s="519">
        <v>12237</v>
      </c>
      <c r="F273" s="122">
        <v>11606</v>
      </c>
      <c r="G273" s="122">
        <v>3155</v>
      </c>
      <c r="H273" s="122">
        <v>1792</v>
      </c>
      <c r="I273" s="122">
        <v>0</v>
      </c>
      <c r="J273" s="520">
        <v>702.22283819314714</v>
      </c>
      <c r="K273" s="122"/>
      <c r="L273" s="122">
        <v>17255.222838193145</v>
      </c>
      <c r="M273" s="122">
        <v>211152162</v>
      </c>
      <c r="N273" s="122">
        <f t="shared" si="12"/>
        <v>243</v>
      </c>
      <c r="O273" s="521" t="str">
        <f t="shared" si="13"/>
        <v>Lycksele</v>
      </c>
      <c r="P273" s="522">
        <f t="shared" si="14"/>
        <v>17255.222838193145</v>
      </c>
    </row>
    <row r="274" spans="1:16" x14ac:dyDescent="0.2">
      <c r="A274" s="515" t="s">
        <v>1147</v>
      </c>
      <c r="B274" s="516" t="s">
        <v>949</v>
      </c>
      <c r="C274" s="383" t="s">
        <v>639</v>
      </c>
      <c r="D274" s="383" t="s">
        <v>639</v>
      </c>
      <c r="E274" s="519">
        <v>3109</v>
      </c>
      <c r="F274" s="122">
        <v>10553</v>
      </c>
      <c r="G274" s="122">
        <v>7012</v>
      </c>
      <c r="H274" s="122">
        <v>2023</v>
      </c>
      <c r="I274" s="122">
        <v>0</v>
      </c>
      <c r="J274" s="520">
        <v>702.22283819314714</v>
      </c>
      <c r="K274" s="122"/>
      <c r="L274" s="122">
        <v>20290.222838193145</v>
      </c>
      <c r="M274" s="122">
        <v>63082303</v>
      </c>
      <c r="N274" s="122">
        <f t="shared" si="12"/>
        <v>267</v>
      </c>
      <c r="O274" s="521" t="str">
        <f t="shared" si="13"/>
        <v>Malå</v>
      </c>
      <c r="P274" s="522">
        <f t="shared" si="14"/>
        <v>20290.222838193145</v>
      </c>
    </row>
    <row r="275" spans="1:16" x14ac:dyDescent="0.2">
      <c r="A275" s="515" t="s">
        <v>1147</v>
      </c>
      <c r="B275" s="516" t="s">
        <v>967</v>
      </c>
      <c r="C275" s="383" t="s">
        <v>640</v>
      </c>
      <c r="D275" s="383" t="s">
        <v>640</v>
      </c>
      <c r="E275" s="519">
        <v>7090</v>
      </c>
      <c r="F275" s="122">
        <v>12947</v>
      </c>
      <c r="G275" s="122">
        <v>4259</v>
      </c>
      <c r="H275" s="122">
        <v>433</v>
      </c>
      <c r="I275" s="122">
        <v>0</v>
      </c>
      <c r="J275" s="520">
        <v>702.22283819314714</v>
      </c>
      <c r="K275" s="122"/>
      <c r="L275" s="122">
        <v>18341.222838193145</v>
      </c>
      <c r="M275" s="122">
        <v>130039270</v>
      </c>
      <c r="N275" s="122">
        <f t="shared" si="12"/>
        <v>256</v>
      </c>
      <c r="O275" s="521" t="str">
        <f t="shared" si="13"/>
        <v>Nordmaling</v>
      </c>
      <c r="P275" s="522">
        <f t="shared" si="14"/>
        <v>18341.222838193145</v>
      </c>
    </row>
    <row r="276" spans="1:16" x14ac:dyDescent="0.2">
      <c r="A276" s="515" t="s">
        <v>1147</v>
      </c>
      <c r="B276" s="516" t="s">
        <v>970</v>
      </c>
      <c r="C276" s="383" t="s">
        <v>641</v>
      </c>
      <c r="D276" s="383" t="s">
        <v>641</v>
      </c>
      <c r="E276" s="519">
        <v>4097</v>
      </c>
      <c r="F276" s="122">
        <v>13835</v>
      </c>
      <c r="G276" s="122">
        <v>6939</v>
      </c>
      <c r="H276" s="122">
        <v>1367</v>
      </c>
      <c r="I276" s="122">
        <v>0</v>
      </c>
      <c r="J276" s="520">
        <v>702.22283819314714</v>
      </c>
      <c r="K276" s="122"/>
      <c r="L276" s="122">
        <v>22843.222838193145</v>
      </c>
      <c r="M276" s="122">
        <v>93588684</v>
      </c>
      <c r="N276" s="122">
        <f t="shared" si="12"/>
        <v>276</v>
      </c>
      <c r="O276" s="521" t="str">
        <f t="shared" si="13"/>
        <v>Norsjö</v>
      </c>
      <c r="P276" s="522">
        <f t="shared" si="14"/>
        <v>22843.222838193145</v>
      </c>
    </row>
    <row r="277" spans="1:16" x14ac:dyDescent="0.2">
      <c r="A277" s="515" t="s">
        <v>1147</v>
      </c>
      <c r="B277" s="516" t="s">
        <v>989</v>
      </c>
      <c r="C277" s="383" t="s">
        <v>642</v>
      </c>
      <c r="D277" s="383" t="s">
        <v>642</v>
      </c>
      <c r="E277" s="519">
        <v>6779</v>
      </c>
      <c r="F277" s="122">
        <v>13378</v>
      </c>
      <c r="G277" s="122">
        <v>3339</v>
      </c>
      <c r="H277" s="122">
        <v>382</v>
      </c>
      <c r="I277" s="122">
        <v>0</v>
      </c>
      <c r="J277" s="520">
        <v>702.22283819314714</v>
      </c>
      <c r="K277" s="122"/>
      <c r="L277" s="122">
        <v>17801.222838193145</v>
      </c>
      <c r="M277" s="122">
        <v>120674490</v>
      </c>
      <c r="N277" s="122">
        <f t="shared" si="12"/>
        <v>247</v>
      </c>
      <c r="O277" s="521" t="str">
        <f t="shared" si="13"/>
        <v>Robertsfors</v>
      </c>
      <c r="P277" s="522">
        <f t="shared" si="14"/>
        <v>17801.222838193145</v>
      </c>
    </row>
    <row r="278" spans="1:16" x14ac:dyDescent="0.2">
      <c r="A278" s="515" t="s">
        <v>1147</v>
      </c>
      <c r="B278" s="516" t="s">
        <v>999</v>
      </c>
      <c r="C278" s="383" t="s">
        <v>643</v>
      </c>
      <c r="D278" s="383" t="s">
        <v>643</v>
      </c>
      <c r="E278" s="519">
        <v>72466</v>
      </c>
      <c r="F278" s="122">
        <v>8596</v>
      </c>
      <c r="G278" s="122">
        <v>-575</v>
      </c>
      <c r="H278" s="122">
        <v>121</v>
      </c>
      <c r="I278" s="122">
        <v>0</v>
      </c>
      <c r="J278" s="520">
        <v>702.22283819314714</v>
      </c>
      <c r="K278" s="122"/>
      <c r="L278" s="122">
        <v>8844.2228381931473</v>
      </c>
      <c r="M278" s="122">
        <v>640905452</v>
      </c>
      <c r="N278" s="122">
        <f t="shared" si="12"/>
        <v>78</v>
      </c>
      <c r="O278" s="521" t="str">
        <f t="shared" si="13"/>
        <v>Skellefteå</v>
      </c>
      <c r="P278" s="522">
        <f t="shared" si="14"/>
        <v>8844.2228381931473</v>
      </c>
    </row>
    <row r="279" spans="1:16" x14ac:dyDescent="0.2">
      <c r="A279" s="515" t="s">
        <v>1147</v>
      </c>
      <c r="B279" s="516" t="s">
        <v>1007</v>
      </c>
      <c r="C279" s="383" t="s">
        <v>644</v>
      </c>
      <c r="D279" s="383" t="s">
        <v>644</v>
      </c>
      <c r="E279" s="519">
        <v>2533</v>
      </c>
      <c r="F279" s="122">
        <v>14775</v>
      </c>
      <c r="G279" s="122">
        <v>10755</v>
      </c>
      <c r="H279" s="122">
        <v>2236</v>
      </c>
      <c r="I279" s="122">
        <v>0</v>
      </c>
      <c r="J279" s="520">
        <v>702.22283819314714</v>
      </c>
      <c r="K279" s="122"/>
      <c r="L279" s="122">
        <v>28468.222838193145</v>
      </c>
      <c r="M279" s="122">
        <v>72110008</v>
      </c>
      <c r="N279" s="122">
        <f t="shared" si="12"/>
        <v>288</v>
      </c>
      <c r="O279" s="521" t="str">
        <f t="shared" si="13"/>
        <v>Sorsele</v>
      </c>
      <c r="P279" s="522">
        <f t="shared" si="14"/>
        <v>28468.222838193145</v>
      </c>
    </row>
    <row r="280" spans="1:16" x14ac:dyDescent="0.2">
      <c r="A280" s="515" t="s">
        <v>1147</v>
      </c>
      <c r="B280" s="516" t="s">
        <v>1013</v>
      </c>
      <c r="C280" s="383" t="s">
        <v>645</v>
      </c>
      <c r="D280" s="383" t="s">
        <v>645</v>
      </c>
      <c r="E280" s="519">
        <v>5895</v>
      </c>
      <c r="F280" s="122">
        <v>13378</v>
      </c>
      <c r="G280" s="122">
        <v>5648</v>
      </c>
      <c r="H280" s="122">
        <v>3153</v>
      </c>
      <c r="I280" s="122">
        <v>0</v>
      </c>
      <c r="J280" s="520">
        <v>702.22283819314714</v>
      </c>
      <c r="K280" s="122"/>
      <c r="L280" s="122">
        <v>22881.222838193145</v>
      </c>
      <c r="M280" s="122">
        <v>134884809</v>
      </c>
      <c r="N280" s="122">
        <f t="shared" si="12"/>
        <v>277</v>
      </c>
      <c r="O280" s="521" t="str">
        <f t="shared" si="13"/>
        <v>Storuman</v>
      </c>
      <c r="P280" s="522">
        <f t="shared" si="14"/>
        <v>22881.222838193145</v>
      </c>
    </row>
    <row r="281" spans="1:16" x14ac:dyDescent="0.2">
      <c r="A281" s="515" t="s">
        <v>1147</v>
      </c>
      <c r="B281" s="516" t="s">
        <v>1051</v>
      </c>
      <c r="C281" s="383" t="s">
        <v>646</v>
      </c>
      <c r="D281" s="383" t="s">
        <v>646</v>
      </c>
      <c r="E281" s="519">
        <v>126898</v>
      </c>
      <c r="F281" s="122">
        <v>8390</v>
      </c>
      <c r="G281" s="122">
        <v>-5238</v>
      </c>
      <c r="H281" s="122">
        <v>0</v>
      </c>
      <c r="I281" s="122">
        <v>0</v>
      </c>
      <c r="J281" s="520">
        <v>702.22283819314714</v>
      </c>
      <c r="K281" s="122"/>
      <c r="L281" s="122">
        <v>3854.2228381931473</v>
      </c>
      <c r="M281" s="122">
        <v>489093170</v>
      </c>
      <c r="N281" s="122">
        <f t="shared" si="12"/>
        <v>24</v>
      </c>
      <c r="O281" s="521" t="str">
        <f t="shared" si="13"/>
        <v>Umeå</v>
      </c>
      <c r="P281" s="522">
        <f t="shared" si="14"/>
        <v>3854.2228381931473</v>
      </c>
    </row>
    <row r="282" spans="1:16" x14ac:dyDescent="0.2">
      <c r="A282" s="515" t="s">
        <v>1147</v>
      </c>
      <c r="B282" s="516" t="s">
        <v>1066</v>
      </c>
      <c r="C282" s="383" t="s">
        <v>647</v>
      </c>
      <c r="D282" s="383" t="s">
        <v>647</v>
      </c>
      <c r="E282" s="519">
        <v>6758</v>
      </c>
      <c r="F282" s="122">
        <v>16136</v>
      </c>
      <c r="G282" s="122">
        <v>9015</v>
      </c>
      <c r="H282" s="122">
        <v>2382</v>
      </c>
      <c r="I282" s="122">
        <v>0</v>
      </c>
      <c r="J282" s="520">
        <v>702.22283819314714</v>
      </c>
      <c r="K282" s="122"/>
      <c r="L282" s="122">
        <v>28235.222838193145</v>
      </c>
      <c r="M282" s="122">
        <v>190813636</v>
      </c>
      <c r="N282" s="122">
        <f t="shared" si="12"/>
        <v>286</v>
      </c>
      <c r="O282" s="521" t="str">
        <f t="shared" si="13"/>
        <v>Vilhelmina</v>
      </c>
      <c r="P282" s="522">
        <f t="shared" si="14"/>
        <v>28235.222838193145</v>
      </c>
    </row>
    <row r="283" spans="1:16" x14ac:dyDescent="0.2">
      <c r="A283" s="515" t="s">
        <v>1147</v>
      </c>
      <c r="B283" s="516" t="s">
        <v>1068</v>
      </c>
      <c r="C283" s="383" t="s">
        <v>648</v>
      </c>
      <c r="D283" s="383" t="s">
        <v>648</v>
      </c>
      <c r="E283" s="519">
        <v>5442</v>
      </c>
      <c r="F283" s="122">
        <v>14123</v>
      </c>
      <c r="G283" s="122">
        <v>7356</v>
      </c>
      <c r="H283" s="122">
        <v>385</v>
      </c>
      <c r="I283" s="122">
        <v>0</v>
      </c>
      <c r="J283" s="520">
        <v>702.22283819314714</v>
      </c>
      <c r="K283" s="122"/>
      <c r="L283" s="122">
        <v>22566.222838193145</v>
      </c>
      <c r="M283" s="122">
        <v>122805385</v>
      </c>
      <c r="N283" s="122">
        <f t="shared" si="12"/>
        <v>275</v>
      </c>
      <c r="O283" s="521" t="str">
        <f t="shared" si="13"/>
        <v>Vindeln</v>
      </c>
      <c r="P283" s="522">
        <f t="shared" si="14"/>
        <v>22566.222838193145</v>
      </c>
    </row>
    <row r="284" spans="1:16" x14ac:dyDescent="0.2">
      <c r="A284" s="515" t="s">
        <v>1147</v>
      </c>
      <c r="B284" s="516" t="s">
        <v>1072</v>
      </c>
      <c r="C284" s="383" t="s">
        <v>649</v>
      </c>
      <c r="D284" s="383" t="s">
        <v>649</v>
      </c>
      <c r="E284" s="519">
        <v>8774</v>
      </c>
      <c r="F284" s="122">
        <v>12104</v>
      </c>
      <c r="G284" s="122">
        <v>899</v>
      </c>
      <c r="H284" s="122">
        <v>499</v>
      </c>
      <c r="I284" s="122">
        <v>0</v>
      </c>
      <c r="J284" s="520">
        <v>702.22283819314714</v>
      </c>
      <c r="K284" s="122"/>
      <c r="L284" s="122">
        <v>14204.222838193147</v>
      </c>
      <c r="M284" s="122">
        <v>124627851</v>
      </c>
      <c r="N284" s="122">
        <f t="shared" si="12"/>
        <v>195</v>
      </c>
      <c r="O284" s="521" t="str">
        <f t="shared" si="13"/>
        <v>Vännäs</v>
      </c>
      <c r="P284" s="522">
        <f t="shared" si="14"/>
        <v>14204.222838193147</v>
      </c>
    </row>
    <row r="285" spans="1:16" x14ac:dyDescent="0.2">
      <c r="A285" s="515" t="s">
        <v>1147</v>
      </c>
      <c r="B285" s="516" t="s">
        <v>1084</v>
      </c>
      <c r="C285" s="383" t="s">
        <v>650</v>
      </c>
      <c r="D285" s="383" t="s">
        <v>650</v>
      </c>
      <c r="E285" s="519">
        <v>2817</v>
      </c>
      <c r="F285" s="122">
        <v>16065</v>
      </c>
      <c r="G285" s="122">
        <v>10259</v>
      </c>
      <c r="H285" s="122">
        <v>2032</v>
      </c>
      <c r="I285" s="122">
        <v>0</v>
      </c>
      <c r="J285" s="520">
        <v>702.22283819314714</v>
      </c>
      <c r="K285" s="122"/>
      <c r="L285" s="122">
        <v>29058.222838193145</v>
      </c>
      <c r="M285" s="122">
        <v>81857014</v>
      </c>
      <c r="N285" s="122">
        <f t="shared" si="12"/>
        <v>290</v>
      </c>
      <c r="O285" s="521" t="str">
        <f t="shared" si="13"/>
        <v>Åsele</v>
      </c>
      <c r="P285" s="522">
        <f t="shared" si="14"/>
        <v>29058.222838193145</v>
      </c>
    </row>
    <row r="286" spans="1:16" ht="25.5" x14ac:dyDescent="0.2">
      <c r="A286" s="515" t="s">
        <v>1148</v>
      </c>
      <c r="B286" s="516" t="s">
        <v>818</v>
      </c>
      <c r="C286" s="517" t="s">
        <v>652</v>
      </c>
      <c r="D286" s="518" t="s">
        <v>721</v>
      </c>
      <c r="E286" s="519">
        <v>2804</v>
      </c>
      <c r="F286" s="122">
        <v>8944</v>
      </c>
      <c r="G286" s="122">
        <v>5658</v>
      </c>
      <c r="H286" s="122">
        <v>2348</v>
      </c>
      <c r="I286" s="122">
        <v>0</v>
      </c>
      <c r="J286" s="520">
        <v>702.22283819314714</v>
      </c>
      <c r="K286" s="122"/>
      <c r="L286" s="122">
        <v>17652.222838193145</v>
      </c>
      <c r="M286" s="122">
        <v>49496833</v>
      </c>
      <c r="N286" s="122">
        <f t="shared" si="12"/>
        <v>246</v>
      </c>
      <c r="O286" s="521" t="str">
        <f t="shared" si="13"/>
        <v>Arjeplog</v>
      </c>
      <c r="P286" s="522">
        <f t="shared" si="14"/>
        <v>17652.222838193145</v>
      </c>
    </row>
    <row r="287" spans="1:16" x14ac:dyDescent="0.2">
      <c r="A287" s="515" t="s">
        <v>1148</v>
      </c>
      <c r="B287" s="516" t="s">
        <v>819</v>
      </c>
      <c r="C287" s="383" t="s">
        <v>653</v>
      </c>
      <c r="D287" s="383" t="s">
        <v>653</v>
      </c>
      <c r="E287" s="519">
        <v>6329</v>
      </c>
      <c r="F287" s="122">
        <v>9230</v>
      </c>
      <c r="G287" s="122">
        <v>4166</v>
      </c>
      <c r="H287" s="122">
        <v>2484</v>
      </c>
      <c r="I287" s="122">
        <v>0</v>
      </c>
      <c r="J287" s="520">
        <v>702.22283819314714</v>
      </c>
      <c r="K287" s="122"/>
      <c r="L287" s="122">
        <v>16582.222838193145</v>
      </c>
      <c r="M287" s="122">
        <v>104948888</v>
      </c>
      <c r="N287" s="122">
        <f t="shared" si="12"/>
        <v>234</v>
      </c>
      <c r="O287" s="521" t="str">
        <f t="shared" si="13"/>
        <v>Arvidsjaur</v>
      </c>
      <c r="P287" s="522">
        <f t="shared" si="14"/>
        <v>16582.222838193145</v>
      </c>
    </row>
    <row r="288" spans="1:16" x14ac:dyDescent="0.2">
      <c r="A288" s="515" t="s">
        <v>1148</v>
      </c>
      <c r="B288" s="516" t="s">
        <v>827</v>
      </c>
      <c r="C288" s="383" t="s">
        <v>654</v>
      </c>
      <c r="D288" s="383" t="s">
        <v>654</v>
      </c>
      <c r="E288" s="519">
        <v>28051</v>
      </c>
      <c r="F288" s="122">
        <v>7943</v>
      </c>
      <c r="G288" s="122">
        <v>-1176</v>
      </c>
      <c r="H288" s="122">
        <v>2315</v>
      </c>
      <c r="I288" s="122">
        <v>0</v>
      </c>
      <c r="J288" s="520">
        <v>702.22283819314714</v>
      </c>
      <c r="K288" s="122"/>
      <c r="L288" s="122">
        <v>9784.2228381931473</v>
      </c>
      <c r="M288" s="122">
        <v>274457235</v>
      </c>
      <c r="N288" s="122">
        <f t="shared" si="12"/>
        <v>97</v>
      </c>
      <c r="O288" s="521" t="str">
        <f t="shared" si="13"/>
        <v>Boden</v>
      </c>
      <c r="P288" s="522">
        <f t="shared" si="14"/>
        <v>9784.2228381931473</v>
      </c>
    </row>
    <row r="289" spans="1:16" x14ac:dyDescent="0.2">
      <c r="A289" s="515" t="s">
        <v>1148</v>
      </c>
      <c r="B289" s="516" t="s">
        <v>868</v>
      </c>
      <c r="C289" s="383" t="s">
        <v>655</v>
      </c>
      <c r="D289" s="383" t="s">
        <v>655</v>
      </c>
      <c r="E289" s="519">
        <v>17654</v>
      </c>
      <c r="F289" s="122">
        <v>296</v>
      </c>
      <c r="G289" s="122">
        <v>-1092</v>
      </c>
      <c r="H289" s="122">
        <v>4942</v>
      </c>
      <c r="I289" s="122">
        <v>0</v>
      </c>
      <c r="J289" s="520">
        <v>702.22283819314714</v>
      </c>
      <c r="K289" s="122"/>
      <c r="L289" s="122">
        <v>4848.2228381931473</v>
      </c>
      <c r="M289" s="122">
        <v>85590526</v>
      </c>
      <c r="N289" s="122">
        <f t="shared" si="12"/>
        <v>34</v>
      </c>
      <c r="O289" s="521" t="str">
        <f t="shared" si="13"/>
        <v>Gällivare</v>
      </c>
      <c r="P289" s="522">
        <f t="shared" si="14"/>
        <v>4848.2228381931473</v>
      </c>
    </row>
    <row r="290" spans="1:16" x14ac:dyDescent="0.2">
      <c r="A290" s="515" t="s">
        <v>1148</v>
      </c>
      <c r="B290" s="516" t="s">
        <v>879</v>
      </c>
      <c r="C290" s="383" t="s">
        <v>656</v>
      </c>
      <c r="D290" s="383" t="s">
        <v>656</v>
      </c>
      <c r="E290" s="519">
        <v>9763</v>
      </c>
      <c r="F290" s="122">
        <v>15931</v>
      </c>
      <c r="G290" s="122">
        <v>903</v>
      </c>
      <c r="H290" s="122">
        <v>3067</v>
      </c>
      <c r="I290" s="122">
        <v>0</v>
      </c>
      <c r="J290" s="520">
        <v>702.22283819314714</v>
      </c>
      <c r="K290" s="122"/>
      <c r="L290" s="122">
        <v>20603.222838193145</v>
      </c>
      <c r="M290" s="122">
        <v>201149265</v>
      </c>
      <c r="N290" s="122">
        <f t="shared" si="12"/>
        <v>268</v>
      </c>
      <c r="O290" s="521" t="str">
        <f t="shared" si="13"/>
        <v>Haparanda</v>
      </c>
      <c r="P290" s="522">
        <f t="shared" si="14"/>
        <v>20603.222838193145</v>
      </c>
    </row>
    <row r="291" spans="1:16" x14ac:dyDescent="0.2">
      <c r="A291" s="515" t="s">
        <v>1148</v>
      </c>
      <c r="B291" s="516" t="s">
        <v>900</v>
      </c>
      <c r="C291" s="383" t="s">
        <v>657</v>
      </c>
      <c r="D291" s="383" t="s">
        <v>657</v>
      </c>
      <c r="E291" s="519">
        <v>4980</v>
      </c>
      <c r="F291" s="122">
        <v>9317</v>
      </c>
      <c r="G291" s="122">
        <v>2819</v>
      </c>
      <c r="H291" s="122">
        <v>4364</v>
      </c>
      <c r="I291" s="122">
        <v>0</v>
      </c>
      <c r="J291" s="520">
        <v>702.22283819314714</v>
      </c>
      <c r="K291" s="122"/>
      <c r="L291" s="122">
        <v>17202.222838193145</v>
      </c>
      <c r="M291" s="122">
        <v>85667070</v>
      </c>
      <c r="N291" s="122">
        <f t="shared" si="12"/>
        <v>241</v>
      </c>
      <c r="O291" s="521" t="str">
        <f t="shared" si="13"/>
        <v>Jokkmokk</v>
      </c>
      <c r="P291" s="522">
        <f t="shared" si="14"/>
        <v>17202.222838193145</v>
      </c>
    </row>
    <row r="292" spans="1:16" x14ac:dyDescent="0.2">
      <c r="A292" s="515" t="s">
        <v>1148</v>
      </c>
      <c r="B292" s="516" t="s">
        <v>903</v>
      </c>
      <c r="C292" s="383" t="s">
        <v>658</v>
      </c>
      <c r="D292" s="383" t="s">
        <v>658</v>
      </c>
      <c r="E292" s="519">
        <v>16065</v>
      </c>
      <c r="F292" s="122">
        <v>8936</v>
      </c>
      <c r="G292" s="122">
        <v>-426</v>
      </c>
      <c r="H292" s="122">
        <v>3018</v>
      </c>
      <c r="I292" s="122">
        <v>0</v>
      </c>
      <c r="J292" s="520">
        <v>702.22283819314714</v>
      </c>
      <c r="K292" s="122"/>
      <c r="L292" s="122">
        <v>12230.222838193147</v>
      </c>
      <c r="M292" s="122">
        <v>196478530</v>
      </c>
      <c r="N292" s="122">
        <f t="shared" si="12"/>
        <v>156</v>
      </c>
      <c r="O292" s="521" t="str">
        <f t="shared" si="13"/>
        <v>Kalix</v>
      </c>
      <c r="P292" s="522">
        <f t="shared" si="14"/>
        <v>12230.222838193147</v>
      </c>
    </row>
    <row r="293" spans="1:16" x14ac:dyDescent="0.2">
      <c r="A293" s="515" t="s">
        <v>1148</v>
      </c>
      <c r="B293" s="516" t="s">
        <v>913</v>
      </c>
      <c r="C293" s="383" t="s">
        <v>659</v>
      </c>
      <c r="D293" s="383" t="s">
        <v>659</v>
      </c>
      <c r="E293" s="519">
        <v>22967</v>
      </c>
      <c r="F293" s="122">
        <v>1061</v>
      </c>
      <c r="G293" s="122">
        <v>-1440</v>
      </c>
      <c r="H293" s="122">
        <v>4746</v>
      </c>
      <c r="I293" s="122">
        <v>0</v>
      </c>
      <c r="J293" s="520">
        <v>702.22283819314714</v>
      </c>
      <c r="K293" s="122"/>
      <c r="L293" s="122">
        <v>5069.2228381931473</v>
      </c>
      <c r="M293" s="122">
        <v>116424841</v>
      </c>
      <c r="N293" s="122">
        <f t="shared" si="12"/>
        <v>36</v>
      </c>
      <c r="O293" s="521" t="str">
        <f t="shared" si="13"/>
        <v>Kiruna</v>
      </c>
      <c r="P293" s="522">
        <f t="shared" si="14"/>
        <v>5069.2228381931473</v>
      </c>
    </row>
    <row r="294" spans="1:16" x14ac:dyDescent="0.2">
      <c r="A294" s="515" t="s">
        <v>1148</v>
      </c>
      <c r="B294" s="516" t="s">
        <v>943</v>
      </c>
      <c r="C294" s="383" t="s">
        <v>660</v>
      </c>
      <c r="D294" s="383" t="s">
        <v>660</v>
      </c>
      <c r="E294" s="519">
        <v>77817</v>
      </c>
      <c r="F294" s="122">
        <v>5536</v>
      </c>
      <c r="G294" s="122">
        <v>-3695</v>
      </c>
      <c r="H294" s="122">
        <v>1758</v>
      </c>
      <c r="I294" s="122">
        <v>0</v>
      </c>
      <c r="J294" s="520">
        <v>702.22283819314714</v>
      </c>
      <c r="K294" s="122"/>
      <c r="L294" s="122">
        <v>4301.2228381931473</v>
      </c>
      <c r="M294" s="122">
        <v>334708258</v>
      </c>
      <c r="N294" s="122">
        <f t="shared" si="12"/>
        <v>27</v>
      </c>
      <c r="O294" s="521" t="str">
        <f t="shared" si="13"/>
        <v>Luleå</v>
      </c>
      <c r="P294" s="522">
        <f t="shared" si="14"/>
        <v>4301.2228381931473</v>
      </c>
    </row>
    <row r="295" spans="1:16" x14ac:dyDescent="0.2">
      <c r="A295" s="515" t="s">
        <v>1148</v>
      </c>
      <c r="B295" s="516" t="s">
        <v>984</v>
      </c>
      <c r="C295" s="383" t="s">
        <v>661</v>
      </c>
      <c r="D295" s="383" t="s">
        <v>661</v>
      </c>
      <c r="E295" s="519">
        <v>6027</v>
      </c>
      <c r="F295" s="122">
        <v>13872</v>
      </c>
      <c r="G295" s="122">
        <v>8565</v>
      </c>
      <c r="H295" s="122">
        <v>4451</v>
      </c>
      <c r="I295" s="122">
        <v>0</v>
      </c>
      <c r="J295" s="520">
        <v>702.22283819314714</v>
      </c>
      <c r="K295" s="122"/>
      <c r="L295" s="122">
        <v>27590.222838193145</v>
      </c>
      <c r="M295" s="122">
        <v>166286273</v>
      </c>
      <c r="N295" s="122">
        <f t="shared" si="12"/>
        <v>285</v>
      </c>
      <c r="O295" s="521" t="str">
        <f t="shared" si="13"/>
        <v>Pajala</v>
      </c>
      <c r="P295" s="522">
        <f t="shared" si="14"/>
        <v>27590.222838193145</v>
      </c>
    </row>
    <row r="296" spans="1:16" x14ac:dyDescent="0.2">
      <c r="A296" s="515" t="s">
        <v>1148</v>
      </c>
      <c r="B296" s="516" t="s">
        <v>987</v>
      </c>
      <c r="C296" s="383" t="s">
        <v>662</v>
      </c>
      <c r="D296" s="383" t="s">
        <v>662</v>
      </c>
      <c r="E296" s="519">
        <v>42099</v>
      </c>
      <c r="F296" s="122">
        <v>7476</v>
      </c>
      <c r="G296" s="122">
        <v>-2699</v>
      </c>
      <c r="H296" s="122">
        <v>921</v>
      </c>
      <c r="I296" s="122">
        <v>0</v>
      </c>
      <c r="J296" s="520">
        <v>702.22283819314714</v>
      </c>
      <c r="K296" s="122"/>
      <c r="L296" s="122">
        <v>6400.2228381931473</v>
      </c>
      <c r="M296" s="122">
        <v>269442981</v>
      </c>
      <c r="N296" s="122">
        <f t="shared" si="12"/>
        <v>48</v>
      </c>
      <c r="O296" s="521" t="str">
        <f t="shared" si="13"/>
        <v>Piteå</v>
      </c>
      <c r="P296" s="522">
        <f t="shared" si="14"/>
        <v>6400.2228381931473</v>
      </c>
    </row>
    <row r="297" spans="1:16" x14ac:dyDescent="0.2">
      <c r="A297" s="515" t="s">
        <v>1148</v>
      </c>
      <c r="B297" s="516" t="s">
        <v>1090</v>
      </c>
      <c r="C297" s="383" t="s">
        <v>663</v>
      </c>
      <c r="D297" s="383" t="s">
        <v>663</v>
      </c>
      <c r="E297" s="519">
        <v>8157</v>
      </c>
      <c r="F297" s="122">
        <v>11848</v>
      </c>
      <c r="G297" s="122">
        <v>2021</v>
      </c>
      <c r="H297" s="122">
        <v>2151</v>
      </c>
      <c r="I297" s="122">
        <v>0</v>
      </c>
      <c r="J297" s="520">
        <v>702.22283819314714</v>
      </c>
      <c r="K297" s="122"/>
      <c r="L297" s="122">
        <v>16722.222838193145</v>
      </c>
      <c r="M297" s="122">
        <v>136403172</v>
      </c>
      <c r="N297" s="122">
        <f t="shared" si="12"/>
        <v>235</v>
      </c>
      <c r="O297" s="521" t="str">
        <f t="shared" si="13"/>
        <v>Älvsbyn</v>
      </c>
      <c r="P297" s="522">
        <f t="shared" si="14"/>
        <v>16722.222838193145</v>
      </c>
    </row>
    <row r="298" spans="1:16" x14ac:dyDescent="0.2">
      <c r="A298" s="515" t="s">
        <v>1148</v>
      </c>
      <c r="B298" s="516" t="s">
        <v>1101</v>
      </c>
      <c r="C298" s="383" t="s">
        <v>664</v>
      </c>
      <c r="D298" s="383" t="s">
        <v>664</v>
      </c>
      <c r="E298" s="519">
        <v>3302</v>
      </c>
      <c r="F298" s="122">
        <v>11342</v>
      </c>
      <c r="G298" s="122">
        <v>5954</v>
      </c>
      <c r="H298" s="122">
        <v>3360</v>
      </c>
      <c r="I298" s="122">
        <v>0</v>
      </c>
      <c r="J298" s="520">
        <v>702.22283819314714</v>
      </c>
      <c r="K298" s="122"/>
      <c r="L298" s="122">
        <v>21358.222838193145</v>
      </c>
      <c r="M298" s="122">
        <v>70524852</v>
      </c>
      <c r="N298" s="122">
        <f t="shared" si="12"/>
        <v>273</v>
      </c>
      <c r="O298" s="521" t="str">
        <f t="shared" si="13"/>
        <v>Överkalix</v>
      </c>
      <c r="P298" s="522">
        <f t="shared" si="14"/>
        <v>21358.222838193145</v>
      </c>
    </row>
    <row r="299" spans="1:16" x14ac:dyDescent="0.2">
      <c r="A299" s="525" t="s">
        <v>1148</v>
      </c>
      <c r="B299" s="526" t="s">
        <v>1102</v>
      </c>
      <c r="C299" s="505" t="s">
        <v>665</v>
      </c>
      <c r="D299" s="505" t="s">
        <v>665</v>
      </c>
      <c r="E299" s="519">
        <v>4409</v>
      </c>
      <c r="F299" s="122">
        <v>13681</v>
      </c>
      <c r="G299" s="122">
        <v>5957</v>
      </c>
      <c r="H299" s="122">
        <v>4679</v>
      </c>
      <c r="I299" s="519">
        <v>0</v>
      </c>
      <c r="J299" s="520">
        <v>702.22283819314714</v>
      </c>
      <c r="K299" s="122"/>
      <c r="L299" s="122">
        <v>25019.222838193145</v>
      </c>
      <c r="M299" s="122">
        <v>110309753</v>
      </c>
      <c r="N299" s="122">
        <f t="shared" si="12"/>
        <v>284</v>
      </c>
      <c r="O299" s="521" t="str">
        <f t="shared" si="13"/>
        <v>Övertorneå</v>
      </c>
      <c r="P299" s="522">
        <f t="shared" si="14"/>
        <v>25019.222838193145</v>
      </c>
    </row>
    <row r="300" spans="1:16" x14ac:dyDescent="0.2">
      <c r="A300" s="448"/>
      <c r="B300" s="448"/>
      <c r="C300" s="448"/>
      <c r="D300" s="505"/>
      <c r="E300" s="519"/>
      <c r="F300" s="519"/>
      <c r="G300" s="519"/>
      <c r="H300" s="519"/>
      <c r="I300" s="519"/>
      <c r="J300" s="519"/>
      <c r="K300" s="519"/>
      <c r="L300" s="462"/>
      <c r="M300" s="519"/>
      <c r="N300" s="519"/>
    </row>
    <row r="301" spans="1:16" s="505" customFormat="1" x14ac:dyDescent="0.2">
      <c r="A301" s="448"/>
      <c r="B301" s="448"/>
      <c r="C301" s="448"/>
    </row>
    <row r="302" spans="1:16" s="505" customFormat="1" x14ac:dyDescent="0.2">
      <c r="A302" s="448"/>
      <c r="B302" s="448"/>
      <c r="C302" s="448"/>
    </row>
  </sheetData>
  <mergeCells count="1">
    <mergeCell ref="L3:M3"/>
  </mergeCells>
  <conditionalFormatting sqref="N10:N299 P10:P299">
    <cfRule type="cellIs" dxfId="22" priority="3" stopIfTrue="1" operator="lessThan">
      <formula>0</formula>
    </cfRule>
  </conditionalFormatting>
  <conditionalFormatting sqref="F10:M299">
    <cfRule type="cellIs" dxfId="21" priority="1" stopIfTrue="1" operator="lessThan">
      <formula>0</formula>
    </cfRule>
  </conditionalFormatting>
  <conditionalFormatting sqref="J9">
    <cfRule type="cellIs" dxfId="20" priority="2" stopIfTrue="1" operator="notEqual">
      <formula>""</formula>
    </cfRule>
  </conditionalFormatting>
  <pageMargins left="0.78740157480314965" right="0.39370078740157483" top="0.86614173228346458" bottom="0.59055118110236227" header="0.51181102362204722" footer="0.51181102362204722"/>
  <pageSetup paperSize="9" orientation="landscape" r:id="rId1"/>
  <headerFooter alignWithMargins="0">
    <oddHeader>&amp;LStatistiska centralbyrån
Offentlig ekonomi&amp;CDecember 2004&amp;RUtfall
&amp;P(&amp;N)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7"/>
  <dimension ref="A1:Q300"/>
  <sheetViews>
    <sheetView workbookViewId="0">
      <pane xSplit="3" ySplit="8" topLeftCell="D9" activePane="bottomRight" state="frozen"/>
      <selection activeCell="B10" sqref="B10"/>
      <selection pane="topRight" activeCell="B10" sqref="B10"/>
      <selection pane="bottomLeft" activeCell="B10" sqref="B10"/>
      <selection pane="bottomRight" activeCell="C4" sqref="C4"/>
    </sheetView>
  </sheetViews>
  <sheetFormatPr defaultRowHeight="12.75" x14ac:dyDescent="0.2"/>
  <cols>
    <col min="1" max="1" width="4" style="474" bestFit="1" customWidth="1"/>
    <col min="2" max="2" width="5" style="474" bestFit="1" customWidth="1"/>
    <col min="3" max="3" width="16.140625" style="474" bestFit="1" customWidth="1"/>
    <col min="4" max="4" width="16.7109375" style="554" customWidth="1"/>
    <col min="5" max="5" width="10.7109375" style="554" customWidth="1"/>
    <col min="6" max="6" width="17" style="554" bestFit="1" customWidth="1"/>
    <col min="7" max="7" width="16.7109375" style="554" customWidth="1"/>
    <col min="8" max="9" width="8.7109375" style="554" customWidth="1"/>
    <col min="10" max="10" width="16.7109375" style="554" customWidth="1"/>
    <col min="11" max="11" width="15.7109375" style="554" customWidth="1"/>
    <col min="12" max="13" width="7.7109375" style="554" customWidth="1"/>
    <col min="14" max="14" width="10.7109375" style="554" customWidth="1"/>
    <col min="15" max="15" width="4.5703125" style="562" bestFit="1" customWidth="1"/>
    <col min="16" max="16" width="12.42578125" style="562" bestFit="1" customWidth="1"/>
    <col min="17" max="17" width="10.85546875" style="562" bestFit="1" customWidth="1"/>
    <col min="18" max="256" width="9.140625" style="474"/>
    <col min="257" max="257" width="4" style="474" bestFit="1" customWidth="1"/>
    <col min="258" max="258" width="5" style="474" bestFit="1" customWidth="1"/>
    <col min="259" max="259" width="16.140625" style="474" bestFit="1" customWidth="1"/>
    <col min="260" max="260" width="16.7109375" style="474" customWidth="1"/>
    <col min="261" max="261" width="10.7109375" style="474" customWidth="1"/>
    <col min="262" max="262" width="17" style="474" bestFit="1" customWidth="1"/>
    <col min="263" max="263" width="16.7109375" style="474" customWidth="1"/>
    <col min="264" max="265" width="8.7109375" style="474" customWidth="1"/>
    <col min="266" max="266" width="16.7109375" style="474" customWidth="1"/>
    <col min="267" max="267" width="15.7109375" style="474" customWidth="1"/>
    <col min="268" max="269" width="7.7109375" style="474" customWidth="1"/>
    <col min="270" max="270" width="10.7109375" style="474" customWidth="1"/>
    <col min="271" max="271" width="4.5703125" style="474" bestFit="1" customWidth="1"/>
    <col min="272" max="272" width="12.42578125" style="474" bestFit="1" customWidth="1"/>
    <col min="273" max="273" width="10.85546875" style="474" bestFit="1" customWidth="1"/>
    <col min="274" max="512" width="9.140625" style="474"/>
    <col min="513" max="513" width="4" style="474" bestFit="1" customWidth="1"/>
    <col min="514" max="514" width="5" style="474" bestFit="1" customWidth="1"/>
    <col min="515" max="515" width="16.140625" style="474" bestFit="1" customWidth="1"/>
    <col min="516" max="516" width="16.7109375" style="474" customWidth="1"/>
    <col min="517" max="517" width="10.7109375" style="474" customWidth="1"/>
    <col min="518" max="518" width="17" style="474" bestFit="1" customWidth="1"/>
    <col min="519" max="519" width="16.7109375" style="474" customWidth="1"/>
    <col min="520" max="521" width="8.7109375" style="474" customWidth="1"/>
    <col min="522" max="522" width="16.7109375" style="474" customWidth="1"/>
    <col min="523" max="523" width="15.7109375" style="474" customWidth="1"/>
    <col min="524" max="525" width="7.7109375" style="474" customWidth="1"/>
    <col min="526" max="526" width="10.7109375" style="474" customWidth="1"/>
    <col min="527" max="527" width="4.5703125" style="474" bestFit="1" customWidth="1"/>
    <col min="528" max="528" width="12.42578125" style="474" bestFit="1" customWidth="1"/>
    <col min="529" max="529" width="10.85546875" style="474" bestFit="1" customWidth="1"/>
    <col min="530" max="768" width="9.140625" style="474"/>
    <col min="769" max="769" width="4" style="474" bestFit="1" customWidth="1"/>
    <col min="770" max="770" width="5" style="474" bestFit="1" customWidth="1"/>
    <col min="771" max="771" width="16.140625" style="474" bestFit="1" customWidth="1"/>
    <col min="772" max="772" width="16.7109375" style="474" customWidth="1"/>
    <col min="773" max="773" width="10.7109375" style="474" customWidth="1"/>
    <col min="774" max="774" width="17" style="474" bestFit="1" customWidth="1"/>
    <col min="775" max="775" width="16.7109375" style="474" customWidth="1"/>
    <col min="776" max="777" width="8.7109375" style="474" customWidth="1"/>
    <col min="778" max="778" width="16.7109375" style="474" customWidth="1"/>
    <col min="779" max="779" width="15.7109375" style="474" customWidth="1"/>
    <col min="780" max="781" width="7.7109375" style="474" customWidth="1"/>
    <col min="782" max="782" width="10.7109375" style="474" customWidth="1"/>
    <col min="783" max="783" width="4.5703125" style="474" bestFit="1" customWidth="1"/>
    <col min="784" max="784" width="12.42578125" style="474" bestFit="1" customWidth="1"/>
    <col min="785" max="785" width="10.85546875" style="474" bestFit="1" customWidth="1"/>
    <col min="786" max="1024" width="9.140625" style="474"/>
    <col min="1025" max="1025" width="4" style="474" bestFit="1" customWidth="1"/>
    <col min="1026" max="1026" width="5" style="474" bestFit="1" customWidth="1"/>
    <col min="1027" max="1027" width="16.140625" style="474" bestFit="1" customWidth="1"/>
    <col min="1028" max="1028" width="16.7109375" style="474" customWidth="1"/>
    <col min="1029" max="1029" width="10.7109375" style="474" customWidth="1"/>
    <col min="1030" max="1030" width="17" style="474" bestFit="1" customWidth="1"/>
    <col min="1031" max="1031" width="16.7109375" style="474" customWidth="1"/>
    <col min="1032" max="1033" width="8.7109375" style="474" customWidth="1"/>
    <col min="1034" max="1034" width="16.7109375" style="474" customWidth="1"/>
    <col min="1035" max="1035" width="15.7109375" style="474" customWidth="1"/>
    <col min="1036" max="1037" width="7.7109375" style="474" customWidth="1"/>
    <col min="1038" max="1038" width="10.7109375" style="474" customWidth="1"/>
    <col min="1039" max="1039" width="4.5703125" style="474" bestFit="1" customWidth="1"/>
    <col min="1040" max="1040" width="12.42578125" style="474" bestFit="1" customWidth="1"/>
    <col min="1041" max="1041" width="10.85546875" style="474" bestFit="1" customWidth="1"/>
    <col min="1042" max="1280" width="9.140625" style="474"/>
    <col min="1281" max="1281" width="4" style="474" bestFit="1" customWidth="1"/>
    <col min="1282" max="1282" width="5" style="474" bestFit="1" customWidth="1"/>
    <col min="1283" max="1283" width="16.140625" style="474" bestFit="1" customWidth="1"/>
    <col min="1284" max="1284" width="16.7109375" style="474" customWidth="1"/>
    <col min="1285" max="1285" width="10.7109375" style="474" customWidth="1"/>
    <col min="1286" max="1286" width="17" style="474" bestFit="1" customWidth="1"/>
    <col min="1287" max="1287" width="16.7109375" style="474" customWidth="1"/>
    <col min="1288" max="1289" width="8.7109375" style="474" customWidth="1"/>
    <col min="1290" max="1290" width="16.7109375" style="474" customWidth="1"/>
    <col min="1291" max="1291" width="15.7109375" style="474" customWidth="1"/>
    <col min="1292" max="1293" width="7.7109375" style="474" customWidth="1"/>
    <col min="1294" max="1294" width="10.7109375" style="474" customWidth="1"/>
    <col min="1295" max="1295" width="4.5703125" style="474" bestFit="1" customWidth="1"/>
    <col min="1296" max="1296" width="12.42578125" style="474" bestFit="1" customWidth="1"/>
    <col min="1297" max="1297" width="10.85546875" style="474" bestFit="1" customWidth="1"/>
    <col min="1298" max="1536" width="9.140625" style="474"/>
    <col min="1537" max="1537" width="4" style="474" bestFit="1" customWidth="1"/>
    <col min="1538" max="1538" width="5" style="474" bestFit="1" customWidth="1"/>
    <col min="1539" max="1539" width="16.140625" style="474" bestFit="1" customWidth="1"/>
    <col min="1540" max="1540" width="16.7109375" style="474" customWidth="1"/>
    <col min="1541" max="1541" width="10.7109375" style="474" customWidth="1"/>
    <col min="1542" max="1542" width="17" style="474" bestFit="1" customWidth="1"/>
    <col min="1543" max="1543" width="16.7109375" style="474" customWidth="1"/>
    <col min="1544" max="1545" width="8.7109375" style="474" customWidth="1"/>
    <col min="1546" max="1546" width="16.7109375" style="474" customWidth="1"/>
    <col min="1547" max="1547" width="15.7109375" style="474" customWidth="1"/>
    <col min="1548" max="1549" width="7.7109375" style="474" customWidth="1"/>
    <col min="1550" max="1550" width="10.7109375" style="474" customWidth="1"/>
    <col min="1551" max="1551" width="4.5703125" style="474" bestFit="1" customWidth="1"/>
    <col min="1552" max="1552" width="12.42578125" style="474" bestFit="1" customWidth="1"/>
    <col min="1553" max="1553" width="10.85546875" style="474" bestFit="1" customWidth="1"/>
    <col min="1554" max="1792" width="9.140625" style="474"/>
    <col min="1793" max="1793" width="4" style="474" bestFit="1" customWidth="1"/>
    <col min="1794" max="1794" width="5" style="474" bestFit="1" customWidth="1"/>
    <col min="1795" max="1795" width="16.140625" style="474" bestFit="1" customWidth="1"/>
    <col min="1796" max="1796" width="16.7109375" style="474" customWidth="1"/>
    <col min="1797" max="1797" width="10.7109375" style="474" customWidth="1"/>
    <col min="1798" max="1798" width="17" style="474" bestFit="1" customWidth="1"/>
    <col min="1799" max="1799" width="16.7109375" style="474" customWidth="1"/>
    <col min="1800" max="1801" width="8.7109375" style="474" customWidth="1"/>
    <col min="1802" max="1802" width="16.7109375" style="474" customWidth="1"/>
    <col min="1803" max="1803" width="15.7109375" style="474" customWidth="1"/>
    <col min="1804" max="1805" width="7.7109375" style="474" customWidth="1"/>
    <col min="1806" max="1806" width="10.7109375" style="474" customWidth="1"/>
    <col min="1807" max="1807" width="4.5703125" style="474" bestFit="1" customWidth="1"/>
    <col min="1808" max="1808" width="12.42578125" style="474" bestFit="1" customWidth="1"/>
    <col min="1809" max="1809" width="10.85546875" style="474" bestFit="1" customWidth="1"/>
    <col min="1810" max="2048" width="9.140625" style="474"/>
    <col min="2049" max="2049" width="4" style="474" bestFit="1" customWidth="1"/>
    <col min="2050" max="2050" width="5" style="474" bestFit="1" customWidth="1"/>
    <col min="2051" max="2051" width="16.140625" style="474" bestFit="1" customWidth="1"/>
    <col min="2052" max="2052" width="16.7109375" style="474" customWidth="1"/>
    <col min="2053" max="2053" width="10.7109375" style="474" customWidth="1"/>
    <col min="2054" max="2054" width="17" style="474" bestFit="1" customWidth="1"/>
    <col min="2055" max="2055" width="16.7109375" style="474" customWidth="1"/>
    <col min="2056" max="2057" width="8.7109375" style="474" customWidth="1"/>
    <col min="2058" max="2058" width="16.7109375" style="474" customWidth="1"/>
    <col min="2059" max="2059" width="15.7109375" style="474" customWidth="1"/>
    <col min="2060" max="2061" width="7.7109375" style="474" customWidth="1"/>
    <col min="2062" max="2062" width="10.7109375" style="474" customWidth="1"/>
    <col min="2063" max="2063" width="4.5703125" style="474" bestFit="1" customWidth="1"/>
    <col min="2064" max="2064" width="12.42578125" style="474" bestFit="1" customWidth="1"/>
    <col min="2065" max="2065" width="10.85546875" style="474" bestFit="1" customWidth="1"/>
    <col min="2066" max="2304" width="9.140625" style="474"/>
    <col min="2305" max="2305" width="4" style="474" bestFit="1" customWidth="1"/>
    <col min="2306" max="2306" width="5" style="474" bestFit="1" customWidth="1"/>
    <col min="2307" max="2307" width="16.140625" style="474" bestFit="1" customWidth="1"/>
    <col min="2308" max="2308" width="16.7109375" style="474" customWidth="1"/>
    <col min="2309" max="2309" width="10.7109375" style="474" customWidth="1"/>
    <col min="2310" max="2310" width="17" style="474" bestFit="1" customWidth="1"/>
    <col min="2311" max="2311" width="16.7109375" style="474" customWidth="1"/>
    <col min="2312" max="2313" width="8.7109375" style="474" customWidth="1"/>
    <col min="2314" max="2314" width="16.7109375" style="474" customWidth="1"/>
    <col min="2315" max="2315" width="15.7109375" style="474" customWidth="1"/>
    <col min="2316" max="2317" width="7.7109375" style="474" customWidth="1"/>
    <col min="2318" max="2318" width="10.7109375" style="474" customWidth="1"/>
    <col min="2319" max="2319" width="4.5703125" style="474" bestFit="1" customWidth="1"/>
    <col min="2320" max="2320" width="12.42578125" style="474" bestFit="1" customWidth="1"/>
    <col min="2321" max="2321" width="10.85546875" style="474" bestFit="1" customWidth="1"/>
    <col min="2322" max="2560" width="9.140625" style="474"/>
    <col min="2561" max="2561" width="4" style="474" bestFit="1" customWidth="1"/>
    <col min="2562" max="2562" width="5" style="474" bestFit="1" customWidth="1"/>
    <col min="2563" max="2563" width="16.140625" style="474" bestFit="1" customWidth="1"/>
    <col min="2564" max="2564" width="16.7109375" style="474" customWidth="1"/>
    <col min="2565" max="2565" width="10.7109375" style="474" customWidth="1"/>
    <col min="2566" max="2566" width="17" style="474" bestFit="1" customWidth="1"/>
    <col min="2567" max="2567" width="16.7109375" style="474" customWidth="1"/>
    <col min="2568" max="2569" width="8.7109375" style="474" customWidth="1"/>
    <col min="2570" max="2570" width="16.7109375" style="474" customWidth="1"/>
    <col min="2571" max="2571" width="15.7109375" style="474" customWidth="1"/>
    <col min="2572" max="2573" width="7.7109375" style="474" customWidth="1"/>
    <col min="2574" max="2574" width="10.7109375" style="474" customWidth="1"/>
    <col min="2575" max="2575" width="4.5703125" style="474" bestFit="1" customWidth="1"/>
    <col min="2576" max="2576" width="12.42578125" style="474" bestFit="1" customWidth="1"/>
    <col min="2577" max="2577" width="10.85546875" style="474" bestFit="1" customWidth="1"/>
    <col min="2578" max="2816" width="9.140625" style="474"/>
    <col min="2817" max="2817" width="4" style="474" bestFit="1" customWidth="1"/>
    <col min="2818" max="2818" width="5" style="474" bestFit="1" customWidth="1"/>
    <col min="2819" max="2819" width="16.140625" style="474" bestFit="1" customWidth="1"/>
    <col min="2820" max="2820" width="16.7109375" style="474" customWidth="1"/>
    <col min="2821" max="2821" width="10.7109375" style="474" customWidth="1"/>
    <col min="2822" max="2822" width="17" style="474" bestFit="1" customWidth="1"/>
    <col min="2823" max="2823" width="16.7109375" style="474" customWidth="1"/>
    <col min="2824" max="2825" width="8.7109375" style="474" customWidth="1"/>
    <col min="2826" max="2826" width="16.7109375" style="474" customWidth="1"/>
    <col min="2827" max="2827" width="15.7109375" style="474" customWidth="1"/>
    <col min="2828" max="2829" width="7.7109375" style="474" customWidth="1"/>
    <col min="2830" max="2830" width="10.7109375" style="474" customWidth="1"/>
    <col min="2831" max="2831" width="4.5703125" style="474" bestFit="1" customWidth="1"/>
    <col min="2832" max="2832" width="12.42578125" style="474" bestFit="1" customWidth="1"/>
    <col min="2833" max="2833" width="10.85546875" style="474" bestFit="1" customWidth="1"/>
    <col min="2834" max="3072" width="9.140625" style="474"/>
    <col min="3073" max="3073" width="4" style="474" bestFit="1" customWidth="1"/>
    <col min="3074" max="3074" width="5" style="474" bestFit="1" customWidth="1"/>
    <col min="3075" max="3075" width="16.140625" style="474" bestFit="1" customWidth="1"/>
    <col min="3076" max="3076" width="16.7109375" style="474" customWidth="1"/>
    <col min="3077" max="3077" width="10.7109375" style="474" customWidth="1"/>
    <col min="3078" max="3078" width="17" style="474" bestFit="1" customWidth="1"/>
    <col min="3079" max="3079" width="16.7109375" style="474" customWidth="1"/>
    <col min="3080" max="3081" width="8.7109375" style="474" customWidth="1"/>
    <col min="3082" max="3082" width="16.7109375" style="474" customWidth="1"/>
    <col min="3083" max="3083" width="15.7109375" style="474" customWidth="1"/>
    <col min="3084" max="3085" width="7.7109375" style="474" customWidth="1"/>
    <col min="3086" max="3086" width="10.7109375" style="474" customWidth="1"/>
    <col min="3087" max="3087" width="4.5703125" style="474" bestFit="1" customWidth="1"/>
    <col min="3088" max="3088" width="12.42578125" style="474" bestFit="1" customWidth="1"/>
    <col min="3089" max="3089" width="10.85546875" style="474" bestFit="1" customWidth="1"/>
    <col min="3090" max="3328" width="9.140625" style="474"/>
    <col min="3329" max="3329" width="4" style="474" bestFit="1" customWidth="1"/>
    <col min="3330" max="3330" width="5" style="474" bestFit="1" customWidth="1"/>
    <col min="3331" max="3331" width="16.140625" style="474" bestFit="1" customWidth="1"/>
    <col min="3332" max="3332" width="16.7109375" style="474" customWidth="1"/>
    <col min="3333" max="3333" width="10.7109375" style="474" customWidth="1"/>
    <col min="3334" max="3334" width="17" style="474" bestFit="1" customWidth="1"/>
    <col min="3335" max="3335" width="16.7109375" style="474" customWidth="1"/>
    <col min="3336" max="3337" width="8.7109375" style="474" customWidth="1"/>
    <col min="3338" max="3338" width="16.7109375" style="474" customWidth="1"/>
    <col min="3339" max="3339" width="15.7109375" style="474" customWidth="1"/>
    <col min="3340" max="3341" width="7.7109375" style="474" customWidth="1"/>
    <col min="3342" max="3342" width="10.7109375" style="474" customWidth="1"/>
    <col min="3343" max="3343" width="4.5703125" style="474" bestFit="1" customWidth="1"/>
    <col min="3344" max="3344" width="12.42578125" style="474" bestFit="1" customWidth="1"/>
    <col min="3345" max="3345" width="10.85546875" style="474" bestFit="1" customWidth="1"/>
    <col min="3346" max="3584" width="9.140625" style="474"/>
    <col min="3585" max="3585" width="4" style="474" bestFit="1" customWidth="1"/>
    <col min="3586" max="3586" width="5" style="474" bestFit="1" customWidth="1"/>
    <col min="3587" max="3587" width="16.140625" style="474" bestFit="1" customWidth="1"/>
    <col min="3588" max="3588" width="16.7109375" style="474" customWidth="1"/>
    <col min="3589" max="3589" width="10.7109375" style="474" customWidth="1"/>
    <col min="3590" max="3590" width="17" style="474" bestFit="1" customWidth="1"/>
    <col min="3591" max="3591" width="16.7109375" style="474" customWidth="1"/>
    <col min="3592" max="3593" width="8.7109375" style="474" customWidth="1"/>
    <col min="3594" max="3594" width="16.7109375" style="474" customWidth="1"/>
    <col min="3595" max="3595" width="15.7109375" style="474" customWidth="1"/>
    <col min="3596" max="3597" width="7.7109375" style="474" customWidth="1"/>
    <col min="3598" max="3598" width="10.7109375" style="474" customWidth="1"/>
    <col min="3599" max="3599" width="4.5703125" style="474" bestFit="1" customWidth="1"/>
    <col min="3600" max="3600" width="12.42578125" style="474" bestFit="1" customWidth="1"/>
    <col min="3601" max="3601" width="10.85546875" style="474" bestFit="1" customWidth="1"/>
    <col min="3602" max="3840" width="9.140625" style="474"/>
    <col min="3841" max="3841" width="4" style="474" bestFit="1" customWidth="1"/>
    <col min="3842" max="3842" width="5" style="474" bestFit="1" customWidth="1"/>
    <col min="3843" max="3843" width="16.140625" style="474" bestFit="1" customWidth="1"/>
    <col min="3844" max="3844" width="16.7109375" style="474" customWidth="1"/>
    <col min="3845" max="3845" width="10.7109375" style="474" customWidth="1"/>
    <col min="3846" max="3846" width="17" style="474" bestFit="1" customWidth="1"/>
    <col min="3847" max="3847" width="16.7109375" style="474" customWidth="1"/>
    <col min="3848" max="3849" width="8.7109375" style="474" customWidth="1"/>
    <col min="3850" max="3850" width="16.7109375" style="474" customWidth="1"/>
    <col min="3851" max="3851" width="15.7109375" style="474" customWidth="1"/>
    <col min="3852" max="3853" width="7.7109375" style="474" customWidth="1"/>
    <col min="3854" max="3854" width="10.7109375" style="474" customWidth="1"/>
    <col min="3855" max="3855" width="4.5703125" style="474" bestFit="1" customWidth="1"/>
    <col min="3856" max="3856" width="12.42578125" style="474" bestFit="1" customWidth="1"/>
    <col min="3857" max="3857" width="10.85546875" style="474" bestFit="1" customWidth="1"/>
    <col min="3858" max="4096" width="9.140625" style="474"/>
    <col min="4097" max="4097" width="4" style="474" bestFit="1" customWidth="1"/>
    <col min="4098" max="4098" width="5" style="474" bestFit="1" customWidth="1"/>
    <col min="4099" max="4099" width="16.140625" style="474" bestFit="1" customWidth="1"/>
    <col min="4100" max="4100" width="16.7109375" style="474" customWidth="1"/>
    <col min="4101" max="4101" width="10.7109375" style="474" customWidth="1"/>
    <col min="4102" max="4102" width="17" style="474" bestFit="1" customWidth="1"/>
    <col min="4103" max="4103" width="16.7109375" style="474" customWidth="1"/>
    <col min="4104" max="4105" width="8.7109375" style="474" customWidth="1"/>
    <col min="4106" max="4106" width="16.7109375" style="474" customWidth="1"/>
    <col min="4107" max="4107" width="15.7109375" style="474" customWidth="1"/>
    <col min="4108" max="4109" width="7.7109375" style="474" customWidth="1"/>
    <col min="4110" max="4110" width="10.7109375" style="474" customWidth="1"/>
    <col min="4111" max="4111" width="4.5703125" style="474" bestFit="1" customWidth="1"/>
    <col min="4112" max="4112" width="12.42578125" style="474" bestFit="1" customWidth="1"/>
    <col min="4113" max="4113" width="10.85546875" style="474" bestFit="1" customWidth="1"/>
    <col min="4114" max="4352" width="9.140625" style="474"/>
    <col min="4353" max="4353" width="4" style="474" bestFit="1" customWidth="1"/>
    <col min="4354" max="4354" width="5" style="474" bestFit="1" customWidth="1"/>
    <col min="4355" max="4355" width="16.140625" style="474" bestFit="1" customWidth="1"/>
    <col min="4356" max="4356" width="16.7109375" style="474" customWidth="1"/>
    <col min="4357" max="4357" width="10.7109375" style="474" customWidth="1"/>
    <col min="4358" max="4358" width="17" style="474" bestFit="1" customWidth="1"/>
    <col min="4359" max="4359" width="16.7109375" style="474" customWidth="1"/>
    <col min="4360" max="4361" width="8.7109375" style="474" customWidth="1"/>
    <col min="4362" max="4362" width="16.7109375" style="474" customWidth="1"/>
    <col min="4363" max="4363" width="15.7109375" style="474" customWidth="1"/>
    <col min="4364" max="4365" width="7.7109375" style="474" customWidth="1"/>
    <col min="4366" max="4366" width="10.7109375" style="474" customWidth="1"/>
    <col min="4367" max="4367" width="4.5703125" style="474" bestFit="1" customWidth="1"/>
    <col min="4368" max="4368" width="12.42578125" style="474" bestFit="1" customWidth="1"/>
    <col min="4369" max="4369" width="10.85546875" style="474" bestFit="1" customWidth="1"/>
    <col min="4370" max="4608" width="9.140625" style="474"/>
    <col min="4609" max="4609" width="4" style="474" bestFit="1" customWidth="1"/>
    <col min="4610" max="4610" width="5" style="474" bestFit="1" customWidth="1"/>
    <col min="4611" max="4611" width="16.140625" style="474" bestFit="1" customWidth="1"/>
    <col min="4612" max="4612" width="16.7109375" style="474" customWidth="1"/>
    <col min="4613" max="4613" width="10.7109375" style="474" customWidth="1"/>
    <col min="4614" max="4614" width="17" style="474" bestFit="1" customWidth="1"/>
    <col min="4615" max="4615" width="16.7109375" style="474" customWidth="1"/>
    <col min="4616" max="4617" width="8.7109375" style="474" customWidth="1"/>
    <col min="4618" max="4618" width="16.7109375" style="474" customWidth="1"/>
    <col min="4619" max="4619" width="15.7109375" style="474" customWidth="1"/>
    <col min="4620" max="4621" width="7.7109375" style="474" customWidth="1"/>
    <col min="4622" max="4622" width="10.7109375" style="474" customWidth="1"/>
    <col min="4623" max="4623" width="4.5703125" style="474" bestFit="1" customWidth="1"/>
    <col min="4624" max="4624" width="12.42578125" style="474" bestFit="1" customWidth="1"/>
    <col min="4625" max="4625" width="10.85546875" style="474" bestFit="1" customWidth="1"/>
    <col min="4626" max="4864" width="9.140625" style="474"/>
    <col min="4865" max="4865" width="4" style="474" bestFit="1" customWidth="1"/>
    <col min="4866" max="4866" width="5" style="474" bestFit="1" customWidth="1"/>
    <col min="4867" max="4867" width="16.140625" style="474" bestFit="1" customWidth="1"/>
    <col min="4868" max="4868" width="16.7109375" style="474" customWidth="1"/>
    <col min="4869" max="4869" width="10.7109375" style="474" customWidth="1"/>
    <col min="4870" max="4870" width="17" style="474" bestFit="1" customWidth="1"/>
    <col min="4871" max="4871" width="16.7109375" style="474" customWidth="1"/>
    <col min="4872" max="4873" width="8.7109375" style="474" customWidth="1"/>
    <col min="4874" max="4874" width="16.7109375" style="474" customWidth="1"/>
    <col min="4875" max="4875" width="15.7109375" style="474" customWidth="1"/>
    <col min="4876" max="4877" width="7.7109375" style="474" customWidth="1"/>
    <col min="4878" max="4878" width="10.7109375" style="474" customWidth="1"/>
    <col min="4879" max="4879" width="4.5703125" style="474" bestFit="1" customWidth="1"/>
    <col min="4880" max="4880" width="12.42578125" style="474" bestFit="1" customWidth="1"/>
    <col min="4881" max="4881" width="10.85546875" style="474" bestFit="1" customWidth="1"/>
    <col min="4882" max="5120" width="9.140625" style="474"/>
    <col min="5121" max="5121" width="4" style="474" bestFit="1" customWidth="1"/>
    <col min="5122" max="5122" width="5" style="474" bestFit="1" customWidth="1"/>
    <col min="5123" max="5123" width="16.140625" style="474" bestFit="1" customWidth="1"/>
    <col min="5124" max="5124" width="16.7109375" style="474" customWidth="1"/>
    <col min="5125" max="5125" width="10.7109375" style="474" customWidth="1"/>
    <col min="5126" max="5126" width="17" style="474" bestFit="1" customWidth="1"/>
    <col min="5127" max="5127" width="16.7109375" style="474" customWidth="1"/>
    <col min="5128" max="5129" width="8.7109375" style="474" customWidth="1"/>
    <col min="5130" max="5130" width="16.7109375" style="474" customWidth="1"/>
    <col min="5131" max="5131" width="15.7109375" style="474" customWidth="1"/>
    <col min="5132" max="5133" width="7.7109375" style="474" customWidth="1"/>
    <col min="5134" max="5134" width="10.7109375" style="474" customWidth="1"/>
    <col min="5135" max="5135" width="4.5703125" style="474" bestFit="1" customWidth="1"/>
    <col min="5136" max="5136" width="12.42578125" style="474" bestFit="1" customWidth="1"/>
    <col min="5137" max="5137" width="10.85546875" style="474" bestFit="1" customWidth="1"/>
    <col min="5138" max="5376" width="9.140625" style="474"/>
    <col min="5377" max="5377" width="4" style="474" bestFit="1" customWidth="1"/>
    <col min="5378" max="5378" width="5" style="474" bestFit="1" customWidth="1"/>
    <col min="5379" max="5379" width="16.140625" style="474" bestFit="1" customWidth="1"/>
    <col min="5380" max="5380" width="16.7109375" style="474" customWidth="1"/>
    <col min="5381" max="5381" width="10.7109375" style="474" customWidth="1"/>
    <col min="5382" max="5382" width="17" style="474" bestFit="1" customWidth="1"/>
    <col min="5383" max="5383" width="16.7109375" style="474" customWidth="1"/>
    <col min="5384" max="5385" width="8.7109375" style="474" customWidth="1"/>
    <col min="5386" max="5386" width="16.7109375" style="474" customWidth="1"/>
    <col min="5387" max="5387" width="15.7109375" style="474" customWidth="1"/>
    <col min="5388" max="5389" width="7.7109375" style="474" customWidth="1"/>
    <col min="5390" max="5390" width="10.7109375" style="474" customWidth="1"/>
    <col min="5391" max="5391" width="4.5703125" style="474" bestFit="1" customWidth="1"/>
    <col min="5392" max="5392" width="12.42578125" style="474" bestFit="1" customWidth="1"/>
    <col min="5393" max="5393" width="10.85546875" style="474" bestFit="1" customWidth="1"/>
    <col min="5394" max="5632" width="9.140625" style="474"/>
    <col min="5633" max="5633" width="4" style="474" bestFit="1" customWidth="1"/>
    <col min="5634" max="5634" width="5" style="474" bestFit="1" customWidth="1"/>
    <col min="5635" max="5635" width="16.140625" style="474" bestFit="1" customWidth="1"/>
    <col min="5636" max="5636" width="16.7109375" style="474" customWidth="1"/>
    <col min="5637" max="5637" width="10.7109375" style="474" customWidth="1"/>
    <col min="5638" max="5638" width="17" style="474" bestFit="1" customWidth="1"/>
    <col min="5639" max="5639" width="16.7109375" style="474" customWidth="1"/>
    <col min="5640" max="5641" width="8.7109375" style="474" customWidth="1"/>
    <col min="5642" max="5642" width="16.7109375" style="474" customWidth="1"/>
    <col min="5643" max="5643" width="15.7109375" style="474" customWidth="1"/>
    <col min="5644" max="5645" width="7.7109375" style="474" customWidth="1"/>
    <col min="5646" max="5646" width="10.7109375" style="474" customWidth="1"/>
    <col min="5647" max="5647" width="4.5703125" style="474" bestFit="1" customWidth="1"/>
    <col min="5648" max="5648" width="12.42578125" style="474" bestFit="1" customWidth="1"/>
    <col min="5649" max="5649" width="10.85546875" style="474" bestFit="1" customWidth="1"/>
    <col min="5650" max="5888" width="9.140625" style="474"/>
    <col min="5889" max="5889" width="4" style="474" bestFit="1" customWidth="1"/>
    <col min="5890" max="5890" width="5" style="474" bestFit="1" customWidth="1"/>
    <col min="5891" max="5891" width="16.140625" style="474" bestFit="1" customWidth="1"/>
    <col min="5892" max="5892" width="16.7109375" style="474" customWidth="1"/>
    <col min="5893" max="5893" width="10.7109375" style="474" customWidth="1"/>
    <col min="5894" max="5894" width="17" style="474" bestFit="1" customWidth="1"/>
    <col min="5895" max="5895" width="16.7109375" style="474" customWidth="1"/>
    <col min="5896" max="5897" width="8.7109375" style="474" customWidth="1"/>
    <col min="5898" max="5898" width="16.7109375" style="474" customWidth="1"/>
    <col min="5899" max="5899" width="15.7109375" style="474" customWidth="1"/>
    <col min="5900" max="5901" width="7.7109375" style="474" customWidth="1"/>
    <col min="5902" max="5902" width="10.7109375" style="474" customWidth="1"/>
    <col min="5903" max="5903" width="4.5703125" style="474" bestFit="1" customWidth="1"/>
    <col min="5904" max="5904" width="12.42578125" style="474" bestFit="1" customWidth="1"/>
    <col min="5905" max="5905" width="10.85546875" style="474" bestFit="1" customWidth="1"/>
    <col min="5906" max="6144" width="9.140625" style="474"/>
    <col min="6145" max="6145" width="4" style="474" bestFit="1" customWidth="1"/>
    <col min="6146" max="6146" width="5" style="474" bestFit="1" customWidth="1"/>
    <col min="6147" max="6147" width="16.140625" style="474" bestFit="1" customWidth="1"/>
    <col min="6148" max="6148" width="16.7109375" style="474" customWidth="1"/>
    <col min="6149" max="6149" width="10.7109375" style="474" customWidth="1"/>
    <col min="6150" max="6150" width="17" style="474" bestFit="1" customWidth="1"/>
    <col min="6151" max="6151" width="16.7109375" style="474" customWidth="1"/>
    <col min="6152" max="6153" width="8.7109375" style="474" customWidth="1"/>
    <col min="6154" max="6154" width="16.7109375" style="474" customWidth="1"/>
    <col min="6155" max="6155" width="15.7109375" style="474" customWidth="1"/>
    <col min="6156" max="6157" width="7.7109375" style="474" customWidth="1"/>
    <col min="6158" max="6158" width="10.7109375" style="474" customWidth="1"/>
    <col min="6159" max="6159" width="4.5703125" style="474" bestFit="1" customWidth="1"/>
    <col min="6160" max="6160" width="12.42578125" style="474" bestFit="1" customWidth="1"/>
    <col min="6161" max="6161" width="10.85546875" style="474" bestFit="1" customWidth="1"/>
    <col min="6162" max="6400" width="9.140625" style="474"/>
    <col min="6401" max="6401" width="4" style="474" bestFit="1" customWidth="1"/>
    <col min="6402" max="6402" width="5" style="474" bestFit="1" customWidth="1"/>
    <col min="6403" max="6403" width="16.140625" style="474" bestFit="1" customWidth="1"/>
    <col min="6404" max="6404" width="16.7109375" style="474" customWidth="1"/>
    <col min="6405" max="6405" width="10.7109375" style="474" customWidth="1"/>
    <col min="6406" max="6406" width="17" style="474" bestFit="1" customWidth="1"/>
    <col min="6407" max="6407" width="16.7109375" style="474" customWidth="1"/>
    <col min="6408" max="6409" width="8.7109375" style="474" customWidth="1"/>
    <col min="6410" max="6410" width="16.7109375" style="474" customWidth="1"/>
    <col min="6411" max="6411" width="15.7109375" style="474" customWidth="1"/>
    <col min="6412" max="6413" width="7.7109375" style="474" customWidth="1"/>
    <col min="6414" max="6414" width="10.7109375" style="474" customWidth="1"/>
    <col min="6415" max="6415" width="4.5703125" style="474" bestFit="1" customWidth="1"/>
    <col min="6416" max="6416" width="12.42578125" style="474" bestFit="1" customWidth="1"/>
    <col min="6417" max="6417" width="10.85546875" style="474" bestFit="1" customWidth="1"/>
    <col min="6418" max="6656" width="9.140625" style="474"/>
    <col min="6657" max="6657" width="4" style="474" bestFit="1" customWidth="1"/>
    <col min="6658" max="6658" width="5" style="474" bestFit="1" customWidth="1"/>
    <col min="6659" max="6659" width="16.140625" style="474" bestFit="1" customWidth="1"/>
    <col min="6660" max="6660" width="16.7109375" style="474" customWidth="1"/>
    <col min="6661" max="6661" width="10.7109375" style="474" customWidth="1"/>
    <col min="6662" max="6662" width="17" style="474" bestFit="1" customWidth="1"/>
    <col min="6663" max="6663" width="16.7109375" style="474" customWidth="1"/>
    <col min="6664" max="6665" width="8.7109375" style="474" customWidth="1"/>
    <col min="6666" max="6666" width="16.7109375" style="474" customWidth="1"/>
    <col min="6667" max="6667" width="15.7109375" style="474" customWidth="1"/>
    <col min="6668" max="6669" width="7.7109375" style="474" customWidth="1"/>
    <col min="6670" max="6670" width="10.7109375" style="474" customWidth="1"/>
    <col min="6671" max="6671" width="4.5703125" style="474" bestFit="1" customWidth="1"/>
    <col min="6672" max="6672" width="12.42578125" style="474" bestFit="1" customWidth="1"/>
    <col min="6673" max="6673" width="10.85546875" style="474" bestFit="1" customWidth="1"/>
    <col min="6674" max="6912" width="9.140625" style="474"/>
    <col min="6913" max="6913" width="4" style="474" bestFit="1" customWidth="1"/>
    <col min="6914" max="6914" width="5" style="474" bestFit="1" customWidth="1"/>
    <col min="6915" max="6915" width="16.140625" style="474" bestFit="1" customWidth="1"/>
    <col min="6916" max="6916" width="16.7109375" style="474" customWidth="1"/>
    <col min="6917" max="6917" width="10.7109375" style="474" customWidth="1"/>
    <col min="6918" max="6918" width="17" style="474" bestFit="1" customWidth="1"/>
    <col min="6919" max="6919" width="16.7109375" style="474" customWidth="1"/>
    <col min="6920" max="6921" width="8.7109375" style="474" customWidth="1"/>
    <col min="6922" max="6922" width="16.7109375" style="474" customWidth="1"/>
    <col min="6923" max="6923" width="15.7109375" style="474" customWidth="1"/>
    <col min="6924" max="6925" width="7.7109375" style="474" customWidth="1"/>
    <col min="6926" max="6926" width="10.7109375" style="474" customWidth="1"/>
    <col min="6927" max="6927" width="4.5703125" style="474" bestFit="1" customWidth="1"/>
    <col min="6928" max="6928" width="12.42578125" style="474" bestFit="1" customWidth="1"/>
    <col min="6929" max="6929" width="10.85546875" style="474" bestFit="1" customWidth="1"/>
    <col min="6930" max="7168" width="9.140625" style="474"/>
    <col min="7169" max="7169" width="4" style="474" bestFit="1" customWidth="1"/>
    <col min="7170" max="7170" width="5" style="474" bestFit="1" customWidth="1"/>
    <col min="7171" max="7171" width="16.140625" style="474" bestFit="1" customWidth="1"/>
    <col min="7172" max="7172" width="16.7109375" style="474" customWidth="1"/>
    <col min="7173" max="7173" width="10.7109375" style="474" customWidth="1"/>
    <col min="7174" max="7174" width="17" style="474" bestFit="1" customWidth="1"/>
    <col min="7175" max="7175" width="16.7109375" style="474" customWidth="1"/>
    <col min="7176" max="7177" width="8.7109375" style="474" customWidth="1"/>
    <col min="7178" max="7178" width="16.7109375" style="474" customWidth="1"/>
    <col min="7179" max="7179" width="15.7109375" style="474" customWidth="1"/>
    <col min="7180" max="7181" width="7.7109375" style="474" customWidth="1"/>
    <col min="7182" max="7182" width="10.7109375" style="474" customWidth="1"/>
    <col min="7183" max="7183" width="4.5703125" style="474" bestFit="1" customWidth="1"/>
    <col min="7184" max="7184" width="12.42578125" style="474" bestFit="1" customWidth="1"/>
    <col min="7185" max="7185" width="10.85546875" style="474" bestFit="1" customWidth="1"/>
    <col min="7186" max="7424" width="9.140625" style="474"/>
    <col min="7425" max="7425" width="4" style="474" bestFit="1" customWidth="1"/>
    <col min="7426" max="7426" width="5" style="474" bestFit="1" customWidth="1"/>
    <col min="7427" max="7427" width="16.140625" style="474" bestFit="1" customWidth="1"/>
    <col min="7428" max="7428" width="16.7109375" style="474" customWidth="1"/>
    <col min="7429" max="7429" width="10.7109375" style="474" customWidth="1"/>
    <col min="7430" max="7430" width="17" style="474" bestFit="1" customWidth="1"/>
    <col min="7431" max="7431" width="16.7109375" style="474" customWidth="1"/>
    <col min="7432" max="7433" width="8.7109375" style="474" customWidth="1"/>
    <col min="7434" max="7434" width="16.7109375" style="474" customWidth="1"/>
    <col min="7435" max="7435" width="15.7109375" style="474" customWidth="1"/>
    <col min="7436" max="7437" width="7.7109375" style="474" customWidth="1"/>
    <col min="7438" max="7438" width="10.7109375" style="474" customWidth="1"/>
    <col min="7439" max="7439" width="4.5703125" style="474" bestFit="1" customWidth="1"/>
    <col min="7440" max="7440" width="12.42578125" style="474" bestFit="1" customWidth="1"/>
    <col min="7441" max="7441" width="10.85546875" style="474" bestFit="1" customWidth="1"/>
    <col min="7442" max="7680" width="9.140625" style="474"/>
    <col min="7681" max="7681" width="4" style="474" bestFit="1" customWidth="1"/>
    <col min="7682" max="7682" width="5" style="474" bestFit="1" customWidth="1"/>
    <col min="7683" max="7683" width="16.140625" style="474" bestFit="1" customWidth="1"/>
    <col min="7684" max="7684" width="16.7109375" style="474" customWidth="1"/>
    <col min="7685" max="7685" width="10.7109375" style="474" customWidth="1"/>
    <col min="7686" max="7686" width="17" style="474" bestFit="1" customWidth="1"/>
    <col min="7687" max="7687" width="16.7109375" style="474" customWidth="1"/>
    <col min="7688" max="7689" width="8.7109375" style="474" customWidth="1"/>
    <col min="7690" max="7690" width="16.7109375" style="474" customWidth="1"/>
    <col min="7691" max="7691" width="15.7109375" style="474" customWidth="1"/>
    <col min="7692" max="7693" width="7.7109375" style="474" customWidth="1"/>
    <col min="7694" max="7694" width="10.7109375" style="474" customWidth="1"/>
    <col min="7695" max="7695" width="4.5703125" style="474" bestFit="1" customWidth="1"/>
    <col min="7696" max="7696" width="12.42578125" style="474" bestFit="1" customWidth="1"/>
    <col min="7697" max="7697" width="10.85546875" style="474" bestFit="1" customWidth="1"/>
    <col min="7698" max="7936" width="9.140625" style="474"/>
    <col min="7937" max="7937" width="4" style="474" bestFit="1" customWidth="1"/>
    <col min="7938" max="7938" width="5" style="474" bestFit="1" customWidth="1"/>
    <col min="7939" max="7939" width="16.140625" style="474" bestFit="1" customWidth="1"/>
    <col min="7940" max="7940" width="16.7109375" style="474" customWidth="1"/>
    <col min="7941" max="7941" width="10.7109375" style="474" customWidth="1"/>
    <col min="7942" max="7942" width="17" style="474" bestFit="1" customWidth="1"/>
    <col min="7943" max="7943" width="16.7109375" style="474" customWidth="1"/>
    <col min="7944" max="7945" width="8.7109375" style="474" customWidth="1"/>
    <col min="7946" max="7946" width="16.7109375" style="474" customWidth="1"/>
    <col min="7947" max="7947" width="15.7109375" style="474" customWidth="1"/>
    <col min="7948" max="7949" width="7.7109375" style="474" customWidth="1"/>
    <col min="7950" max="7950" width="10.7109375" style="474" customWidth="1"/>
    <col min="7951" max="7951" width="4.5703125" style="474" bestFit="1" customWidth="1"/>
    <col min="7952" max="7952" width="12.42578125" style="474" bestFit="1" customWidth="1"/>
    <col min="7953" max="7953" width="10.85546875" style="474" bestFit="1" customWidth="1"/>
    <col min="7954" max="8192" width="9.140625" style="474"/>
    <col min="8193" max="8193" width="4" style="474" bestFit="1" customWidth="1"/>
    <col min="8194" max="8194" width="5" style="474" bestFit="1" customWidth="1"/>
    <col min="8195" max="8195" width="16.140625" style="474" bestFit="1" customWidth="1"/>
    <col min="8196" max="8196" width="16.7109375" style="474" customWidth="1"/>
    <col min="8197" max="8197" width="10.7109375" style="474" customWidth="1"/>
    <col min="8198" max="8198" width="17" style="474" bestFit="1" customWidth="1"/>
    <col min="8199" max="8199" width="16.7109375" style="474" customWidth="1"/>
    <col min="8200" max="8201" width="8.7109375" style="474" customWidth="1"/>
    <col min="8202" max="8202" width="16.7109375" style="474" customWidth="1"/>
    <col min="8203" max="8203" width="15.7109375" style="474" customWidth="1"/>
    <col min="8204" max="8205" width="7.7109375" style="474" customWidth="1"/>
    <col min="8206" max="8206" width="10.7109375" style="474" customWidth="1"/>
    <col min="8207" max="8207" width="4.5703125" style="474" bestFit="1" customWidth="1"/>
    <col min="8208" max="8208" width="12.42578125" style="474" bestFit="1" customWidth="1"/>
    <col min="8209" max="8209" width="10.85546875" style="474" bestFit="1" customWidth="1"/>
    <col min="8210" max="8448" width="9.140625" style="474"/>
    <col min="8449" max="8449" width="4" style="474" bestFit="1" customWidth="1"/>
    <col min="8450" max="8450" width="5" style="474" bestFit="1" customWidth="1"/>
    <col min="8451" max="8451" width="16.140625" style="474" bestFit="1" customWidth="1"/>
    <col min="8452" max="8452" width="16.7109375" style="474" customWidth="1"/>
    <col min="8453" max="8453" width="10.7109375" style="474" customWidth="1"/>
    <col min="8454" max="8454" width="17" style="474" bestFit="1" customWidth="1"/>
    <col min="8455" max="8455" width="16.7109375" style="474" customWidth="1"/>
    <col min="8456" max="8457" width="8.7109375" style="474" customWidth="1"/>
    <col min="8458" max="8458" width="16.7109375" style="474" customWidth="1"/>
    <col min="8459" max="8459" width="15.7109375" style="474" customWidth="1"/>
    <col min="8460" max="8461" width="7.7109375" style="474" customWidth="1"/>
    <col min="8462" max="8462" width="10.7109375" style="474" customWidth="1"/>
    <col min="8463" max="8463" width="4.5703125" style="474" bestFit="1" customWidth="1"/>
    <col min="8464" max="8464" width="12.42578125" style="474" bestFit="1" customWidth="1"/>
    <col min="8465" max="8465" width="10.85546875" style="474" bestFit="1" customWidth="1"/>
    <col min="8466" max="8704" width="9.140625" style="474"/>
    <col min="8705" max="8705" width="4" style="474" bestFit="1" customWidth="1"/>
    <col min="8706" max="8706" width="5" style="474" bestFit="1" customWidth="1"/>
    <col min="8707" max="8707" width="16.140625" style="474" bestFit="1" customWidth="1"/>
    <col min="8708" max="8708" width="16.7109375" style="474" customWidth="1"/>
    <col min="8709" max="8709" width="10.7109375" style="474" customWidth="1"/>
    <col min="8710" max="8710" width="17" style="474" bestFit="1" customWidth="1"/>
    <col min="8711" max="8711" width="16.7109375" style="474" customWidth="1"/>
    <col min="8712" max="8713" width="8.7109375" style="474" customWidth="1"/>
    <col min="8714" max="8714" width="16.7109375" style="474" customWidth="1"/>
    <col min="8715" max="8715" width="15.7109375" style="474" customWidth="1"/>
    <col min="8716" max="8717" width="7.7109375" style="474" customWidth="1"/>
    <col min="8718" max="8718" width="10.7109375" style="474" customWidth="1"/>
    <col min="8719" max="8719" width="4.5703125" style="474" bestFit="1" customWidth="1"/>
    <col min="8720" max="8720" width="12.42578125" style="474" bestFit="1" customWidth="1"/>
    <col min="8721" max="8721" width="10.85546875" style="474" bestFit="1" customWidth="1"/>
    <col min="8722" max="8960" width="9.140625" style="474"/>
    <col min="8961" max="8961" width="4" style="474" bestFit="1" customWidth="1"/>
    <col min="8962" max="8962" width="5" style="474" bestFit="1" customWidth="1"/>
    <col min="8963" max="8963" width="16.140625" style="474" bestFit="1" customWidth="1"/>
    <col min="8964" max="8964" width="16.7109375" style="474" customWidth="1"/>
    <col min="8965" max="8965" width="10.7109375" style="474" customWidth="1"/>
    <col min="8966" max="8966" width="17" style="474" bestFit="1" customWidth="1"/>
    <col min="8967" max="8967" width="16.7109375" style="474" customWidth="1"/>
    <col min="8968" max="8969" width="8.7109375" style="474" customWidth="1"/>
    <col min="8970" max="8970" width="16.7109375" style="474" customWidth="1"/>
    <col min="8971" max="8971" width="15.7109375" style="474" customWidth="1"/>
    <col min="8972" max="8973" width="7.7109375" style="474" customWidth="1"/>
    <col min="8974" max="8974" width="10.7109375" style="474" customWidth="1"/>
    <col min="8975" max="8975" width="4.5703125" style="474" bestFit="1" customWidth="1"/>
    <col min="8976" max="8976" width="12.42578125" style="474" bestFit="1" customWidth="1"/>
    <col min="8977" max="8977" width="10.85546875" style="474" bestFit="1" customWidth="1"/>
    <col min="8978" max="9216" width="9.140625" style="474"/>
    <col min="9217" max="9217" width="4" style="474" bestFit="1" customWidth="1"/>
    <col min="9218" max="9218" width="5" style="474" bestFit="1" customWidth="1"/>
    <col min="9219" max="9219" width="16.140625" style="474" bestFit="1" customWidth="1"/>
    <col min="9220" max="9220" width="16.7109375" style="474" customWidth="1"/>
    <col min="9221" max="9221" width="10.7109375" style="474" customWidth="1"/>
    <col min="9222" max="9222" width="17" style="474" bestFit="1" customWidth="1"/>
    <col min="9223" max="9223" width="16.7109375" style="474" customWidth="1"/>
    <col min="9224" max="9225" width="8.7109375" style="474" customWidth="1"/>
    <col min="9226" max="9226" width="16.7109375" style="474" customWidth="1"/>
    <col min="9227" max="9227" width="15.7109375" style="474" customWidth="1"/>
    <col min="9228" max="9229" width="7.7109375" style="474" customWidth="1"/>
    <col min="9230" max="9230" width="10.7109375" style="474" customWidth="1"/>
    <col min="9231" max="9231" width="4.5703125" style="474" bestFit="1" customWidth="1"/>
    <col min="9232" max="9232" width="12.42578125" style="474" bestFit="1" customWidth="1"/>
    <col min="9233" max="9233" width="10.85546875" style="474" bestFit="1" customWidth="1"/>
    <col min="9234" max="9472" width="9.140625" style="474"/>
    <col min="9473" max="9473" width="4" style="474" bestFit="1" customWidth="1"/>
    <col min="9474" max="9474" width="5" style="474" bestFit="1" customWidth="1"/>
    <col min="9475" max="9475" width="16.140625" style="474" bestFit="1" customWidth="1"/>
    <col min="9476" max="9476" width="16.7109375" style="474" customWidth="1"/>
    <col min="9477" max="9477" width="10.7109375" style="474" customWidth="1"/>
    <col min="9478" max="9478" width="17" style="474" bestFit="1" customWidth="1"/>
    <col min="9479" max="9479" width="16.7109375" style="474" customWidth="1"/>
    <col min="9480" max="9481" width="8.7109375" style="474" customWidth="1"/>
    <col min="9482" max="9482" width="16.7109375" style="474" customWidth="1"/>
    <col min="9483" max="9483" width="15.7109375" style="474" customWidth="1"/>
    <col min="9484" max="9485" width="7.7109375" style="474" customWidth="1"/>
    <col min="9486" max="9486" width="10.7109375" style="474" customWidth="1"/>
    <col min="9487" max="9487" width="4.5703125" style="474" bestFit="1" customWidth="1"/>
    <col min="9488" max="9488" width="12.42578125" style="474" bestFit="1" customWidth="1"/>
    <col min="9489" max="9489" width="10.85546875" style="474" bestFit="1" customWidth="1"/>
    <col min="9490" max="9728" width="9.140625" style="474"/>
    <col min="9729" max="9729" width="4" style="474" bestFit="1" customWidth="1"/>
    <col min="9730" max="9730" width="5" style="474" bestFit="1" customWidth="1"/>
    <col min="9731" max="9731" width="16.140625" style="474" bestFit="1" customWidth="1"/>
    <col min="9732" max="9732" width="16.7109375" style="474" customWidth="1"/>
    <col min="9733" max="9733" width="10.7109375" style="474" customWidth="1"/>
    <col min="9734" max="9734" width="17" style="474" bestFit="1" customWidth="1"/>
    <col min="9735" max="9735" width="16.7109375" style="474" customWidth="1"/>
    <col min="9736" max="9737" width="8.7109375" style="474" customWidth="1"/>
    <col min="9738" max="9738" width="16.7109375" style="474" customWidth="1"/>
    <col min="9739" max="9739" width="15.7109375" style="474" customWidth="1"/>
    <col min="9740" max="9741" width="7.7109375" style="474" customWidth="1"/>
    <col min="9742" max="9742" width="10.7109375" style="474" customWidth="1"/>
    <col min="9743" max="9743" width="4.5703125" style="474" bestFit="1" customWidth="1"/>
    <col min="9744" max="9744" width="12.42578125" style="474" bestFit="1" customWidth="1"/>
    <col min="9745" max="9745" width="10.85546875" style="474" bestFit="1" customWidth="1"/>
    <col min="9746" max="9984" width="9.140625" style="474"/>
    <col min="9985" max="9985" width="4" style="474" bestFit="1" customWidth="1"/>
    <col min="9986" max="9986" width="5" style="474" bestFit="1" customWidth="1"/>
    <col min="9987" max="9987" width="16.140625" style="474" bestFit="1" customWidth="1"/>
    <col min="9988" max="9988" width="16.7109375" style="474" customWidth="1"/>
    <col min="9989" max="9989" width="10.7109375" style="474" customWidth="1"/>
    <col min="9990" max="9990" width="17" style="474" bestFit="1" customWidth="1"/>
    <col min="9991" max="9991" width="16.7109375" style="474" customWidth="1"/>
    <col min="9992" max="9993" width="8.7109375" style="474" customWidth="1"/>
    <col min="9994" max="9994" width="16.7109375" style="474" customWidth="1"/>
    <col min="9995" max="9995" width="15.7109375" style="474" customWidth="1"/>
    <col min="9996" max="9997" width="7.7109375" style="474" customWidth="1"/>
    <col min="9998" max="9998" width="10.7109375" style="474" customWidth="1"/>
    <col min="9999" max="9999" width="4.5703125" style="474" bestFit="1" customWidth="1"/>
    <col min="10000" max="10000" width="12.42578125" style="474" bestFit="1" customWidth="1"/>
    <col min="10001" max="10001" width="10.85546875" style="474" bestFit="1" customWidth="1"/>
    <col min="10002" max="10240" width="9.140625" style="474"/>
    <col min="10241" max="10241" width="4" style="474" bestFit="1" customWidth="1"/>
    <col min="10242" max="10242" width="5" style="474" bestFit="1" customWidth="1"/>
    <col min="10243" max="10243" width="16.140625" style="474" bestFit="1" customWidth="1"/>
    <col min="10244" max="10244" width="16.7109375" style="474" customWidth="1"/>
    <col min="10245" max="10245" width="10.7109375" style="474" customWidth="1"/>
    <col min="10246" max="10246" width="17" style="474" bestFit="1" customWidth="1"/>
    <col min="10247" max="10247" width="16.7109375" style="474" customWidth="1"/>
    <col min="10248" max="10249" width="8.7109375" style="474" customWidth="1"/>
    <col min="10250" max="10250" width="16.7109375" style="474" customWidth="1"/>
    <col min="10251" max="10251" width="15.7109375" style="474" customWidth="1"/>
    <col min="10252" max="10253" width="7.7109375" style="474" customWidth="1"/>
    <col min="10254" max="10254" width="10.7109375" style="474" customWidth="1"/>
    <col min="10255" max="10255" width="4.5703125" style="474" bestFit="1" customWidth="1"/>
    <col min="10256" max="10256" width="12.42578125" style="474" bestFit="1" customWidth="1"/>
    <col min="10257" max="10257" width="10.85546875" style="474" bestFit="1" customWidth="1"/>
    <col min="10258" max="10496" width="9.140625" style="474"/>
    <col min="10497" max="10497" width="4" style="474" bestFit="1" customWidth="1"/>
    <col min="10498" max="10498" width="5" style="474" bestFit="1" customWidth="1"/>
    <col min="10499" max="10499" width="16.140625" style="474" bestFit="1" customWidth="1"/>
    <col min="10500" max="10500" width="16.7109375" style="474" customWidth="1"/>
    <col min="10501" max="10501" width="10.7109375" style="474" customWidth="1"/>
    <col min="10502" max="10502" width="17" style="474" bestFit="1" customWidth="1"/>
    <col min="10503" max="10503" width="16.7109375" style="474" customWidth="1"/>
    <col min="10504" max="10505" width="8.7109375" style="474" customWidth="1"/>
    <col min="10506" max="10506" width="16.7109375" style="474" customWidth="1"/>
    <col min="10507" max="10507" width="15.7109375" style="474" customWidth="1"/>
    <col min="10508" max="10509" width="7.7109375" style="474" customWidth="1"/>
    <col min="10510" max="10510" width="10.7109375" style="474" customWidth="1"/>
    <col min="10511" max="10511" width="4.5703125" style="474" bestFit="1" customWidth="1"/>
    <col min="10512" max="10512" width="12.42578125" style="474" bestFit="1" customWidth="1"/>
    <col min="10513" max="10513" width="10.85546875" style="474" bestFit="1" customWidth="1"/>
    <col min="10514" max="10752" width="9.140625" style="474"/>
    <col min="10753" max="10753" width="4" style="474" bestFit="1" customWidth="1"/>
    <col min="10754" max="10754" width="5" style="474" bestFit="1" customWidth="1"/>
    <col min="10755" max="10755" width="16.140625" style="474" bestFit="1" customWidth="1"/>
    <col min="10756" max="10756" width="16.7109375" style="474" customWidth="1"/>
    <col min="10757" max="10757" width="10.7109375" style="474" customWidth="1"/>
    <col min="10758" max="10758" width="17" style="474" bestFit="1" customWidth="1"/>
    <col min="10759" max="10759" width="16.7109375" style="474" customWidth="1"/>
    <col min="10760" max="10761" width="8.7109375" style="474" customWidth="1"/>
    <col min="10762" max="10762" width="16.7109375" style="474" customWidth="1"/>
    <col min="10763" max="10763" width="15.7109375" style="474" customWidth="1"/>
    <col min="10764" max="10765" width="7.7109375" style="474" customWidth="1"/>
    <col min="10766" max="10766" width="10.7109375" style="474" customWidth="1"/>
    <col min="10767" max="10767" width="4.5703125" style="474" bestFit="1" customWidth="1"/>
    <col min="10768" max="10768" width="12.42578125" style="474" bestFit="1" customWidth="1"/>
    <col min="10769" max="10769" width="10.85546875" style="474" bestFit="1" customWidth="1"/>
    <col min="10770" max="11008" width="9.140625" style="474"/>
    <col min="11009" max="11009" width="4" style="474" bestFit="1" customWidth="1"/>
    <col min="11010" max="11010" width="5" style="474" bestFit="1" customWidth="1"/>
    <col min="11011" max="11011" width="16.140625" style="474" bestFit="1" customWidth="1"/>
    <col min="11012" max="11012" width="16.7109375" style="474" customWidth="1"/>
    <col min="11013" max="11013" width="10.7109375" style="474" customWidth="1"/>
    <col min="11014" max="11014" width="17" style="474" bestFit="1" customWidth="1"/>
    <col min="11015" max="11015" width="16.7109375" style="474" customWidth="1"/>
    <col min="11016" max="11017" width="8.7109375" style="474" customWidth="1"/>
    <col min="11018" max="11018" width="16.7109375" style="474" customWidth="1"/>
    <col min="11019" max="11019" width="15.7109375" style="474" customWidth="1"/>
    <col min="11020" max="11021" width="7.7109375" style="474" customWidth="1"/>
    <col min="11022" max="11022" width="10.7109375" style="474" customWidth="1"/>
    <col min="11023" max="11023" width="4.5703125" style="474" bestFit="1" customWidth="1"/>
    <col min="11024" max="11024" width="12.42578125" style="474" bestFit="1" customWidth="1"/>
    <col min="11025" max="11025" width="10.85546875" style="474" bestFit="1" customWidth="1"/>
    <col min="11026" max="11264" width="9.140625" style="474"/>
    <col min="11265" max="11265" width="4" style="474" bestFit="1" customWidth="1"/>
    <col min="11266" max="11266" width="5" style="474" bestFit="1" customWidth="1"/>
    <col min="11267" max="11267" width="16.140625" style="474" bestFit="1" customWidth="1"/>
    <col min="11268" max="11268" width="16.7109375" style="474" customWidth="1"/>
    <col min="11269" max="11269" width="10.7109375" style="474" customWidth="1"/>
    <col min="11270" max="11270" width="17" style="474" bestFit="1" customWidth="1"/>
    <col min="11271" max="11271" width="16.7109375" style="474" customWidth="1"/>
    <col min="11272" max="11273" width="8.7109375" style="474" customWidth="1"/>
    <col min="11274" max="11274" width="16.7109375" style="474" customWidth="1"/>
    <col min="11275" max="11275" width="15.7109375" style="474" customWidth="1"/>
    <col min="11276" max="11277" width="7.7109375" style="474" customWidth="1"/>
    <col min="11278" max="11278" width="10.7109375" style="474" customWidth="1"/>
    <col min="11279" max="11279" width="4.5703125" style="474" bestFit="1" customWidth="1"/>
    <col min="11280" max="11280" width="12.42578125" style="474" bestFit="1" customWidth="1"/>
    <col min="11281" max="11281" width="10.85546875" style="474" bestFit="1" customWidth="1"/>
    <col min="11282" max="11520" width="9.140625" style="474"/>
    <col min="11521" max="11521" width="4" style="474" bestFit="1" customWidth="1"/>
    <col min="11522" max="11522" width="5" style="474" bestFit="1" customWidth="1"/>
    <col min="11523" max="11523" width="16.140625" style="474" bestFit="1" customWidth="1"/>
    <col min="11524" max="11524" width="16.7109375" style="474" customWidth="1"/>
    <col min="11525" max="11525" width="10.7109375" style="474" customWidth="1"/>
    <col min="11526" max="11526" width="17" style="474" bestFit="1" customWidth="1"/>
    <col min="11527" max="11527" width="16.7109375" style="474" customWidth="1"/>
    <col min="11528" max="11529" width="8.7109375" style="474" customWidth="1"/>
    <col min="11530" max="11530" width="16.7109375" style="474" customWidth="1"/>
    <col min="11531" max="11531" width="15.7109375" style="474" customWidth="1"/>
    <col min="11532" max="11533" width="7.7109375" style="474" customWidth="1"/>
    <col min="11534" max="11534" width="10.7109375" style="474" customWidth="1"/>
    <col min="11535" max="11535" width="4.5703125" style="474" bestFit="1" customWidth="1"/>
    <col min="11536" max="11536" width="12.42578125" style="474" bestFit="1" customWidth="1"/>
    <col min="11537" max="11537" width="10.85546875" style="474" bestFit="1" customWidth="1"/>
    <col min="11538" max="11776" width="9.140625" style="474"/>
    <col min="11777" max="11777" width="4" style="474" bestFit="1" customWidth="1"/>
    <col min="11778" max="11778" width="5" style="474" bestFit="1" customWidth="1"/>
    <col min="11779" max="11779" width="16.140625" style="474" bestFit="1" customWidth="1"/>
    <col min="11780" max="11780" width="16.7109375" style="474" customWidth="1"/>
    <col min="11781" max="11781" width="10.7109375" style="474" customWidth="1"/>
    <col min="11782" max="11782" width="17" style="474" bestFit="1" customWidth="1"/>
    <col min="11783" max="11783" width="16.7109375" style="474" customWidth="1"/>
    <col min="11784" max="11785" width="8.7109375" style="474" customWidth="1"/>
    <col min="11786" max="11786" width="16.7109375" style="474" customWidth="1"/>
    <col min="11787" max="11787" width="15.7109375" style="474" customWidth="1"/>
    <col min="11788" max="11789" width="7.7109375" style="474" customWidth="1"/>
    <col min="11790" max="11790" width="10.7109375" style="474" customWidth="1"/>
    <col min="11791" max="11791" width="4.5703125" style="474" bestFit="1" customWidth="1"/>
    <col min="11792" max="11792" width="12.42578125" style="474" bestFit="1" customWidth="1"/>
    <col min="11793" max="11793" width="10.85546875" style="474" bestFit="1" customWidth="1"/>
    <col min="11794" max="12032" width="9.140625" style="474"/>
    <col min="12033" max="12033" width="4" style="474" bestFit="1" customWidth="1"/>
    <col min="12034" max="12034" width="5" style="474" bestFit="1" customWidth="1"/>
    <col min="12035" max="12035" width="16.140625" style="474" bestFit="1" customWidth="1"/>
    <col min="12036" max="12036" width="16.7109375" style="474" customWidth="1"/>
    <col min="12037" max="12037" width="10.7109375" style="474" customWidth="1"/>
    <col min="12038" max="12038" width="17" style="474" bestFit="1" customWidth="1"/>
    <col min="12039" max="12039" width="16.7109375" style="474" customWidth="1"/>
    <col min="12040" max="12041" width="8.7109375" style="474" customWidth="1"/>
    <col min="12042" max="12042" width="16.7109375" style="474" customWidth="1"/>
    <col min="12043" max="12043" width="15.7109375" style="474" customWidth="1"/>
    <col min="12044" max="12045" width="7.7109375" style="474" customWidth="1"/>
    <col min="12046" max="12046" width="10.7109375" style="474" customWidth="1"/>
    <col min="12047" max="12047" width="4.5703125" style="474" bestFit="1" customWidth="1"/>
    <col min="12048" max="12048" width="12.42578125" style="474" bestFit="1" customWidth="1"/>
    <col min="12049" max="12049" width="10.85546875" style="474" bestFit="1" customWidth="1"/>
    <col min="12050" max="12288" width="9.140625" style="474"/>
    <col min="12289" max="12289" width="4" style="474" bestFit="1" customWidth="1"/>
    <col min="12290" max="12290" width="5" style="474" bestFit="1" customWidth="1"/>
    <col min="12291" max="12291" width="16.140625" style="474" bestFit="1" customWidth="1"/>
    <col min="12292" max="12292" width="16.7109375" style="474" customWidth="1"/>
    <col min="12293" max="12293" width="10.7109375" style="474" customWidth="1"/>
    <col min="12294" max="12294" width="17" style="474" bestFit="1" customWidth="1"/>
    <col min="12295" max="12295" width="16.7109375" style="474" customWidth="1"/>
    <col min="12296" max="12297" width="8.7109375" style="474" customWidth="1"/>
    <col min="12298" max="12298" width="16.7109375" style="474" customWidth="1"/>
    <col min="12299" max="12299" width="15.7109375" style="474" customWidth="1"/>
    <col min="12300" max="12301" width="7.7109375" style="474" customWidth="1"/>
    <col min="12302" max="12302" width="10.7109375" style="474" customWidth="1"/>
    <col min="12303" max="12303" width="4.5703125" style="474" bestFit="1" customWidth="1"/>
    <col min="12304" max="12304" width="12.42578125" style="474" bestFit="1" customWidth="1"/>
    <col min="12305" max="12305" width="10.85546875" style="474" bestFit="1" customWidth="1"/>
    <col min="12306" max="12544" width="9.140625" style="474"/>
    <col min="12545" max="12545" width="4" style="474" bestFit="1" customWidth="1"/>
    <col min="12546" max="12546" width="5" style="474" bestFit="1" customWidth="1"/>
    <col min="12547" max="12547" width="16.140625" style="474" bestFit="1" customWidth="1"/>
    <col min="12548" max="12548" width="16.7109375" style="474" customWidth="1"/>
    <col min="12549" max="12549" width="10.7109375" style="474" customWidth="1"/>
    <col min="12550" max="12550" width="17" style="474" bestFit="1" customWidth="1"/>
    <col min="12551" max="12551" width="16.7109375" style="474" customWidth="1"/>
    <col min="12552" max="12553" width="8.7109375" style="474" customWidth="1"/>
    <col min="12554" max="12554" width="16.7109375" style="474" customWidth="1"/>
    <col min="12555" max="12555" width="15.7109375" style="474" customWidth="1"/>
    <col min="12556" max="12557" width="7.7109375" style="474" customWidth="1"/>
    <col min="12558" max="12558" width="10.7109375" style="474" customWidth="1"/>
    <col min="12559" max="12559" width="4.5703125" style="474" bestFit="1" customWidth="1"/>
    <col min="12560" max="12560" width="12.42578125" style="474" bestFit="1" customWidth="1"/>
    <col min="12561" max="12561" width="10.85546875" style="474" bestFit="1" customWidth="1"/>
    <col min="12562" max="12800" width="9.140625" style="474"/>
    <col min="12801" max="12801" width="4" style="474" bestFit="1" customWidth="1"/>
    <col min="12802" max="12802" width="5" style="474" bestFit="1" customWidth="1"/>
    <col min="12803" max="12803" width="16.140625" style="474" bestFit="1" customWidth="1"/>
    <col min="12804" max="12804" width="16.7109375" style="474" customWidth="1"/>
    <col min="12805" max="12805" width="10.7109375" style="474" customWidth="1"/>
    <col min="12806" max="12806" width="17" style="474" bestFit="1" customWidth="1"/>
    <col min="12807" max="12807" width="16.7109375" style="474" customWidth="1"/>
    <col min="12808" max="12809" width="8.7109375" style="474" customWidth="1"/>
    <col min="12810" max="12810" width="16.7109375" style="474" customWidth="1"/>
    <col min="12811" max="12811" width="15.7109375" style="474" customWidth="1"/>
    <col min="12812" max="12813" width="7.7109375" style="474" customWidth="1"/>
    <col min="12814" max="12814" width="10.7109375" style="474" customWidth="1"/>
    <col min="12815" max="12815" width="4.5703125" style="474" bestFit="1" customWidth="1"/>
    <col min="12816" max="12816" width="12.42578125" style="474" bestFit="1" customWidth="1"/>
    <col min="12817" max="12817" width="10.85546875" style="474" bestFit="1" customWidth="1"/>
    <col min="12818" max="13056" width="9.140625" style="474"/>
    <col min="13057" max="13057" width="4" style="474" bestFit="1" customWidth="1"/>
    <col min="13058" max="13058" width="5" style="474" bestFit="1" customWidth="1"/>
    <col min="13059" max="13059" width="16.140625" style="474" bestFit="1" customWidth="1"/>
    <col min="13060" max="13060" width="16.7109375" style="474" customWidth="1"/>
    <col min="13061" max="13061" width="10.7109375" style="474" customWidth="1"/>
    <col min="13062" max="13062" width="17" style="474" bestFit="1" customWidth="1"/>
    <col min="13063" max="13063" width="16.7109375" style="474" customWidth="1"/>
    <col min="13064" max="13065" width="8.7109375" style="474" customWidth="1"/>
    <col min="13066" max="13066" width="16.7109375" style="474" customWidth="1"/>
    <col min="13067" max="13067" width="15.7109375" style="474" customWidth="1"/>
    <col min="13068" max="13069" width="7.7109375" style="474" customWidth="1"/>
    <col min="13070" max="13070" width="10.7109375" style="474" customWidth="1"/>
    <col min="13071" max="13071" width="4.5703125" style="474" bestFit="1" customWidth="1"/>
    <col min="13072" max="13072" width="12.42578125" style="474" bestFit="1" customWidth="1"/>
    <col min="13073" max="13073" width="10.85546875" style="474" bestFit="1" customWidth="1"/>
    <col min="13074" max="13312" width="9.140625" style="474"/>
    <col min="13313" max="13313" width="4" style="474" bestFit="1" customWidth="1"/>
    <col min="13314" max="13314" width="5" style="474" bestFit="1" customWidth="1"/>
    <col min="13315" max="13315" width="16.140625" style="474" bestFit="1" customWidth="1"/>
    <col min="13316" max="13316" width="16.7109375" style="474" customWidth="1"/>
    <col min="13317" max="13317" width="10.7109375" style="474" customWidth="1"/>
    <col min="13318" max="13318" width="17" style="474" bestFit="1" customWidth="1"/>
    <col min="13319" max="13319" width="16.7109375" style="474" customWidth="1"/>
    <col min="13320" max="13321" width="8.7109375" style="474" customWidth="1"/>
    <col min="13322" max="13322" width="16.7109375" style="474" customWidth="1"/>
    <col min="13323" max="13323" width="15.7109375" style="474" customWidth="1"/>
    <col min="13324" max="13325" width="7.7109375" style="474" customWidth="1"/>
    <col min="13326" max="13326" width="10.7109375" style="474" customWidth="1"/>
    <col min="13327" max="13327" width="4.5703125" style="474" bestFit="1" customWidth="1"/>
    <col min="13328" max="13328" width="12.42578125" style="474" bestFit="1" customWidth="1"/>
    <col min="13329" max="13329" width="10.85546875" style="474" bestFit="1" customWidth="1"/>
    <col min="13330" max="13568" width="9.140625" style="474"/>
    <col min="13569" max="13569" width="4" style="474" bestFit="1" customWidth="1"/>
    <col min="13570" max="13570" width="5" style="474" bestFit="1" customWidth="1"/>
    <col min="13571" max="13571" width="16.140625" style="474" bestFit="1" customWidth="1"/>
    <col min="13572" max="13572" width="16.7109375" style="474" customWidth="1"/>
    <col min="13573" max="13573" width="10.7109375" style="474" customWidth="1"/>
    <col min="13574" max="13574" width="17" style="474" bestFit="1" customWidth="1"/>
    <col min="13575" max="13575" width="16.7109375" style="474" customWidth="1"/>
    <col min="13576" max="13577" width="8.7109375" style="474" customWidth="1"/>
    <col min="13578" max="13578" width="16.7109375" style="474" customWidth="1"/>
    <col min="13579" max="13579" width="15.7109375" style="474" customWidth="1"/>
    <col min="13580" max="13581" width="7.7109375" style="474" customWidth="1"/>
    <col min="13582" max="13582" width="10.7109375" style="474" customWidth="1"/>
    <col min="13583" max="13583" width="4.5703125" style="474" bestFit="1" customWidth="1"/>
    <col min="13584" max="13584" width="12.42578125" style="474" bestFit="1" customWidth="1"/>
    <col min="13585" max="13585" width="10.85546875" style="474" bestFit="1" customWidth="1"/>
    <col min="13586" max="13824" width="9.140625" style="474"/>
    <col min="13825" max="13825" width="4" style="474" bestFit="1" customWidth="1"/>
    <col min="13826" max="13826" width="5" style="474" bestFit="1" customWidth="1"/>
    <col min="13827" max="13827" width="16.140625" style="474" bestFit="1" customWidth="1"/>
    <col min="13828" max="13828" width="16.7109375" style="474" customWidth="1"/>
    <col min="13829" max="13829" width="10.7109375" style="474" customWidth="1"/>
    <col min="13830" max="13830" width="17" style="474" bestFit="1" customWidth="1"/>
    <col min="13831" max="13831" width="16.7109375" style="474" customWidth="1"/>
    <col min="13832" max="13833" width="8.7109375" style="474" customWidth="1"/>
    <col min="13834" max="13834" width="16.7109375" style="474" customWidth="1"/>
    <col min="13835" max="13835" width="15.7109375" style="474" customWidth="1"/>
    <col min="13836" max="13837" width="7.7109375" style="474" customWidth="1"/>
    <col min="13838" max="13838" width="10.7109375" style="474" customWidth="1"/>
    <col min="13839" max="13839" width="4.5703125" style="474" bestFit="1" customWidth="1"/>
    <col min="13840" max="13840" width="12.42578125" style="474" bestFit="1" customWidth="1"/>
    <col min="13841" max="13841" width="10.85546875" style="474" bestFit="1" customWidth="1"/>
    <col min="13842" max="14080" width="9.140625" style="474"/>
    <col min="14081" max="14081" width="4" style="474" bestFit="1" customWidth="1"/>
    <col min="14082" max="14082" width="5" style="474" bestFit="1" customWidth="1"/>
    <col min="14083" max="14083" width="16.140625" style="474" bestFit="1" customWidth="1"/>
    <col min="14084" max="14084" width="16.7109375" style="474" customWidth="1"/>
    <col min="14085" max="14085" width="10.7109375" style="474" customWidth="1"/>
    <col min="14086" max="14086" width="17" style="474" bestFit="1" customWidth="1"/>
    <col min="14087" max="14087" width="16.7109375" style="474" customWidth="1"/>
    <col min="14088" max="14089" width="8.7109375" style="474" customWidth="1"/>
    <col min="14090" max="14090" width="16.7109375" style="474" customWidth="1"/>
    <col min="14091" max="14091" width="15.7109375" style="474" customWidth="1"/>
    <col min="14092" max="14093" width="7.7109375" style="474" customWidth="1"/>
    <col min="14094" max="14094" width="10.7109375" style="474" customWidth="1"/>
    <col min="14095" max="14095" width="4.5703125" style="474" bestFit="1" customWidth="1"/>
    <col min="14096" max="14096" width="12.42578125" style="474" bestFit="1" customWidth="1"/>
    <col min="14097" max="14097" width="10.85546875" style="474" bestFit="1" customWidth="1"/>
    <col min="14098" max="14336" width="9.140625" style="474"/>
    <col min="14337" max="14337" width="4" style="474" bestFit="1" customWidth="1"/>
    <col min="14338" max="14338" width="5" style="474" bestFit="1" customWidth="1"/>
    <col min="14339" max="14339" width="16.140625" style="474" bestFit="1" customWidth="1"/>
    <col min="14340" max="14340" width="16.7109375" style="474" customWidth="1"/>
    <col min="14341" max="14341" width="10.7109375" style="474" customWidth="1"/>
    <col min="14342" max="14342" width="17" style="474" bestFit="1" customWidth="1"/>
    <col min="14343" max="14343" width="16.7109375" style="474" customWidth="1"/>
    <col min="14344" max="14345" width="8.7109375" style="474" customWidth="1"/>
    <col min="14346" max="14346" width="16.7109375" style="474" customWidth="1"/>
    <col min="14347" max="14347" width="15.7109375" style="474" customWidth="1"/>
    <col min="14348" max="14349" width="7.7109375" style="474" customWidth="1"/>
    <col min="14350" max="14350" width="10.7109375" style="474" customWidth="1"/>
    <col min="14351" max="14351" width="4.5703125" style="474" bestFit="1" customWidth="1"/>
    <col min="14352" max="14352" width="12.42578125" style="474" bestFit="1" customWidth="1"/>
    <col min="14353" max="14353" width="10.85546875" style="474" bestFit="1" customWidth="1"/>
    <col min="14354" max="14592" width="9.140625" style="474"/>
    <col min="14593" max="14593" width="4" style="474" bestFit="1" customWidth="1"/>
    <col min="14594" max="14594" width="5" style="474" bestFit="1" customWidth="1"/>
    <col min="14595" max="14595" width="16.140625" style="474" bestFit="1" customWidth="1"/>
    <col min="14596" max="14596" width="16.7109375" style="474" customWidth="1"/>
    <col min="14597" max="14597" width="10.7109375" style="474" customWidth="1"/>
    <col min="14598" max="14598" width="17" style="474" bestFit="1" customWidth="1"/>
    <col min="14599" max="14599" width="16.7109375" style="474" customWidth="1"/>
    <col min="14600" max="14601" width="8.7109375" style="474" customWidth="1"/>
    <col min="14602" max="14602" width="16.7109375" style="474" customWidth="1"/>
    <col min="14603" max="14603" width="15.7109375" style="474" customWidth="1"/>
    <col min="14604" max="14605" width="7.7109375" style="474" customWidth="1"/>
    <col min="14606" max="14606" width="10.7109375" style="474" customWidth="1"/>
    <col min="14607" max="14607" width="4.5703125" style="474" bestFit="1" customWidth="1"/>
    <col min="14608" max="14608" width="12.42578125" style="474" bestFit="1" customWidth="1"/>
    <col min="14609" max="14609" width="10.85546875" style="474" bestFit="1" customWidth="1"/>
    <col min="14610" max="14848" width="9.140625" style="474"/>
    <col min="14849" max="14849" width="4" style="474" bestFit="1" customWidth="1"/>
    <col min="14850" max="14850" width="5" style="474" bestFit="1" customWidth="1"/>
    <col min="14851" max="14851" width="16.140625" style="474" bestFit="1" customWidth="1"/>
    <col min="14852" max="14852" width="16.7109375" style="474" customWidth="1"/>
    <col min="14853" max="14853" width="10.7109375" style="474" customWidth="1"/>
    <col min="14854" max="14854" width="17" style="474" bestFit="1" customWidth="1"/>
    <col min="14855" max="14855" width="16.7109375" style="474" customWidth="1"/>
    <col min="14856" max="14857" width="8.7109375" style="474" customWidth="1"/>
    <col min="14858" max="14858" width="16.7109375" style="474" customWidth="1"/>
    <col min="14859" max="14859" width="15.7109375" style="474" customWidth="1"/>
    <col min="14860" max="14861" width="7.7109375" style="474" customWidth="1"/>
    <col min="14862" max="14862" width="10.7109375" style="474" customWidth="1"/>
    <col min="14863" max="14863" width="4.5703125" style="474" bestFit="1" customWidth="1"/>
    <col min="14864" max="14864" width="12.42578125" style="474" bestFit="1" customWidth="1"/>
    <col min="14865" max="14865" width="10.85546875" style="474" bestFit="1" customWidth="1"/>
    <col min="14866" max="15104" width="9.140625" style="474"/>
    <col min="15105" max="15105" width="4" style="474" bestFit="1" customWidth="1"/>
    <col min="15106" max="15106" width="5" style="474" bestFit="1" customWidth="1"/>
    <col min="15107" max="15107" width="16.140625" style="474" bestFit="1" customWidth="1"/>
    <col min="15108" max="15108" width="16.7109375" style="474" customWidth="1"/>
    <col min="15109" max="15109" width="10.7109375" style="474" customWidth="1"/>
    <col min="15110" max="15110" width="17" style="474" bestFit="1" customWidth="1"/>
    <col min="15111" max="15111" width="16.7109375" style="474" customWidth="1"/>
    <col min="15112" max="15113" width="8.7109375" style="474" customWidth="1"/>
    <col min="15114" max="15114" width="16.7109375" style="474" customWidth="1"/>
    <col min="15115" max="15115" width="15.7109375" style="474" customWidth="1"/>
    <col min="15116" max="15117" width="7.7109375" style="474" customWidth="1"/>
    <col min="15118" max="15118" width="10.7109375" style="474" customWidth="1"/>
    <col min="15119" max="15119" width="4.5703125" style="474" bestFit="1" customWidth="1"/>
    <col min="15120" max="15120" width="12.42578125" style="474" bestFit="1" customWidth="1"/>
    <col min="15121" max="15121" width="10.85546875" style="474" bestFit="1" customWidth="1"/>
    <col min="15122" max="15360" width="9.140625" style="474"/>
    <col min="15361" max="15361" width="4" style="474" bestFit="1" customWidth="1"/>
    <col min="15362" max="15362" width="5" style="474" bestFit="1" customWidth="1"/>
    <col min="15363" max="15363" width="16.140625" style="474" bestFit="1" customWidth="1"/>
    <col min="15364" max="15364" width="16.7109375" style="474" customWidth="1"/>
    <col min="15365" max="15365" width="10.7109375" style="474" customWidth="1"/>
    <col min="15366" max="15366" width="17" style="474" bestFit="1" customWidth="1"/>
    <col min="15367" max="15367" width="16.7109375" style="474" customWidth="1"/>
    <col min="15368" max="15369" width="8.7109375" style="474" customWidth="1"/>
    <col min="15370" max="15370" width="16.7109375" style="474" customWidth="1"/>
    <col min="15371" max="15371" width="15.7109375" style="474" customWidth="1"/>
    <col min="15372" max="15373" width="7.7109375" style="474" customWidth="1"/>
    <col min="15374" max="15374" width="10.7109375" style="474" customWidth="1"/>
    <col min="15375" max="15375" width="4.5703125" style="474" bestFit="1" customWidth="1"/>
    <col min="15376" max="15376" width="12.42578125" style="474" bestFit="1" customWidth="1"/>
    <col min="15377" max="15377" width="10.85546875" style="474" bestFit="1" customWidth="1"/>
    <col min="15378" max="15616" width="9.140625" style="474"/>
    <col min="15617" max="15617" width="4" style="474" bestFit="1" customWidth="1"/>
    <col min="15618" max="15618" width="5" style="474" bestFit="1" customWidth="1"/>
    <col min="15619" max="15619" width="16.140625" style="474" bestFit="1" customWidth="1"/>
    <col min="15620" max="15620" width="16.7109375" style="474" customWidth="1"/>
    <col min="15621" max="15621" width="10.7109375" style="474" customWidth="1"/>
    <col min="15622" max="15622" width="17" style="474" bestFit="1" customWidth="1"/>
    <col min="15623" max="15623" width="16.7109375" style="474" customWidth="1"/>
    <col min="15624" max="15625" width="8.7109375" style="474" customWidth="1"/>
    <col min="15626" max="15626" width="16.7109375" style="474" customWidth="1"/>
    <col min="15627" max="15627" width="15.7109375" style="474" customWidth="1"/>
    <col min="15628" max="15629" width="7.7109375" style="474" customWidth="1"/>
    <col min="15630" max="15630" width="10.7109375" style="474" customWidth="1"/>
    <col min="15631" max="15631" width="4.5703125" style="474" bestFit="1" customWidth="1"/>
    <col min="15632" max="15632" width="12.42578125" style="474" bestFit="1" customWidth="1"/>
    <col min="15633" max="15633" width="10.85546875" style="474" bestFit="1" customWidth="1"/>
    <col min="15634" max="15872" width="9.140625" style="474"/>
    <col min="15873" max="15873" width="4" style="474" bestFit="1" customWidth="1"/>
    <col min="15874" max="15874" width="5" style="474" bestFit="1" customWidth="1"/>
    <col min="15875" max="15875" width="16.140625" style="474" bestFit="1" customWidth="1"/>
    <col min="15876" max="15876" width="16.7109375" style="474" customWidth="1"/>
    <col min="15877" max="15877" width="10.7109375" style="474" customWidth="1"/>
    <col min="15878" max="15878" width="17" style="474" bestFit="1" customWidth="1"/>
    <col min="15879" max="15879" width="16.7109375" style="474" customWidth="1"/>
    <col min="15880" max="15881" width="8.7109375" style="474" customWidth="1"/>
    <col min="15882" max="15882" width="16.7109375" style="474" customWidth="1"/>
    <col min="15883" max="15883" width="15.7109375" style="474" customWidth="1"/>
    <col min="15884" max="15885" width="7.7109375" style="474" customWidth="1"/>
    <col min="15886" max="15886" width="10.7109375" style="474" customWidth="1"/>
    <col min="15887" max="15887" width="4.5703125" style="474" bestFit="1" customWidth="1"/>
    <col min="15888" max="15888" width="12.42578125" style="474" bestFit="1" customWidth="1"/>
    <col min="15889" max="15889" width="10.85546875" style="474" bestFit="1" customWidth="1"/>
    <col min="15890" max="16128" width="9.140625" style="474"/>
    <col min="16129" max="16129" width="4" style="474" bestFit="1" customWidth="1"/>
    <col min="16130" max="16130" width="5" style="474" bestFit="1" customWidth="1"/>
    <col min="16131" max="16131" width="16.140625" style="474" bestFit="1" customWidth="1"/>
    <col min="16132" max="16132" width="16.7109375" style="474" customWidth="1"/>
    <col min="16133" max="16133" width="10.7109375" style="474" customWidth="1"/>
    <col min="16134" max="16134" width="17" style="474" bestFit="1" customWidth="1"/>
    <col min="16135" max="16135" width="16.7109375" style="474" customWidth="1"/>
    <col min="16136" max="16137" width="8.7109375" style="474" customWidth="1"/>
    <col min="16138" max="16138" width="16.7109375" style="474" customWidth="1"/>
    <col min="16139" max="16139" width="15.7109375" style="474" customWidth="1"/>
    <col min="16140" max="16141" width="7.7109375" style="474" customWidth="1"/>
    <col min="16142" max="16142" width="10.7109375" style="474" customWidth="1"/>
    <col min="16143" max="16143" width="4.5703125" style="474" bestFit="1" customWidth="1"/>
    <col min="16144" max="16144" width="12.42578125" style="474" bestFit="1" customWidth="1"/>
    <col min="16145" max="16145" width="10.85546875" style="474" bestFit="1" customWidth="1"/>
    <col min="16146" max="16384" width="9.140625" style="474"/>
  </cols>
  <sheetData>
    <row r="1" spans="1:17" ht="16.5" thickBot="1" x14ac:dyDescent="0.3">
      <c r="A1" s="609"/>
      <c r="B1" s="609"/>
      <c r="C1" s="609"/>
      <c r="D1" s="608" t="s">
        <v>1173</v>
      </c>
      <c r="G1" s="463"/>
    </row>
    <row r="2" spans="1:17" x14ac:dyDescent="0.2">
      <c r="A2" s="604"/>
      <c r="B2" s="607"/>
      <c r="C2" s="607"/>
      <c r="D2" s="13" t="s">
        <v>19</v>
      </c>
      <c r="E2" s="14" t="s">
        <v>41</v>
      </c>
      <c r="F2" s="14" t="s">
        <v>51</v>
      </c>
      <c r="G2" s="653" t="s">
        <v>52</v>
      </c>
      <c r="H2" s="690"/>
      <c r="I2" s="690"/>
      <c r="J2" s="606" t="s">
        <v>53</v>
      </c>
      <c r="K2" s="606" t="s">
        <v>54</v>
      </c>
      <c r="L2" s="691" t="s">
        <v>55</v>
      </c>
      <c r="M2" s="691"/>
      <c r="N2" s="605" t="s">
        <v>42</v>
      </c>
    </row>
    <row r="3" spans="1:17" x14ac:dyDescent="0.2">
      <c r="A3" s="604"/>
      <c r="B3" s="603"/>
      <c r="C3" s="602">
        <v>2018</v>
      </c>
      <c r="D3" s="27"/>
      <c r="E3" s="115" t="s">
        <v>725</v>
      </c>
      <c r="F3" s="11" t="s">
        <v>1172</v>
      </c>
      <c r="G3" s="28" t="s">
        <v>46</v>
      </c>
      <c r="H3" s="29" t="s">
        <v>45</v>
      </c>
      <c r="I3" s="30" t="s">
        <v>56</v>
      </c>
      <c r="J3" s="593" t="s">
        <v>57</v>
      </c>
      <c r="K3" s="593" t="s">
        <v>58</v>
      </c>
      <c r="L3" s="692" t="s">
        <v>59</v>
      </c>
      <c r="M3" s="692"/>
      <c r="N3" s="601" t="s">
        <v>43</v>
      </c>
    </row>
    <row r="4" spans="1:17" x14ac:dyDescent="0.2">
      <c r="A4" s="599"/>
      <c r="B4" s="596"/>
      <c r="C4" s="596" t="str">
        <f>IF(E3="den 1 nov.","1 november ","30 juni ")&amp;E4</f>
        <v>1 november 2018</v>
      </c>
      <c r="D4" s="27" t="s">
        <v>47</v>
      </c>
      <c r="E4" s="16">
        <v>2018</v>
      </c>
      <c r="F4" s="11" t="s">
        <v>60</v>
      </c>
      <c r="G4" s="34"/>
      <c r="H4" s="35"/>
      <c r="I4" s="36" t="s">
        <v>61</v>
      </c>
      <c r="J4" s="600" t="s">
        <v>1171</v>
      </c>
      <c r="K4" s="593" t="s">
        <v>43</v>
      </c>
      <c r="L4" s="693" t="s">
        <v>1170</v>
      </c>
      <c r="M4" s="693"/>
      <c r="N4" s="596" t="s">
        <v>44</v>
      </c>
    </row>
    <row r="5" spans="1:17" x14ac:dyDescent="0.2">
      <c r="A5" s="599"/>
      <c r="B5" s="596"/>
      <c r="C5" s="596"/>
      <c r="D5" s="27"/>
      <c r="E5" s="38"/>
      <c r="F5" s="39" t="s">
        <v>1169</v>
      </c>
      <c r="G5" s="40"/>
      <c r="H5" s="35"/>
      <c r="I5" s="36" t="s">
        <v>64</v>
      </c>
      <c r="J5" s="598"/>
      <c r="K5" s="593" t="s">
        <v>65</v>
      </c>
      <c r="L5" s="597" t="s">
        <v>66</v>
      </c>
      <c r="M5" s="597" t="s">
        <v>67</v>
      </c>
      <c r="N5" s="596" t="s">
        <v>49</v>
      </c>
    </row>
    <row r="6" spans="1:17" x14ac:dyDescent="0.2">
      <c r="A6" s="595" t="s">
        <v>19</v>
      </c>
      <c r="B6" s="595" t="s">
        <v>1168</v>
      </c>
      <c r="C6" s="595" t="s">
        <v>1167</v>
      </c>
      <c r="D6" s="27"/>
      <c r="E6" s="38"/>
      <c r="F6" s="43">
        <v>2018</v>
      </c>
      <c r="G6" s="44">
        <v>1.04</v>
      </c>
      <c r="H6" s="35"/>
      <c r="I6" s="36" t="s">
        <v>68</v>
      </c>
      <c r="J6" s="594"/>
      <c r="K6" s="593" t="s">
        <v>69</v>
      </c>
      <c r="L6" s="592" t="s">
        <v>1166</v>
      </c>
      <c r="M6" s="592" t="s">
        <v>1165</v>
      </c>
      <c r="N6" s="591" t="s">
        <v>48</v>
      </c>
    </row>
    <row r="7" spans="1:17" x14ac:dyDescent="0.2">
      <c r="A7" s="571"/>
      <c r="B7" s="590"/>
      <c r="C7" s="590"/>
      <c r="D7" s="17"/>
      <c r="E7" s="17"/>
      <c r="F7" s="47" t="s">
        <v>344</v>
      </c>
      <c r="G7" s="48">
        <v>1.0389999999999999</v>
      </c>
      <c r="H7" s="49"/>
      <c r="I7" s="50" t="s">
        <v>70</v>
      </c>
      <c r="J7" s="589"/>
      <c r="K7" s="588" t="s">
        <v>71</v>
      </c>
      <c r="L7" s="587"/>
      <c r="M7" s="587"/>
      <c r="N7" s="586"/>
    </row>
    <row r="8" spans="1:17" x14ac:dyDescent="0.2">
      <c r="A8" s="571"/>
      <c r="B8" s="511" t="s">
        <v>1124</v>
      </c>
      <c r="C8" s="512" t="s">
        <v>812</v>
      </c>
      <c r="D8" s="18" t="s">
        <v>357</v>
      </c>
      <c r="E8" s="583">
        <v>10215309</v>
      </c>
      <c r="F8" s="583">
        <v>2180826931300</v>
      </c>
      <c r="G8" s="583">
        <v>2356514348887</v>
      </c>
      <c r="H8" s="585">
        <v>230685</v>
      </c>
      <c r="I8" s="584">
        <v>100</v>
      </c>
      <c r="J8" s="583">
        <v>2709996340196</v>
      </c>
      <c r="K8" s="583">
        <v>353481991309</v>
      </c>
      <c r="L8" s="582"/>
      <c r="M8" s="582"/>
      <c r="N8" s="582"/>
      <c r="O8" s="581" t="s">
        <v>1126</v>
      </c>
      <c r="P8" s="581" t="s">
        <v>47</v>
      </c>
      <c r="Q8" s="581" t="s">
        <v>1127</v>
      </c>
    </row>
    <row r="9" spans="1:17" ht="25.5" x14ac:dyDescent="0.2">
      <c r="A9" s="576" t="s">
        <v>1128</v>
      </c>
      <c r="B9" s="575" t="s">
        <v>833</v>
      </c>
      <c r="C9" s="578" t="s">
        <v>359</v>
      </c>
      <c r="D9" s="577" t="s">
        <v>699</v>
      </c>
      <c r="E9" s="570">
        <v>92723</v>
      </c>
      <c r="F9" s="570">
        <v>17152071500</v>
      </c>
      <c r="G9" s="580">
        <v>18533842380</v>
      </c>
      <c r="H9" s="580">
        <v>199884</v>
      </c>
      <c r="I9" s="142">
        <v>86.6</v>
      </c>
      <c r="J9" s="56">
        <v>24598276043</v>
      </c>
      <c r="K9" s="56">
        <v>6064433663</v>
      </c>
      <c r="L9" s="568">
        <v>19.05</v>
      </c>
      <c r="M9" s="568">
        <v>16.98</v>
      </c>
      <c r="N9" s="56">
        <v>12459</v>
      </c>
      <c r="O9" s="562">
        <f t="shared" ref="O9:O72" si="0">RANK(N9,$N$9:$N$298,1)</f>
        <v>201</v>
      </c>
      <c r="P9" s="562" t="str">
        <f t="shared" ref="P9:P72" si="1">C9</f>
        <v>Botkyrka</v>
      </c>
      <c r="Q9" s="567">
        <f t="shared" ref="Q9:Q72" si="2">N9</f>
        <v>12459</v>
      </c>
    </row>
    <row r="10" spans="1:17" x14ac:dyDescent="0.2">
      <c r="A10" s="576" t="s">
        <v>1128</v>
      </c>
      <c r="B10" s="575" t="s">
        <v>840</v>
      </c>
      <c r="C10" s="474" t="s">
        <v>360</v>
      </c>
      <c r="D10" s="554" t="s">
        <v>360</v>
      </c>
      <c r="E10" s="570">
        <v>33199</v>
      </c>
      <c r="F10" s="570">
        <v>12439535800</v>
      </c>
      <c r="G10" s="580">
        <v>13441664804</v>
      </c>
      <c r="H10" s="580">
        <v>404882</v>
      </c>
      <c r="I10" s="142">
        <v>175.5</v>
      </c>
      <c r="J10" s="56">
        <v>8807288012</v>
      </c>
      <c r="K10" s="56">
        <v>-4634376792</v>
      </c>
      <c r="L10" s="568">
        <v>19.05</v>
      </c>
      <c r="M10" s="568">
        <v>16.98</v>
      </c>
      <c r="N10" s="56">
        <v>-23703</v>
      </c>
      <c r="O10" s="562">
        <f t="shared" si="0"/>
        <v>1</v>
      </c>
      <c r="P10" s="562" t="str">
        <f t="shared" si="1"/>
        <v>Danderyd</v>
      </c>
      <c r="Q10" s="567">
        <f t="shared" si="2"/>
        <v>-23703</v>
      </c>
    </row>
    <row r="11" spans="1:17" x14ac:dyDescent="0.2">
      <c r="A11" s="576" t="s">
        <v>1128</v>
      </c>
      <c r="B11" s="575" t="s">
        <v>844</v>
      </c>
      <c r="C11" s="474" t="s">
        <v>361</v>
      </c>
      <c r="D11" s="554" t="s">
        <v>361</v>
      </c>
      <c r="E11" s="570">
        <v>28232</v>
      </c>
      <c r="F11" s="570">
        <v>7469696000</v>
      </c>
      <c r="G11" s="580">
        <v>8071454710</v>
      </c>
      <c r="H11" s="580">
        <v>285897</v>
      </c>
      <c r="I11" s="142">
        <v>123.9</v>
      </c>
      <c r="J11" s="56">
        <v>7489603758</v>
      </c>
      <c r="K11" s="56">
        <v>-581850952</v>
      </c>
      <c r="L11" s="568">
        <v>19.05</v>
      </c>
      <c r="M11" s="568">
        <v>16.98</v>
      </c>
      <c r="N11" s="56">
        <v>-3500</v>
      </c>
      <c r="O11" s="562">
        <f t="shared" si="0"/>
        <v>10</v>
      </c>
      <c r="P11" s="562" t="str">
        <f t="shared" si="1"/>
        <v>Ekerö</v>
      </c>
      <c r="Q11" s="567">
        <f t="shared" si="2"/>
        <v>-3500</v>
      </c>
    </row>
    <row r="12" spans="1:17" x14ac:dyDescent="0.2">
      <c r="A12" s="576" t="s">
        <v>1128</v>
      </c>
      <c r="B12" s="575" t="s">
        <v>878</v>
      </c>
      <c r="C12" s="474" t="s">
        <v>362</v>
      </c>
      <c r="D12" s="554" t="s">
        <v>362</v>
      </c>
      <c r="E12" s="570">
        <v>89684</v>
      </c>
      <c r="F12" s="570">
        <v>18275571200</v>
      </c>
      <c r="G12" s="580">
        <v>19747851216</v>
      </c>
      <c r="H12" s="580">
        <v>220194</v>
      </c>
      <c r="I12" s="142">
        <v>95.5</v>
      </c>
      <c r="J12" s="56">
        <v>23792066571</v>
      </c>
      <c r="K12" s="56">
        <v>4044215355</v>
      </c>
      <c r="L12" s="568">
        <v>19.05</v>
      </c>
      <c r="M12" s="568">
        <v>16.98</v>
      </c>
      <c r="N12" s="56">
        <v>8590</v>
      </c>
      <c r="O12" s="562">
        <f t="shared" si="0"/>
        <v>77</v>
      </c>
      <c r="P12" s="562" t="str">
        <f t="shared" si="1"/>
        <v>Haninge</v>
      </c>
      <c r="Q12" s="567">
        <f t="shared" si="2"/>
        <v>8590</v>
      </c>
    </row>
    <row r="13" spans="1:17" x14ac:dyDescent="0.2">
      <c r="A13" s="576" t="s">
        <v>1128</v>
      </c>
      <c r="B13" s="575" t="s">
        <v>886</v>
      </c>
      <c r="C13" s="474" t="s">
        <v>363</v>
      </c>
      <c r="D13" s="554" t="s">
        <v>363</v>
      </c>
      <c r="E13" s="570">
        <v>111415</v>
      </c>
      <c r="F13" s="570">
        <v>24239758100</v>
      </c>
      <c r="G13" s="580">
        <v>26192513013</v>
      </c>
      <c r="H13" s="580">
        <v>235090</v>
      </c>
      <c r="I13" s="142">
        <v>101.9</v>
      </c>
      <c r="J13" s="56">
        <v>29557034666</v>
      </c>
      <c r="K13" s="56">
        <v>3364521653</v>
      </c>
      <c r="L13" s="568">
        <v>19.05</v>
      </c>
      <c r="M13" s="568">
        <v>16.98</v>
      </c>
      <c r="N13" s="56">
        <v>5753</v>
      </c>
      <c r="O13" s="562">
        <f t="shared" si="0"/>
        <v>41</v>
      </c>
      <c r="P13" s="562" t="str">
        <f t="shared" si="1"/>
        <v>Huddinge</v>
      </c>
      <c r="Q13" s="567">
        <f t="shared" si="2"/>
        <v>5753</v>
      </c>
    </row>
    <row r="14" spans="1:17" x14ac:dyDescent="0.2">
      <c r="A14" s="576" t="s">
        <v>1128</v>
      </c>
      <c r="B14" s="575" t="s">
        <v>901</v>
      </c>
      <c r="C14" s="474" t="s">
        <v>364</v>
      </c>
      <c r="D14" s="554" t="s">
        <v>364</v>
      </c>
      <c r="E14" s="570">
        <v>78070</v>
      </c>
      <c r="F14" s="570">
        <v>17082864000</v>
      </c>
      <c r="G14" s="580">
        <v>18459059524</v>
      </c>
      <c r="H14" s="580">
        <v>236442</v>
      </c>
      <c r="I14" s="142">
        <v>102.5</v>
      </c>
      <c r="J14" s="56">
        <v>20711014643</v>
      </c>
      <c r="K14" s="56">
        <v>2251955119</v>
      </c>
      <c r="L14" s="568">
        <v>19.05</v>
      </c>
      <c r="M14" s="568">
        <v>16.98</v>
      </c>
      <c r="N14" s="56">
        <v>5495</v>
      </c>
      <c r="O14" s="562">
        <f t="shared" si="0"/>
        <v>37</v>
      </c>
      <c r="P14" s="562" t="str">
        <f t="shared" si="1"/>
        <v>Järfälla</v>
      </c>
      <c r="Q14" s="567">
        <f t="shared" si="2"/>
        <v>5495</v>
      </c>
    </row>
    <row r="15" spans="1:17" x14ac:dyDescent="0.2">
      <c r="A15" s="576" t="s">
        <v>1128</v>
      </c>
      <c r="B15" s="575" t="s">
        <v>933</v>
      </c>
      <c r="C15" s="474" t="s">
        <v>365</v>
      </c>
      <c r="D15" s="554" t="s">
        <v>365</v>
      </c>
      <c r="E15" s="570">
        <v>47783</v>
      </c>
      <c r="F15" s="570">
        <v>15304356400</v>
      </c>
      <c r="G15" s="580">
        <v>16537275352</v>
      </c>
      <c r="H15" s="580">
        <v>346091</v>
      </c>
      <c r="I15" s="142">
        <v>150</v>
      </c>
      <c r="J15" s="56">
        <v>12676244558</v>
      </c>
      <c r="K15" s="56">
        <v>-3861030794</v>
      </c>
      <c r="L15" s="568">
        <v>19.05</v>
      </c>
      <c r="M15" s="568">
        <v>16.98</v>
      </c>
      <c r="N15" s="56">
        <v>-13720</v>
      </c>
      <c r="O15" s="562">
        <f t="shared" si="0"/>
        <v>2</v>
      </c>
      <c r="P15" s="562" t="str">
        <f t="shared" si="1"/>
        <v>Lidingö</v>
      </c>
      <c r="Q15" s="567">
        <f t="shared" si="2"/>
        <v>-13720</v>
      </c>
    </row>
    <row r="16" spans="1:17" x14ac:dyDescent="0.2">
      <c r="A16" s="576" t="s">
        <v>1128</v>
      </c>
      <c r="B16" s="575" t="s">
        <v>963</v>
      </c>
      <c r="C16" s="474" t="s">
        <v>366</v>
      </c>
      <c r="D16" s="554" t="s">
        <v>366</v>
      </c>
      <c r="E16" s="570">
        <v>103274</v>
      </c>
      <c r="F16" s="570">
        <v>28327921300</v>
      </c>
      <c r="G16" s="580">
        <v>30610018640</v>
      </c>
      <c r="H16" s="580">
        <v>296396</v>
      </c>
      <c r="I16" s="142">
        <v>128.5</v>
      </c>
      <c r="J16" s="56">
        <v>27397327094</v>
      </c>
      <c r="K16" s="56">
        <v>-3212691546</v>
      </c>
      <c r="L16" s="568">
        <v>19.05</v>
      </c>
      <c r="M16" s="568">
        <v>16.98</v>
      </c>
      <c r="N16" s="56">
        <v>-5282</v>
      </c>
      <c r="O16" s="562">
        <f t="shared" si="0"/>
        <v>4</v>
      </c>
      <c r="P16" s="562" t="str">
        <f t="shared" si="1"/>
        <v>Nacka</v>
      </c>
      <c r="Q16" s="567">
        <f t="shared" si="2"/>
        <v>-5282</v>
      </c>
    </row>
    <row r="17" spans="1:17" x14ac:dyDescent="0.2">
      <c r="A17" s="576" t="s">
        <v>1128</v>
      </c>
      <c r="B17" s="575" t="s">
        <v>969</v>
      </c>
      <c r="C17" s="474" t="s">
        <v>367</v>
      </c>
      <c r="D17" s="554" t="s">
        <v>367</v>
      </c>
      <c r="E17" s="570">
        <v>61534</v>
      </c>
      <c r="F17" s="570">
        <v>12415661900</v>
      </c>
      <c r="G17" s="580">
        <v>13415867623</v>
      </c>
      <c r="H17" s="580">
        <v>218024</v>
      </c>
      <c r="I17" s="142">
        <v>94.5</v>
      </c>
      <c r="J17" s="56">
        <v>16324216409</v>
      </c>
      <c r="K17" s="56">
        <v>2908348786</v>
      </c>
      <c r="L17" s="568">
        <v>19.05</v>
      </c>
      <c r="M17" s="568">
        <v>16.98</v>
      </c>
      <c r="N17" s="56">
        <v>9004</v>
      </c>
      <c r="O17" s="562">
        <f t="shared" si="0"/>
        <v>89</v>
      </c>
      <c r="P17" s="562" t="str">
        <f t="shared" si="1"/>
        <v>Norrtälje</v>
      </c>
      <c r="Q17" s="567">
        <f t="shared" si="2"/>
        <v>9004</v>
      </c>
    </row>
    <row r="18" spans="1:17" x14ac:dyDescent="0.2">
      <c r="A18" s="576" t="s">
        <v>1128</v>
      </c>
      <c r="B18" s="575" t="s">
        <v>972</v>
      </c>
      <c r="C18" s="474" t="s">
        <v>368</v>
      </c>
      <c r="D18" s="554" t="s">
        <v>368</v>
      </c>
      <c r="E18" s="570">
        <v>10867</v>
      </c>
      <c r="F18" s="570">
        <v>2556661900</v>
      </c>
      <c r="G18" s="580">
        <v>2762626583</v>
      </c>
      <c r="H18" s="580">
        <v>254222</v>
      </c>
      <c r="I18" s="142">
        <v>110.2</v>
      </c>
      <c r="J18" s="56">
        <v>2882881979</v>
      </c>
      <c r="K18" s="56">
        <v>120255396</v>
      </c>
      <c r="L18" s="568">
        <v>19.05</v>
      </c>
      <c r="M18" s="568">
        <v>16.98</v>
      </c>
      <c r="N18" s="56">
        <v>2108</v>
      </c>
      <c r="O18" s="562">
        <f t="shared" si="0"/>
        <v>21</v>
      </c>
      <c r="P18" s="562" t="str">
        <f t="shared" si="1"/>
        <v>Nykvarn</v>
      </c>
      <c r="Q18" s="567">
        <f t="shared" si="2"/>
        <v>2108</v>
      </c>
    </row>
    <row r="19" spans="1:17" x14ac:dyDescent="0.2">
      <c r="A19" s="576" t="s">
        <v>1128</v>
      </c>
      <c r="B19" s="575" t="s">
        <v>974</v>
      </c>
      <c r="C19" s="474" t="s">
        <v>369</v>
      </c>
      <c r="D19" s="554" t="s">
        <v>369</v>
      </c>
      <c r="E19" s="570">
        <v>28224</v>
      </c>
      <c r="F19" s="570">
        <v>5927239400</v>
      </c>
      <c r="G19" s="580">
        <v>6404737806</v>
      </c>
      <c r="H19" s="580">
        <v>226925</v>
      </c>
      <c r="I19" s="142">
        <v>98.4</v>
      </c>
      <c r="J19" s="56">
        <v>7487481456</v>
      </c>
      <c r="K19" s="56">
        <v>1082743650</v>
      </c>
      <c r="L19" s="568">
        <v>19.05</v>
      </c>
      <c r="M19" s="568">
        <v>16.98</v>
      </c>
      <c r="N19" s="56">
        <v>7308</v>
      </c>
      <c r="O19" s="562">
        <f t="shared" si="0"/>
        <v>57</v>
      </c>
      <c r="P19" s="562" t="str">
        <f t="shared" si="1"/>
        <v>Nynäshamn</v>
      </c>
      <c r="Q19" s="567">
        <f t="shared" si="2"/>
        <v>7308</v>
      </c>
    </row>
    <row r="20" spans="1:17" x14ac:dyDescent="0.2">
      <c r="A20" s="576" t="s">
        <v>1128</v>
      </c>
      <c r="B20" s="575" t="s">
        <v>993</v>
      </c>
      <c r="C20" s="474" t="s">
        <v>370</v>
      </c>
      <c r="D20" s="554" t="s">
        <v>370</v>
      </c>
      <c r="E20" s="570">
        <v>16778</v>
      </c>
      <c r="F20" s="570">
        <v>3928842100</v>
      </c>
      <c r="G20" s="580">
        <v>4245349620</v>
      </c>
      <c r="H20" s="580">
        <v>253031</v>
      </c>
      <c r="I20" s="142">
        <v>109.7</v>
      </c>
      <c r="J20" s="56">
        <v>4450997870</v>
      </c>
      <c r="K20" s="56">
        <v>205648250</v>
      </c>
      <c r="L20" s="568">
        <v>19.05</v>
      </c>
      <c r="M20" s="568">
        <v>16.98</v>
      </c>
      <c r="N20" s="56">
        <v>2335</v>
      </c>
      <c r="O20" s="562">
        <f t="shared" si="0"/>
        <v>24</v>
      </c>
      <c r="P20" s="562" t="str">
        <f t="shared" si="1"/>
        <v>Salem</v>
      </c>
      <c r="Q20" s="567">
        <f t="shared" si="2"/>
        <v>2335</v>
      </c>
    </row>
    <row r="21" spans="1:17" x14ac:dyDescent="0.2">
      <c r="A21" s="576" t="s">
        <v>1128</v>
      </c>
      <c r="B21" s="575" t="s">
        <v>995</v>
      </c>
      <c r="C21" s="474" t="s">
        <v>371</v>
      </c>
      <c r="D21" s="554" t="s">
        <v>371</v>
      </c>
      <c r="E21" s="570">
        <v>47923</v>
      </c>
      <c r="F21" s="570">
        <v>9906957400</v>
      </c>
      <c r="G21" s="580">
        <v>10705061888</v>
      </c>
      <c r="H21" s="580">
        <v>223380</v>
      </c>
      <c r="I21" s="142">
        <v>96.8</v>
      </c>
      <c r="J21" s="56">
        <v>12713384843</v>
      </c>
      <c r="K21" s="56">
        <v>2008322955</v>
      </c>
      <c r="L21" s="568">
        <v>19.05</v>
      </c>
      <c r="M21" s="568">
        <v>16.98</v>
      </c>
      <c r="N21" s="56">
        <v>7983</v>
      </c>
      <c r="O21" s="562">
        <f t="shared" si="0"/>
        <v>70</v>
      </c>
      <c r="P21" s="562" t="str">
        <f t="shared" si="1"/>
        <v>Sigtuna</v>
      </c>
      <c r="Q21" s="567">
        <f t="shared" si="2"/>
        <v>7983</v>
      </c>
    </row>
    <row r="22" spans="1:17" x14ac:dyDescent="0.2">
      <c r="A22" s="576" t="s">
        <v>1128</v>
      </c>
      <c r="B22" s="575" t="s">
        <v>1005</v>
      </c>
      <c r="C22" s="474" t="s">
        <v>372</v>
      </c>
      <c r="D22" s="554" t="s">
        <v>372</v>
      </c>
      <c r="E22" s="570">
        <v>72420</v>
      </c>
      <c r="F22" s="570">
        <v>19743686800</v>
      </c>
      <c r="G22" s="580">
        <v>21334238209</v>
      </c>
      <c r="H22" s="580">
        <v>294590</v>
      </c>
      <c r="I22" s="142">
        <v>127.7</v>
      </c>
      <c r="J22" s="56">
        <v>19212138855</v>
      </c>
      <c r="K22" s="56">
        <v>-2122099354</v>
      </c>
      <c r="L22" s="568">
        <v>19.05</v>
      </c>
      <c r="M22" s="568">
        <v>16.98</v>
      </c>
      <c r="N22" s="56">
        <v>-4976</v>
      </c>
      <c r="O22" s="562">
        <f t="shared" si="0"/>
        <v>5</v>
      </c>
      <c r="P22" s="562" t="str">
        <f t="shared" si="1"/>
        <v>Sollentuna</v>
      </c>
      <c r="Q22" s="567">
        <f t="shared" si="2"/>
        <v>-4976</v>
      </c>
    </row>
    <row r="23" spans="1:17" x14ac:dyDescent="0.2">
      <c r="A23" s="576" t="s">
        <v>1128</v>
      </c>
      <c r="B23" s="575" t="s">
        <v>1006</v>
      </c>
      <c r="C23" s="474" t="s">
        <v>373</v>
      </c>
      <c r="D23" s="554" t="s">
        <v>373</v>
      </c>
      <c r="E23" s="570">
        <v>81216</v>
      </c>
      <c r="F23" s="570">
        <v>21551122300</v>
      </c>
      <c r="G23" s="580">
        <v>23287280712</v>
      </c>
      <c r="H23" s="580">
        <v>286733</v>
      </c>
      <c r="I23" s="142">
        <v>124.3</v>
      </c>
      <c r="J23" s="56">
        <v>21545609904</v>
      </c>
      <c r="K23" s="56">
        <v>-1741670808</v>
      </c>
      <c r="L23" s="568">
        <v>19.05</v>
      </c>
      <c r="M23" s="568">
        <v>16.98</v>
      </c>
      <c r="N23" s="56">
        <v>-3641</v>
      </c>
      <c r="O23" s="562">
        <f t="shared" si="0"/>
        <v>9</v>
      </c>
      <c r="P23" s="562" t="str">
        <f t="shared" si="1"/>
        <v>Solna</v>
      </c>
      <c r="Q23" s="567">
        <f t="shared" si="2"/>
        <v>-3641</v>
      </c>
    </row>
    <row r="24" spans="1:17" x14ac:dyDescent="0.2">
      <c r="A24" s="576" t="s">
        <v>1128</v>
      </c>
      <c r="B24" s="575" t="s">
        <v>1011</v>
      </c>
      <c r="C24" s="474" t="s">
        <v>374</v>
      </c>
      <c r="D24" s="554" t="s">
        <v>374</v>
      </c>
      <c r="E24" s="570">
        <v>961609</v>
      </c>
      <c r="F24" s="570">
        <v>257681000000</v>
      </c>
      <c r="G24" s="580">
        <v>278439781360</v>
      </c>
      <c r="H24" s="580">
        <v>289556</v>
      </c>
      <c r="I24" s="142">
        <v>125.5</v>
      </c>
      <c r="J24" s="56">
        <v>255103087990</v>
      </c>
      <c r="K24" s="56">
        <v>-23336693370</v>
      </c>
      <c r="L24" s="568">
        <v>19.05</v>
      </c>
      <c r="M24" s="568">
        <v>16.98</v>
      </c>
      <c r="N24" s="56">
        <v>-4121</v>
      </c>
      <c r="O24" s="562">
        <f t="shared" si="0"/>
        <v>7</v>
      </c>
      <c r="P24" s="562" t="str">
        <f t="shared" si="1"/>
        <v>Stockholm</v>
      </c>
      <c r="Q24" s="567">
        <f t="shared" si="2"/>
        <v>-4121</v>
      </c>
    </row>
    <row r="25" spans="1:17" x14ac:dyDescent="0.2">
      <c r="A25" s="576" t="s">
        <v>1128</v>
      </c>
      <c r="B25" s="575" t="s">
        <v>1017</v>
      </c>
      <c r="C25" s="474" t="s">
        <v>375</v>
      </c>
      <c r="D25" s="554" t="s">
        <v>375</v>
      </c>
      <c r="E25" s="570">
        <v>50349</v>
      </c>
      <c r="F25" s="570">
        <v>12059829400</v>
      </c>
      <c r="G25" s="580">
        <v>13031369256</v>
      </c>
      <c r="H25" s="580">
        <v>258821</v>
      </c>
      <c r="I25" s="142">
        <v>112.2</v>
      </c>
      <c r="J25" s="56">
        <v>13356972925</v>
      </c>
      <c r="K25" s="56">
        <v>325603669</v>
      </c>
      <c r="L25" s="568">
        <v>19.05</v>
      </c>
      <c r="M25" s="568">
        <v>16.98</v>
      </c>
      <c r="N25" s="56">
        <v>1232</v>
      </c>
      <c r="O25" s="562">
        <f t="shared" si="0"/>
        <v>19</v>
      </c>
      <c r="P25" s="562" t="str">
        <f t="shared" si="1"/>
        <v>Sundbyberg</v>
      </c>
      <c r="Q25" s="567">
        <f t="shared" si="2"/>
        <v>1232</v>
      </c>
    </row>
    <row r="26" spans="1:17" x14ac:dyDescent="0.2">
      <c r="A26" s="576" t="s">
        <v>1128</v>
      </c>
      <c r="B26" s="575" t="s">
        <v>1029</v>
      </c>
      <c r="C26" s="474" t="s">
        <v>376</v>
      </c>
      <c r="D26" s="554" t="s">
        <v>376</v>
      </c>
      <c r="E26" s="570">
        <v>97094</v>
      </c>
      <c r="F26" s="570">
        <v>18472377300</v>
      </c>
      <c r="G26" s="580">
        <v>19960512015</v>
      </c>
      <c r="H26" s="580">
        <v>205579</v>
      </c>
      <c r="I26" s="142">
        <v>89.1</v>
      </c>
      <c r="J26" s="56">
        <v>25757848799</v>
      </c>
      <c r="K26" s="56">
        <v>5797336784</v>
      </c>
      <c r="L26" s="568">
        <v>19.05</v>
      </c>
      <c r="M26" s="568">
        <v>16.98</v>
      </c>
      <c r="N26" s="56">
        <v>11374</v>
      </c>
      <c r="O26" s="562">
        <f t="shared" si="0"/>
        <v>166</v>
      </c>
      <c r="P26" s="562" t="str">
        <f t="shared" si="1"/>
        <v>Södertälje</v>
      </c>
      <c r="Q26" s="567">
        <f t="shared" si="2"/>
        <v>11374</v>
      </c>
    </row>
    <row r="27" spans="1:17" x14ac:dyDescent="0.2">
      <c r="A27" s="576" t="s">
        <v>1128</v>
      </c>
      <c r="B27" s="575" t="s">
        <v>1046</v>
      </c>
      <c r="C27" s="474" t="s">
        <v>377</v>
      </c>
      <c r="D27" s="554" t="s">
        <v>377</v>
      </c>
      <c r="E27" s="570">
        <v>47953</v>
      </c>
      <c r="F27" s="570">
        <v>11724897300</v>
      </c>
      <c r="G27" s="580">
        <v>12669455026</v>
      </c>
      <c r="H27" s="580">
        <v>264206</v>
      </c>
      <c r="I27" s="142">
        <v>114.5</v>
      </c>
      <c r="J27" s="56">
        <v>12721343476</v>
      </c>
      <c r="K27" s="56">
        <v>51888450</v>
      </c>
      <c r="L27" s="568">
        <v>19.05</v>
      </c>
      <c r="M27" s="568">
        <v>16.98</v>
      </c>
      <c r="N27" s="56">
        <v>206</v>
      </c>
      <c r="O27" s="562">
        <f t="shared" si="0"/>
        <v>13</v>
      </c>
      <c r="P27" s="562" t="str">
        <f t="shared" si="1"/>
        <v>Tyresö</v>
      </c>
      <c r="Q27" s="567">
        <f t="shared" si="2"/>
        <v>206</v>
      </c>
    </row>
    <row r="28" spans="1:17" x14ac:dyDescent="0.2">
      <c r="A28" s="576" t="s">
        <v>1128</v>
      </c>
      <c r="B28" s="575" t="s">
        <v>1047</v>
      </c>
      <c r="C28" s="474" t="s">
        <v>378</v>
      </c>
      <c r="D28" s="554" t="s">
        <v>378</v>
      </c>
      <c r="E28" s="570">
        <v>71223</v>
      </c>
      <c r="F28" s="570">
        <v>21172640200</v>
      </c>
      <c r="G28" s="580">
        <v>22878308095</v>
      </c>
      <c r="H28" s="580">
        <v>321221</v>
      </c>
      <c r="I28" s="142">
        <v>139.19999999999999</v>
      </c>
      <c r="J28" s="56">
        <v>18894589418</v>
      </c>
      <c r="K28" s="56">
        <v>-3983718677</v>
      </c>
      <c r="L28" s="568">
        <v>19.05</v>
      </c>
      <c r="M28" s="568">
        <v>16.98</v>
      </c>
      <c r="N28" s="56">
        <v>-9497</v>
      </c>
      <c r="O28" s="562">
        <f t="shared" si="0"/>
        <v>3</v>
      </c>
      <c r="P28" s="562" t="str">
        <f t="shared" si="1"/>
        <v>Täby</v>
      </c>
      <c r="Q28" s="567">
        <f t="shared" si="2"/>
        <v>-9497</v>
      </c>
    </row>
    <row r="29" spans="1:17" x14ac:dyDescent="0.2">
      <c r="A29" s="576" t="s">
        <v>1128</v>
      </c>
      <c r="B29" s="575" t="s">
        <v>1052</v>
      </c>
      <c r="C29" s="474" t="s">
        <v>379</v>
      </c>
      <c r="D29" s="554" t="s">
        <v>379</v>
      </c>
      <c r="E29" s="570">
        <v>45332</v>
      </c>
      <c r="F29" s="570">
        <v>9984065800</v>
      </c>
      <c r="G29" s="122">
        <v>10788382141</v>
      </c>
      <c r="H29" s="122">
        <v>237986</v>
      </c>
      <c r="I29" s="142">
        <v>103.2</v>
      </c>
      <c r="J29" s="56">
        <v>12026024283</v>
      </c>
      <c r="K29" s="56">
        <v>1237642142</v>
      </c>
      <c r="L29" s="568">
        <v>19.05</v>
      </c>
      <c r="M29" s="568">
        <v>16.98</v>
      </c>
      <c r="N29" s="56">
        <v>5201</v>
      </c>
      <c r="O29" s="562">
        <f t="shared" si="0"/>
        <v>35</v>
      </c>
      <c r="P29" s="562" t="str">
        <f t="shared" si="1"/>
        <v>Upplands Väsby</v>
      </c>
      <c r="Q29" s="567">
        <f t="shared" si="2"/>
        <v>5201</v>
      </c>
    </row>
    <row r="30" spans="1:17" x14ac:dyDescent="0.2">
      <c r="A30" s="576" t="s">
        <v>1128</v>
      </c>
      <c r="B30" s="575" t="s">
        <v>1053</v>
      </c>
      <c r="C30" s="474" t="s">
        <v>380</v>
      </c>
      <c r="D30" s="554" t="s">
        <v>380</v>
      </c>
      <c r="E30" s="570">
        <v>28624</v>
      </c>
      <c r="F30" s="570">
        <v>5818607400</v>
      </c>
      <c r="G30" s="122">
        <v>6287354412</v>
      </c>
      <c r="H30" s="122">
        <v>219653</v>
      </c>
      <c r="I30" s="142">
        <v>95.2</v>
      </c>
      <c r="J30" s="56">
        <v>7593596556</v>
      </c>
      <c r="K30" s="56">
        <v>1306242144</v>
      </c>
      <c r="L30" s="568">
        <v>19.05</v>
      </c>
      <c r="M30" s="568">
        <v>16.98</v>
      </c>
      <c r="N30" s="56">
        <v>8693</v>
      </c>
      <c r="O30" s="562">
        <f t="shared" si="0"/>
        <v>80</v>
      </c>
      <c r="P30" s="562" t="str">
        <f t="shared" si="1"/>
        <v>Upplands-Bro</v>
      </c>
      <c r="Q30" s="567">
        <f t="shared" si="2"/>
        <v>8693</v>
      </c>
    </row>
    <row r="31" spans="1:17" x14ac:dyDescent="0.2">
      <c r="A31" s="576" t="s">
        <v>1128</v>
      </c>
      <c r="B31" s="575" t="s">
        <v>1059</v>
      </c>
      <c r="C31" s="474" t="s">
        <v>381</v>
      </c>
      <c r="D31" s="554" t="s">
        <v>381</v>
      </c>
      <c r="E31" s="570">
        <v>33280</v>
      </c>
      <c r="F31" s="570">
        <v>8106833600</v>
      </c>
      <c r="G31" s="122">
        <v>8759920115</v>
      </c>
      <c r="H31" s="122">
        <v>263219</v>
      </c>
      <c r="I31" s="142">
        <v>114.1</v>
      </c>
      <c r="J31" s="56">
        <v>8828776320</v>
      </c>
      <c r="K31" s="56">
        <v>68856205</v>
      </c>
      <c r="L31" s="568">
        <v>19.05</v>
      </c>
      <c r="M31" s="568">
        <v>16.98</v>
      </c>
      <c r="N31" s="56">
        <v>394</v>
      </c>
      <c r="O31" s="562">
        <f t="shared" si="0"/>
        <v>15</v>
      </c>
      <c r="P31" s="562" t="str">
        <f t="shared" si="1"/>
        <v>Vallentuna</v>
      </c>
      <c r="Q31" s="567">
        <f t="shared" si="2"/>
        <v>394</v>
      </c>
    </row>
    <row r="32" spans="1:17" x14ac:dyDescent="0.2">
      <c r="A32" s="576" t="s">
        <v>1128</v>
      </c>
      <c r="B32" s="575" t="s">
        <v>1063</v>
      </c>
      <c r="C32" s="474" t="s">
        <v>382</v>
      </c>
      <c r="D32" s="554" t="s">
        <v>382</v>
      </c>
      <c r="E32" s="570">
        <v>11961</v>
      </c>
      <c r="F32" s="570">
        <v>3249074900</v>
      </c>
      <c r="G32" s="122">
        <v>3510820374</v>
      </c>
      <c r="H32" s="122">
        <v>293522</v>
      </c>
      <c r="I32" s="142">
        <v>127.2</v>
      </c>
      <c r="J32" s="56">
        <v>3173106778</v>
      </c>
      <c r="K32" s="56">
        <v>-337713596</v>
      </c>
      <c r="L32" s="568">
        <v>19.05</v>
      </c>
      <c r="M32" s="568">
        <v>16.98</v>
      </c>
      <c r="N32" s="56">
        <v>-4794</v>
      </c>
      <c r="O32" s="562">
        <f t="shared" si="0"/>
        <v>6</v>
      </c>
      <c r="P32" s="562" t="str">
        <f t="shared" si="1"/>
        <v>Vaxholm</v>
      </c>
      <c r="Q32" s="567">
        <f t="shared" si="2"/>
        <v>-4794</v>
      </c>
    </row>
    <row r="33" spans="1:17" x14ac:dyDescent="0.2">
      <c r="A33" s="576" t="s">
        <v>1128</v>
      </c>
      <c r="B33" s="575" t="s">
        <v>1073</v>
      </c>
      <c r="C33" s="474" t="s">
        <v>383</v>
      </c>
      <c r="D33" s="554" t="s">
        <v>383</v>
      </c>
      <c r="E33" s="570">
        <v>44210</v>
      </c>
      <c r="F33" s="570">
        <v>10461208500</v>
      </c>
      <c r="G33" s="122">
        <v>11303963457</v>
      </c>
      <c r="H33" s="122">
        <v>255688</v>
      </c>
      <c r="I33" s="142">
        <v>110.8</v>
      </c>
      <c r="J33" s="56">
        <v>11728371428</v>
      </c>
      <c r="K33" s="56">
        <v>424407971</v>
      </c>
      <c r="L33" s="568">
        <v>19.05</v>
      </c>
      <c r="M33" s="568">
        <v>16.98</v>
      </c>
      <c r="N33" s="56">
        <v>1829</v>
      </c>
      <c r="O33" s="562">
        <f t="shared" si="0"/>
        <v>20</v>
      </c>
      <c r="P33" s="562" t="str">
        <f t="shared" si="1"/>
        <v>Värmdö</v>
      </c>
      <c r="Q33" s="567">
        <f t="shared" si="2"/>
        <v>1829</v>
      </c>
    </row>
    <row r="34" spans="1:17" x14ac:dyDescent="0.2">
      <c r="A34" s="576" t="s">
        <v>1128</v>
      </c>
      <c r="B34" s="575" t="s">
        <v>1098</v>
      </c>
      <c r="C34" s="474" t="s">
        <v>384</v>
      </c>
      <c r="D34" s="554" t="s">
        <v>384</v>
      </c>
      <c r="E34" s="570">
        <v>44663</v>
      </c>
      <c r="F34" s="570">
        <v>10777309300</v>
      </c>
      <c r="G34" s="122">
        <v>11645529337</v>
      </c>
      <c r="H34" s="122">
        <v>260742</v>
      </c>
      <c r="I34" s="142">
        <v>113</v>
      </c>
      <c r="J34" s="56">
        <v>11848546778</v>
      </c>
      <c r="K34" s="56">
        <v>203017441</v>
      </c>
      <c r="L34" s="568">
        <v>19.05</v>
      </c>
      <c r="M34" s="568">
        <v>16.98</v>
      </c>
      <c r="N34" s="56">
        <v>866</v>
      </c>
      <c r="O34" s="562">
        <f t="shared" si="0"/>
        <v>17</v>
      </c>
      <c r="P34" s="562" t="str">
        <f t="shared" si="1"/>
        <v>Österåker</v>
      </c>
      <c r="Q34" s="567">
        <f t="shared" si="2"/>
        <v>866</v>
      </c>
    </row>
    <row r="35" spans="1:17" ht="25.5" x14ac:dyDescent="0.2">
      <c r="A35" s="576" t="s">
        <v>1129</v>
      </c>
      <c r="B35" s="575" t="s">
        <v>847</v>
      </c>
      <c r="C35" s="578" t="s">
        <v>386</v>
      </c>
      <c r="D35" s="577" t="s">
        <v>700</v>
      </c>
      <c r="E35" s="570">
        <v>44230</v>
      </c>
      <c r="F35" s="570">
        <v>9128634100</v>
      </c>
      <c r="G35" s="122">
        <v>9864036863</v>
      </c>
      <c r="H35" s="122">
        <v>223017</v>
      </c>
      <c r="I35" s="142">
        <v>96.7</v>
      </c>
      <c r="J35" s="56">
        <v>11733677183</v>
      </c>
      <c r="K35" s="56">
        <v>1869640320</v>
      </c>
      <c r="L35" s="568">
        <v>19.14</v>
      </c>
      <c r="M35" s="568">
        <v>17.07</v>
      </c>
      <c r="N35" s="56">
        <v>8091</v>
      </c>
      <c r="O35" s="562">
        <f t="shared" si="0"/>
        <v>72</v>
      </c>
      <c r="P35" s="562" t="str">
        <f t="shared" si="1"/>
        <v>Enköping</v>
      </c>
      <c r="Q35" s="567">
        <f t="shared" si="2"/>
        <v>8091</v>
      </c>
    </row>
    <row r="36" spans="1:17" x14ac:dyDescent="0.2">
      <c r="A36" s="576">
        <v>3</v>
      </c>
      <c r="B36" s="575" t="s">
        <v>880</v>
      </c>
      <c r="C36" s="474" t="s">
        <v>387</v>
      </c>
      <c r="D36" s="554" t="s">
        <v>387</v>
      </c>
      <c r="E36" s="570">
        <v>13879</v>
      </c>
      <c r="F36" s="570">
        <v>2595901600</v>
      </c>
      <c r="G36" s="122">
        <v>2805027433</v>
      </c>
      <c r="H36" s="122">
        <v>202106</v>
      </c>
      <c r="I36" s="142">
        <v>87.6</v>
      </c>
      <c r="J36" s="56">
        <v>3681928682</v>
      </c>
      <c r="K36" s="56">
        <v>876901249</v>
      </c>
      <c r="L36" s="568">
        <v>19.14</v>
      </c>
      <c r="M36" s="568">
        <v>17.07</v>
      </c>
      <c r="N36" s="56">
        <v>12093</v>
      </c>
      <c r="O36" s="562">
        <f t="shared" si="0"/>
        <v>187</v>
      </c>
      <c r="P36" s="562" t="str">
        <f t="shared" si="1"/>
        <v>Heby</v>
      </c>
      <c r="Q36" s="567">
        <f t="shared" si="2"/>
        <v>12093</v>
      </c>
    </row>
    <row r="37" spans="1:17" x14ac:dyDescent="0.2">
      <c r="A37" s="576" t="s">
        <v>1129</v>
      </c>
      <c r="B37" s="575" t="s">
        <v>890</v>
      </c>
      <c r="C37" s="474" t="s">
        <v>388</v>
      </c>
      <c r="D37" s="554" t="s">
        <v>388</v>
      </c>
      <c r="E37" s="570">
        <v>21440</v>
      </c>
      <c r="F37" s="570">
        <v>4800524200</v>
      </c>
      <c r="G37" s="122">
        <v>5187254430</v>
      </c>
      <c r="H37" s="122">
        <v>241943</v>
      </c>
      <c r="I37" s="142">
        <v>104.9</v>
      </c>
      <c r="J37" s="56">
        <v>5687769360</v>
      </c>
      <c r="K37" s="56">
        <v>500514930</v>
      </c>
      <c r="L37" s="568">
        <v>19.14</v>
      </c>
      <c r="M37" s="568">
        <v>17.07</v>
      </c>
      <c r="N37" s="56">
        <v>4468</v>
      </c>
      <c r="O37" s="562">
        <f t="shared" si="0"/>
        <v>31</v>
      </c>
      <c r="P37" s="562" t="str">
        <f t="shared" si="1"/>
        <v>Håbo</v>
      </c>
      <c r="Q37" s="567">
        <f t="shared" si="2"/>
        <v>4468</v>
      </c>
    </row>
    <row r="38" spans="1:17" x14ac:dyDescent="0.2">
      <c r="A38" s="576" t="s">
        <v>1129</v>
      </c>
      <c r="B38" s="575" t="s">
        <v>915</v>
      </c>
      <c r="C38" s="474" t="s">
        <v>389</v>
      </c>
      <c r="D38" s="554" t="s">
        <v>389</v>
      </c>
      <c r="E38" s="570">
        <v>18671</v>
      </c>
      <c r="F38" s="570">
        <v>4241805900</v>
      </c>
      <c r="G38" s="122">
        <v>4583525783</v>
      </c>
      <c r="H38" s="122">
        <v>245489</v>
      </c>
      <c r="I38" s="142">
        <v>106.4</v>
      </c>
      <c r="J38" s="56">
        <v>4953187580</v>
      </c>
      <c r="K38" s="56">
        <v>369661797</v>
      </c>
      <c r="L38" s="568">
        <v>19.14</v>
      </c>
      <c r="M38" s="568">
        <v>17.07</v>
      </c>
      <c r="N38" s="56">
        <v>3789</v>
      </c>
      <c r="O38" s="562">
        <f t="shared" si="0"/>
        <v>30</v>
      </c>
      <c r="P38" s="562" t="str">
        <f t="shared" si="1"/>
        <v>Knivsta</v>
      </c>
      <c r="Q38" s="567">
        <f t="shared" si="2"/>
        <v>3789</v>
      </c>
    </row>
    <row r="39" spans="1:17" x14ac:dyDescent="0.2">
      <c r="A39" s="576" t="s">
        <v>1129</v>
      </c>
      <c r="B39" s="575" t="s">
        <v>1034</v>
      </c>
      <c r="C39" s="474" t="s">
        <v>390</v>
      </c>
      <c r="D39" s="554" t="s">
        <v>390</v>
      </c>
      <c r="E39" s="570">
        <v>21140</v>
      </c>
      <c r="F39" s="570">
        <v>3874673300</v>
      </c>
      <c r="G39" s="122">
        <v>4186816981</v>
      </c>
      <c r="H39" s="122">
        <v>198052</v>
      </c>
      <c r="I39" s="142">
        <v>85.9</v>
      </c>
      <c r="J39" s="56">
        <v>5608183035</v>
      </c>
      <c r="K39" s="56">
        <v>1421366054</v>
      </c>
      <c r="L39" s="568">
        <v>19.14</v>
      </c>
      <c r="M39" s="568">
        <v>17.07</v>
      </c>
      <c r="N39" s="56">
        <v>12869</v>
      </c>
      <c r="O39" s="562">
        <f t="shared" si="0"/>
        <v>214</v>
      </c>
      <c r="P39" s="562" t="str">
        <f t="shared" si="1"/>
        <v>Tierp</v>
      </c>
      <c r="Q39" s="567">
        <f t="shared" si="2"/>
        <v>12869</v>
      </c>
    </row>
    <row r="40" spans="1:17" x14ac:dyDescent="0.2">
      <c r="A40" s="576" t="s">
        <v>1129</v>
      </c>
      <c r="B40" s="575" t="s">
        <v>1054</v>
      </c>
      <c r="C40" s="474" t="s">
        <v>385</v>
      </c>
      <c r="D40" s="554" t="s">
        <v>385</v>
      </c>
      <c r="E40" s="570">
        <v>224519</v>
      </c>
      <c r="F40" s="570">
        <v>48371609600</v>
      </c>
      <c r="G40" s="122">
        <v>52268426469</v>
      </c>
      <c r="H40" s="122">
        <v>232802</v>
      </c>
      <c r="I40" s="142">
        <v>100.9</v>
      </c>
      <c r="J40" s="56">
        <v>59562140342</v>
      </c>
      <c r="K40" s="56">
        <v>7293713873</v>
      </c>
      <c r="L40" s="568">
        <v>19.14</v>
      </c>
      <c r="M40" s="568">
        <v>17.07</v>
      </c>
      <c r="N40" s="56">
        <v>6218</v>
      </c>
      <c r="O40" s="562">
        <f t="shared" si="0"/>
        <v>44</v>
      </c>
      <c r="P40" s="562" t="str">
        <f t="shared" si="1"/>
        <v>Uppsala</v>
      </c>
      <c r="Q40" s="567">
        <f t="shared" si="2"/>
        <v>6218</v>
      </c>
    </row>
    <row r="41" spans="1:17" x14ac:dyDescent="0.2">
      <c r="A41" s="576" t="s">
        <v>1129</v>
      </c>
      <c r="B41" s="575" t="s">
        <v>1089</v>
      </c>
      <c r="C41" s="474" t="s">
        <v>391</v>
      </c>
      <c r="D41" s="554" t="s">
        <v>391</v>
      </c>
      <c r="E41" s="570">
        <v>9339</v>
      </c>
      <c r="F41" s="570">
        <v>1821379500</v>
      </c>
      <c r="G41" s="122">
        <v>1968109833</v>
      </c>
      <c r="H41" s="122">
        <v>210741</v>
      </c>
      <c r="I41" s="142">
        <v>91.4</v>
      </c>
      <c r="J41" s="56">
        <v>2477522297</v>
      </c>
      <c r="K41" s="56">
        <v>509412464</v>
      </c>
      <c r="L41" s="568">
        <v>19.14</v>
      </c>
      <c r="M41" s="568">
        <v>17.07</v>
      </c>
      <c r="N41" s="56">
        <v>10440</v>
      </c>
      <c r="O41" s="562">
        <f t="shared" si="0"/>
        <v>134</v>
      </c>
      <c r="P41" s="562" t="str">
        <f t="shared" si="1"/>
        <v>Älvkarleby</v>
      </c>
      <c r="Q41" s="567">
        <f t="shared" si="2"/>
        <v>10440</v>
      </c>
    </row>
    <row r="42" spans="1:17" x14ac:dyDescent="0.2">
      <c r="A42" s="576" t="s">
        <v>1129</v>
      </c>
      <c r="B42" s="575" t="s">
        <v>1099</v>
      </c>
      <c r="C42" s="474" t="s">
        <v>392</v>
      </c>
      <c r="D42" s="554" t="s">
        <v>392</v>
      </c>
      <c r="E42" s="570">
        <v>22022</v>
      </c>
      <c r="F42" s="570">
        <v>4610905000</v>
      </c>
      <c r="G42" s="122">
        <v>4982359507</v>
      </c>
      <c r="H42" s="122">
        <v>226245</v>
      </c>
      <c r="I42" s="142">
        <v>98.1</v>
      </c>
      <c r="J42" s="56">
        <v>5842166831</v>
      </c>
      <c r="K42" s="56">
        <v>859807324</v>
      </c>
      <c r="L42" s="568">
        <v>19.14</v>
      </c>
      <c r="M42" s="568">
        <v>17.07</v>
      </c>
      <c r="N42" s="56">
        <v>7473</v>
      </c>
      <c r="O42" s="562">
        <f t="shared" si="0"/>
        <v>59</v>
      </c>
      <c r="P42" s="562" t="str">
        <f t="shared" si="1"/>
        <v>Östhammar</v>
      </c>
      <c r="Q42" s="567">
        <f t="shared" si="2"/>
        <v>7473</v>
      </c>
    </row>
    <row r="43" spans="1:17" ht="25.5" x14ac:dyDescent="0.2">
      <c r="A43" s="576" t="s">
        <v>1130</v>
      </c>
      <c r="B43" s="575" t="s">
        <v>848</v>
      </c>
      <c r="C43" s="578" t="s">
        <v>394</v>
      </c>
      <c r="D43" s="577" t="s">
        <v>701</v>
      </c>
      <c r="E43" s="570">
        <v>105727</v>
      </c>
      <c r="F43" s="570">
        <v>19654319600</v>
      </c>
      <c r="G43" s="122">
        <v>21237671587</v>
      </c>
      <c r="H43" s="122">
        <v>200873</v>
      </c>
      <c r="I43" s="142">
        <v>87.1</v>
      </c>
      <c r="J43" s="56">
        <v>28048077944</v>
      </c>
      <c r="K43" s="56">
        <v>6810406357</v>
      </c>
      <c r="L43" s="568">
        <v>19.87</v>
      </c>
      <c r="M43" s="568">
        <v>17.8</v>
      </c>
      <c r="N43" s="56">
        <v>12799</v>
      </c>
      <c r="O43" s="562">
        <f t="shared" si="0"/>
        <v>211</v>
      </c>
      <c r="P43" s="562" t="str">
        <f t="shared" si="1"/>
        <v>Eskilstuna</v>
      </c>
      <c r="Q43" s="567">
        <f t="shared" si="2"/>
        <v>12799</v>
      </c>
    </row>
    <row r="44" spans="1:17" x14ac:dyDescent="0.2">
      <c r="A44" s="576" t="s">
        <v>1130</v>
      </c>
      <c r="B44" s="575" t="s">
        <v>857</v>
      </c>
      <c r="C44" s="474" t="s">
        <v>395</v>
      </c>
      <c r="D44" s="554" t="s">
        <v>395</v>
      </c>
      <c r="E44" s="570">
        <v>16712</v>
      </c>
      <c r="F44" s="570">
        <v>2922039500</v>
      </c>
      <c r="G44" s="122">
        <v>3157439002</v>
      </c>
      <c r="H44" s="122">
        <v>188932</v>
      </c>
      <c r="I44" s="142">
        <v>81.900000000000006</v>
      </c>
      <c r="J44" s="56">
        <v>4433488878</v>
      </c>
      <c r="K44" s="56">
        <v>1276049876</v>
      </c>
      <c r="L44" s="568">
        <v>19.87</v>
      </c>
      <c r="M44" s="568">
        <v>17.8</v>
      </c>
      <c r="N44" s="56">
        <v>15172</v>
      </c>
      <c r="O44" s="562">
        <f t="shared" si="0"/>
        <v>272</v>
      </c>
      <c r="P44" s="562" t="str">
        <f t="shared" si="1"/>
        <v>Flen</v>
      </c>
      <c r="Q44" s="567">
        <f t="shared" si="2"/>
        <v>15172</v>
      </c>
    </row>
    <row r="45" spans="1:17" x14ac:dyDescent="0.2">
      <c r="A45" s="576" t="s">
        <v>1130</v>
      </c>
      <c r="B45" s="575" t="s">
        <v>862</v>
      </c>
      <c r="C45" s="474" t="s">
        <v>396</v>
      </c>
      <c r="D45" s="554" t="s">
        <v>396</v>
      </c>
      <c r="E45" s="570">
        <v>11203</v>
      </c>
      <c r="F45" s="570">
        <v>2215702500</v>
      </c>
      <c r="G45" s="122">
        <v>2394199493</v>
      </c>
      <c r="H45" s="122">
        <v>213711</v>
      </c>
      <c r="I45" s="142">
        <v>92.6</v>
      </c>
      <c r="J45" s="56">
        <v>2972018663</v>
      </c>
      <c r="K45" s="56">
        <v>577819170</v>
      </c>
      <c r="L45" s="568">
        <v>19.87</v>
      </c>
      <c r="M45" s="568">
        <v>17.8</v>
      </c>
      <c r="N45" s="56">
        <v>10248</v>
      </c>
      <c r="O45" s="562">
        <f t="shared" si="0"/>
        <v>129</v>
      </c>
      <c r="P45" s="562" t="str">
        <f t="shared" si="1"/>
        <v>Gnesta</v>
      </c>
      <c r="Q45" s="567">
        <f t="shared" si="2"/>
        <v>10248</v>
      </c>
    </row>
    <row r="46" spans="1:17" x14ac:dyDescent="0.2">
      <c r="A46" s="576" t="s">
        <v>1130</v>
      </c>
      <c r="B46" s="575" t="s">
        <v>910</v>
      </c>
      <c r="C46" s="474" t="s">
        <v>397</v>
      </c>
      <c r="D46" s="554" t="s">
        <v>397</v>
      </c>
      <c r="E46" s="570">
        <v>34425</v>
      </c>
      <c r="F46" s="570">
        <v>6363174000</v>
      </c>
      <c r="G46" s="122">
        <v>6875791297</v>
      </c>
      <c r="H46" s="122">
        <v>199732</v>
      </c>
      <c r="I46" s="142">
        <v>86.6</v>
      </c>
      <c r="J46" s="56">
        <v>9132530794</v>
      </c>
      <c r="K46" s="56">
        <v>2256739497</v>
      </c>
      <c r="L46" s="568">
        <v>19.87</v>
      </c>
      <c r="M46" s="568">
        <v>17.8</v>
      </c>
      <c r="N46" s="56">
        <v>13026</v>
      </c>
      <c r="O46" s="562">
        <f t="shared" si="0"/>
        <v>222</v>
      </c>
      <c r="P46" s="562" t="str">
        <f t="shared" si="1"/>
        <v>Katrineholm</v>
      </c>
      <c r="Q46" s="567">
        <f t="shared" si="2"/>
        <v>13026</v>
      </c>
    </row>
    <row r="47" spans="1:17" x14ac:dyDescent="0.2">
      <c r="A47" s="576" t="s">
        <v>1130</v>
      </c>
      <c r="B47" s="575" t="s">
        <v>973</v>
      </c>
      <c r="C47" s="474" t="s">
        <v>398</v>
      </c>
      <c r="D47" s="554" t="s">
        <v>398</v>
      </c>
      <c r="E47" s="570">
        <v>55947</v>
      </c>
      <c r="F47" s="570">
        <v>11511742200</v>
      </c>
      <c r="G47" s="122">
        <v>12439128152</v>
      </c>
      <c r="H47" s="122">
        <v>222338</v>
      </c>
      <c r="I47" s="142">
        <v>96.4</v>
      </c>
      <c r="J47" s="56">
        <v>14842053749</v>
      </c>
      <c r="K47" s="56">
        <v>2402925597</v>
      </c>
      <c r="L47" s="568">
        <v>19.87</v>
      </c>
      <c r="M47" s="568">
        <v>17.8</v>
      </c>
      <c r="N47" s="56">
        <v>8534</v>
      </c>
      <c r="O47" s="562">
        <f t="shared" si="0"/>
        <v>76</v>
      </c>
      <c r="P47" s="562" t="str">
        <f t="shared" si="1"/>
        <v>Nyköping</v>
      </c>
      <c r="Q47" s="567">
        <f t="shared" si="2"/>
        <v>8534</v>
      </c>
    </row>
    <row r="48" spans="1:17" x14ac:dyDescent="0.2">
      <c r="A48" s="576" t="s">
        <v>1130</v>
      </c>
      <c r="B48" s="575" t="s">
        <v>983</v>
      </c>
      <c r="C48" s="474" t="s">
        <v>399</v>
      </c>
      <c r="D48" s="554" t="s">
        <v>399</v>
      </c>
      <c r="E48" s="570">
        <v>12027</v>
      </c>
      <c r="F48" s="570">
        <v>2379980500</v>
      </c>
      <c r="G48" s="122">
        <v>2571711729</v>
      </c>
      <c r="H48" s="122">
        <v>213828</v>
      </c>
      <c r="I48" s="142">
        <v>92.7</v>
      </c>
      <c r="J48" s="56">
        <v>3190615769</v>
      </c>
      <c r="K48" s="56">
        <v>618904040</v>
      </c>
      <c r="L48" s="568">
        <v>19.87</v>
      </c>
      <c r="M48" s="568">
        <v>17.8</v>
      </c>
      <c r="N48" s="56">
        <v>10225</v>
      </c>
      <c r="O48" s="562">
        <f t="shared" si="0"/>
        <v>126</v>
      </c>
      <c r="P48" s="562" t="str">
        <f t="shared" si="1"/>
        <v>Oxelösund</v>
      </c>
      <c r="Q48" s="567">
        <f t="shared" si="2"/>
        <v>10225</v>
      </c>
    </row>
    <row r="49" spans="1:17" x14ac:dyDescent="0.2">
      <c r="A49" s="576" t="s">
        <v>1130</v>
      </c>
      <c r="B49" s="575" t="s">
        <v>1014</v>
      </c>
      <c r="C49" s="474" t="s">
        <v>400</v>
      </c>
      <c r="D49" s="554" t="s">
        <v>400</v>
      </c>
      <c r="E49" s="570">
        <v>35620</v>
      </c>
      <c r="F49" s="570">
        <v>7699829900</v>
      </c>
      <c r="G49" s="122">
        <v>8320128197</v>
      </c>
      <c r="H49" s="122">
        <v>233580</v>
      </c>
      <c r="I49" s="142">
        <v>101.3</v>
      </c>
      <c r="J49" s="56">
        <v>9449549655</v>
      </c>
      <c r="K49" s="56">
        <v>1129421458</v>
      </c>
      <c r="L49" s="568">
        <v>19.87</v>
      </c>
      <c r="M49" s="568">
        <v>17.8</v>
      </c>
      <c r="N49" s="56">
        <v>6300</v>
      </c>
      <c r="O49" s="562">
        <f t="shared" si="0"/>
        <v>46</v>
      </c>
      <c r="P49" s="562" t="str">
        <f t="shared" si="1"/>
        <v>Strängnäs</v>
      </c>
      <c r="Q49" s="567">
        <f t="shared" si="2"/>
        <v>6300</v>
      </c>
    </row>
    <row r="50" spans="1:17" x14ac:dyDescent="0.2">
      <c r="A50" s="576" t="s">
        <v>1130</v>
      </c>
      <c r="B50" s="575" t="s">
        <v>1045</v>
      </c>
      <c r="C50" s="474" t="s">
        <v>401</v>
      </c>
      <c r="D50" s="554" t="s">
        <v>401</v>
      </c>
      <c r="E50" s="570">
        <v>13249</v>
      </c>
      <c r="F50" s="570">
        <v>2904117000</v>
      </c>
      <c r="G50" s="122">
        <v>3138072666</v>
      </c>
      <c r="H50" s="122">
        <v>236854</v>
      </c>
      <c r="I50" s="142">
        <v>102.7</v>
      </c>
      <c r="J50" s="56">
        <v>3514797400</v>
      </c>
      <c r="K50" s="56">
        <v>376724734</v>
      </c>
      <c r="L50" s="568">
        <v>19.87</v>
      </c>
      <c r="M50" s="568">
        <v>17.8</v>
      </c>
      <c r="N50" s="56">
        <v>5650</v>
      </c>
      <c r="O50" s="562">
        <f t="shared" si="0"/>
        <v>40</v>
      </c>
      <c r="P50" s="562" t="str">
        <f t="shared" si="1"/>
        <v>Trosa</v>
      </c>
      <c r="Q50" s="567">
        <f t="shared" si="2"/>
        <v>5650</v>
      </c>
    </row>
    <row r="51" spans="1:17" x14ac:dyDescent="0.2">
      <c r="A51" s="576" t="s">
        <v>1130</v>
      </c>
      <c r="B51" s="575" t="s">
        <v>1069</v>
      </c>
      <c r="C51" s="474" t="s">
        <v>402</v>
      </c>
      <c r="D51" s="554" t="s">
        <v>402</v>
      </c>
      <c r="E51" s="570">
        <v>9132</v>
      </c>
      <c r="F51" s="570">
        <v>1622452200</v>
      </c>
      <c r="G51" s="122">
        <v>1753156949</v>
      </c>
      <c r="H51" s="122">
        <v>191980</v>
      </c>
      <c r="I51" s="142">
        <v>83.2</v>
      </c>
      <c r="J51" s="56">
        <v>2422607733</v>
      </c>
      <c r="K51" s="56">
        <v>669450784</v>
      </c>
      <c r="L51" s="568">
        <v>19.87</v>
      </c>
      <c r="M51" s="568">
        <v>17.8</v>
      </c>
      <c r="N51" s="56">
        <v>14566</v>
      </c>
      <c r="O51" s="562">
        <f t="shared" si="0"/>
        <v>261</v>
      </c>
      <c r="P51" s="562" t="str">
        <f t="shared" si="1"/>
        <v>Vingåker</v>
      </c>
      <c r="Q51" s="567">
        <f t="shared" si="2"/>
        <v>14566</v>
      </c>
    </row>
    <row r="52" spans="1:17" ht="25.5" x14ac:dyDescent="0.2">
      <c r="A52" s="576" t="s">
        <v>1131</v>
      </c>
      <c r="B52" s="575" t="s">
        <v>834</v>
      </c>
      <c r="C52" s="578" t="s">
        <v>404</v>
      </c>
      <c r="D52" s="577" t="s">
        <v>702</v>
      </c>
      <c r="E52" s="570">
        <v>5449</v>
      </c>
      <c r="F52" s="570">
        <v>1048797400</v>
      </c>
      <c r="G52" s="122">
        <v>1133288519</v>
      </c>
      <c r="H52" s="122">
        <v>207981</v>
      </c>
      <c r="I52" s="142">
        <v>90.2</v>
      </c>
      <c r="J52" s="56">
        <v>1445552950</v>
      </c>
      <c r="K52" s="56">
        <v>312264431</v>
      </c>
      <c r="L52" s="568">
        <v>18.93</v>
      </c>
      <c r="M52" s="568">
        <v>16.86</v>
      </c>
      <c r="N52" s="56">
        <v>10848</v>
      </c>
      <c r="O52" s="562">
        <f t="shared" si="0"/>
        <v>145</v>
      </c>
      <c r="P52" s="562" t="str">
        <f t="shared" si="1"/>
        <v>Boxholm</v>
      </c>
      <c r="Q52" s="567">
        <f t="shared" si="2"/>
        <v>10848</v>
      </c>
    </row>
    <row r="53" spans="1:17" x14ac:dyDescent="0.2">
      <c r="A53" s="576" t="s">
        <v>1131</v>
      </c>
      <c r="B53" s="575" t="s">
        <v>856</v>
      </c>
      <c r="C53" s="474" t="s">
        <v>405</v>
      </c>
      <c r="D53" s="554" t="s">
        <v>405</v>
      </c>
      <c r="E53" s="570">
        <v>21707</v>
      </c>
      <c r="F53" s="570">
        <v>4309842700</v>
      </c>
      <c r="G53" s="122">
        <v>4657043628</v>
      </c>
      <c r="H53" s="122">
        <v>214541</v>
      </c>
      <c r="I53" s="142">
        <v>93</v>
      </c>
      <c r="J53" s="56">
        <v>5758601189</v>
      </c>
      <c r="K53" s="56">
        <v>1101557561</v>
      </c>
      <c r="L53" s="568">
        <v>18.93</v>
      </c>
      <c r="M53" s="568">
        <v>16.86</v>
      </c>
      <c r="N53" s="56">
        <v>9606</v>
      </c>
      <c r="O53" s="562">
        <f t="shared" si="0"/>
        <v>103</v>
      </c>
      <c r="P53" s="562" t="str">
        <f t="shared" si="1"/>
        <v>Finspång</v>
      </c>
      <c r="Q53" s="567">
        <f t="shared" si="2"/>
        <v>9606</v>
      </c>
    </row>
    <row r="54" spans="1:17" x14ac:dyDescent="0.2">
      <c r="A54" s="576" t="s">
        <v>1131</v>
      </c>
      <c r="B54" s="575" t="s">
        <v>912</v>
      </c>
      <c r="C54" s="474" t="s">
        <v>406</v>
      </c>
      <c r="D54" s="554" t="s">
        <v>406</v>
      </c>
      <c r="E54" s="570">
        <v>9897</v>
      </c>
      <c r="F54" s="570">
        <v>1906843100</v>
      </c>
      <c r="G54" s="122">
        <v>2060458380</v>
      </c>
      <c r="H54" s="122">
        <v>208190</v>
      </c>
      <c r="I54" s="142">
        <v>90.2</v>
      </c>
      <c r="J54" s="56">
        <v>2625552862</v>
      </c>
      <c r="K54" s="56">
        <v>565094482</v>
      </c>
      <c r="L54" s="568">
        <v>18.93</v>
      </c>
      <c r="M54" s="568">
        <v>16.86</v>
      </c>
      <c r="N54" s="56">
        <v>10809</v>
      </c>
      <c r="O54" s="562">
        <f t="shared" si="0"/>
        <v>144</v>
      </c>
      <c r="P54" s="562" t="str">
        <f t="shared" si="1"/>
        <v>Kinda</v>
      </c>
      <c r="Q54" s="567">
        <f t="shared" si="2"/>
        <v>10809</v>
      </c>
    </row>
    <row r="55" spans="1:17" x14ac:dyDescent="0.2">
      <c r="A55" s="576" t="s">
        <v>1131</v>
      </c>
      <c r="B55" s="575" t="s">
        <v>937</v>
      </c>
      <c r="C55" s="474" t="s">
        <v>407</v>
      </c>
      <c r="D55" s="554" t="s">
        <v>407</v>
      </c>
      <c r="E55" s="570">
        <v>160754</v>
      </c>
      <c r="F55" s="570">
        <v>33927579100</v>
      </c>
      <c r="G55" s="122">
        <v>36660784872</v>
      </c>
      <c r="H55" s="122">
        <v>228055</v>
      </c>
      <c r="I55" s="142">
        <v>98.9</v>
      </c>
      <c r="J55" s="56">
        <v>42646066964</v>
      </c>
      <c r="K55" s="56">
        <v>5985282092</v>
      </c>
      <c r="L55" s="568">
        <v>18.93</v>
      </c>
      <c r="M55" s="568">
        <v>16.86</v>
      </c>
      <c r="N55" s="56">
        <v>7048</v>
      </c>
      <c r="O55" s="562">
        <f t="shared" si="0"/>
        <v>52</v>
      </c>
      <c r="P55" s="562" t="str">
        <f t="shared" si="1"/>
        <v>Linköping</v>
      </c>
      <c r="Q55" s="567">
        <f t="shared" si="2"/>
        <v>7048</v>
      </c>
    </row>
    <row r="56" spans="1:17" x14ac:dyDescent="0.2">
      <c r="A56" s="576" t="s">
        <v>1131</v>
      </c>
      <c r="B56" s="575" t="s">
        <v>954</v>
      </c>
      <c r="C56" s="474" t="s">
        <v>408</v>
      </c>
      <c r="D56" s="554" t="s">
        <v>408</v>
      </c>
      <c r="E56" s="570">
        <v>27286</v>
      </c>
      <c r="F56" s="570">
        <v>5426932100</v>
      </c>
      <c r="G56" s="122">
        <v>5864125750</v>
      </c>
      <c r="H56" s="122">
        <v>214913</v>
      </c>
      <c r="I56" s="142">
        <v>93.2</v>
      </c>
      <c r="J56" s="56">
        <v>7238641547</v>
      </c>
      <c r="K56" s="56">
        <v>1374515797</v>
      </c>
      <c r="L56" s="568">
        <v>18.93</v>
      </c>
      <c r="M56" s="568">
        <v>16.86</v>
      </c>
      <c r="N56" s="56">
        <v>9536</v>
      </c>
      <c r="O56" s="562">
        <f t="shared" si="0"/>
        <v>101</v>
      </c>
      <c r="P56" s="562" t="str">
        <f t="shared" si="1"/>
        <v>Mjölby</v>
      </c>
      <c r="Q56" s="567">
        <f t="shared" si="2"/>
        <v>9536</v>
      </c>
    </row>
    <row r="57" spans="1:17" x14ac:dyDescent="0.2">
      <c r="A57" s="576" t="s">
        <v>1131</v>
      </c>
      <c r="B57" s="575" t="s">
        <v>956</v>
      </c>
      <c r="C57" s="474" t="s">
        <v>409</v>
      </c>
      <c r="D57" s="554" t="s">
        <v>409</v>
      </c>
      <c r="E57" s="570">
        <v>43631</v>
      </c>
      <c r="F57" s="570">
        <v>8343276000</v>
      </c>
      <c r="G57" s="122">
        <v>9015410315</v>
      </c>
      <c r="H57" s="122">
        <v>206629</v>
      </c>
      <c r="I57" s="142">
        <v>89.6</v>
      </c>
      <c r="J57" s="56">
        <v>11574769820</v>
      </c>
      <c r="K57" s="56">
        <v>2559359505</v>
      </c>
      <c r="L57" s="568">
        <v>18.93</v>
      </c>
      <c r="M57" s="568">
        <v>16.86</v>
      </c>
      <c r="N57" s="56">
        <v>11104</v>
      </c>
      <c r="O57" s="562">
        <f t="shared" si="0"/>
        <v>155</v>
      </c>
      <c r="P57" s="562" t="str">
        <f t="shared" si="1"/>
        <v>Motala</v>
      </c>
      <c r="Q57" s="567">
        <f t="shared" si="2"/>
        <v>11104</v>
      </c>
    </row>
    <row r="58" spans="1:17" x14ac:dyDescent="0.2">
      <c r="A58" s="576" t="s">
        <v>1131</v>
      </c>
      <c r="B58" s="575" t="s">
        <v>968</v>
      </c>
      <c r="C58" s="474" t="s">
        <v>410</v>
      </c>
      <c r="D58" s="554" t="s">
        <v>410</v>
      </c>
      <c r="E58" s="570">
        <v>141515</v>
      </c>
      <c r="F58" s="570">
        <v>27845747200</v>
      </c>
      <c r="G58" s="122">
        <v>30089000594</v>
      </c>
      <c r="H58" s="122">
        <v>212621</v>
      </c>
      <c r="I58" s="142">
        <v>92.2</v>
      </c>
      <c r="J58" s="56">
        <v>37542195941</v>
      </c>
      <c r="K58" s="56">
        <v>7453195347</v>
      </c>
      <c r="L58" s="568">
        <v>18.93</v>
      </c>
      <c r="M58" s="568">
        <v>16.86</v>
      </c>
      <c r="N58" s="56">
        <v>9970</v>
      </c>
      <c r="O58" s="562">
        <f t="shared" si="0"/>
        <v>114</v>
      </c>
      <c r="P58" s="562" t="str">
        <f t="shared" si="1"/>
        <v>Norrköping</v>
      </c>
      <c r="Q58" s="567">
        <f t="shared" si="2"/>
        <v>9970</v>
      </c>
    </row>
    <row r="59" spans="1:17" x14ac:dyDescent="0.2">
      <c r="A59" s="576" t="s">
        <v>1131</v>
      </c>
      <c r="B59" s="575" t="s">
        <v>1028</v>
      </c>
      <c r="C59" s="474" t="s">
        <v>411</v>
      </c>
      <c r="D59" s="554" t="s">
        <v>411</v>
      </c>
      <c r="E59" s="570">
        <v>14595</v>
      </c>
      <c r="F59" s="570">
        <v>3018011300</v>
      </c>
      <c r="G59" s="122">
        <v>3261142290</v>
      </c>
      <c r="H59" s="122">
        <v>223442</v>
      </c>
      <c r="I59" s="142">
        <v>96.9</v>
      </c>
      <c r="J59" s="56">
        <v>3871874711</v>
      </c>
      <c r="K59" s="56">
        <v>610732421</v>
      </c>
      <c r="L59" s="568">
        <v>18.93</v>
      </c>
      <c r="M59" s="568">
        <v>16.86</v>
      </c>
      <c r="N59" s="56">
        <v>7921</v>
      </c>
      <c r="O59" s="562">
        <f t="shared" si="0"/>
        <v>68</v>
      </c>
      <c r="P59" s="562" t="str">
        <f t="shared" si="1"/>
        <v>Söderköping</v>
      </c>
      <c r="Q59" s="567">
        <f t="shared" si="2"/>
        <v>7921</v>
      </c>
    </row>
    <row r="60" spans="1:17" x14ac:dyDescent="0.2">
      <c r="A60" s="576" t="s">
        <v>1131</v>
      </c>
      <c r="B60" s="575" t="s">
        <v>1056</v>
      </c>
      <c r="C60" s="474" t="s">
        <v>412</v>
      </c>
      <c r="D60" s="554" t="s">
        <v>412</v>
      </c>
      <c r="E60" s="570">
        <v>7493</v>
      </c>
      <c r="F60" s="570">
        <v>1499916700</v>
      </c>
      <c r="G60" s="122">
        <v>1620749989</v>
      </c>
      <c r="H60" s="122">
        <v>216302</v>
      </c>
      <c r="I60" s="142">
        <v>93.8</v>
      </c>
      <c r="J60" s="56">
        <v>1987801111</v>
      </c>
      <c r="K60" s="56">
        <v>367051122</v>
      </c>
      <c r="L60" s="568">
        <v>18.93</v>
      </c>
      <c r="M60" s="568">
        <v>16.86</v>
      </c>
      <c r="N60" s="56">
        <v>9273</v>
      </c>
      <c r="O60" s="562">
        <f t="shared" si="0"/>
        <v>95</v>
      </c>
      <c r="P60" s="562" t="str">
        <f t="shared" si="1"/>
        <v>Vadstena</v>
      </c>
      <c r="Q60" s="567">
        <f t="shared" si="2"/>
        <v>9273</v>
      </c>
    </row>
    <row r="61" spans="1:17" x14ac:dyDescent="0.2">
      <c r="A61" s="576" t="s">
        <v>1131</v>
      </c>
      <c r="B61" s="575" t="s">
        <v>1058</v>
      </c>
      <c r="C61" s="474" t="s">
        <v>413</v>
      </c>
      <c r="D61" s="554" t="s">
        <v>413</v>
      </c>
      <c r="E61" s="570">
        <v>7955</v>
      </c>
      <c r="F61" s="570">
        <v>1415149700</v>
      </c>
      <c r="G61" s="122">
        <v>1529154160</v>
      </c>
      <c r="H61" s="122">
        <v>192226</v>
      </c>
      <c r="I61" s="142">
        <v>83.3</v>
      </c>
      <c r="J61" s="56">
        <v>2110364051</v>
      </c>
      <c r="K61" s="56">
        <v>581209891</v>
      </c>
      <c r="L61" s="568">
        <v>18.93</v>
      </c>
      <c r="M61" s="568">
        <v>16.86</v>
      </c>
      <c r="N61" s="56">
        <v>13831</v>
      </c>
      <c r="O61" s="562">
        <f t="shared" si="0"/>
        <v>242</v>
      </c>
      <c r="P61" s="562" t="str">
        <f t="shared" si="1"/>
        <v>Valdemarsvik</v>
      </c>
      <c r="Q61" s="567">
        <f t="shared" si="2"/>
        <v>13831</v>
      </c>
    </row>
    <row r="62" spans="1:17" x14ac:dyDescent="0.2">
      <c r="A62" s="576" t="s">
        <v>1131</v>
      </c>
      <c r="B62" s="575" t="s">
        <v>1078</v>
      </c>
      <c r="C62" s="474" t="s">
        <v>414</v>
      </c>
      <c r="D62" s="554" t="s">
        <v>414</v>
      </c>
      <c r="E62" s="570">
        <v>3749</v>
      </c>
      <c r="F62" s="570">
        <v>684975000</v>
      </c>
      <c r="G62" s="122">
        <v>740156586</v>
      </c>
      <c r="H62" s="122">
        <v>197428</v>
      </c>
      <c r="I62" s="142">
        <v>85.6</v>
      </c>
      <c r="J62" s="56">
        <v>994563775</v>
      </c>
      <c r="K62" s="56">
        <v>254407189</v>
      </c>
      <c r="L62" s="568">
        <v>18.93</v>
      </c>
      <c r="M62" s="568">
        <v>16.86</v>
      </c>
      <c r="N62" s="56">
        <v>12846</v>
      </c>
      <c r="O62" s="562">
        <f t="shared" si="0"/>
        <v>212</v>
      </c>
      <c r="P62" s="562" t="str">
        <f t="shared" si="1"/>
        <v>Ydre</v>
      </c>
      <c r="Q62" s="567">
        <f t="shared" si="2"/>
        <v>12846</v>
      </c>
    </row>
    <row r="63" spans="1:17" x14ac:dyDescent="0.2">
      <c r="A63" s="576" t="s">
        <v>1131</v>
      </c>
      <c r="B63" s="575" t="s">
        <v>1086</v>
      </c>
      <c r="C63" s="474" t="s">
        <v>415</v>
      </c>
      <c r="D63" s="554" t="s">
        <v>415</v>
      </c>
      <c r="E63" s="570">
        <v>11532</v>
      </c>
      <c r="F63" s="570">
        <v>2262827100</v>
      </c>
      <c r="G63" s="122">
        <v>2445120451</v>
      </c>
      <c r="H63" s="122">
        <v>212029</v>
      </c>
      <c r="I63" s="142">
        <v>91.9</v>
      </c>
      <c r="J63" s="56">
        <v>3059298333</v>
      </c>
      <c r="K63" s="56">
        <v>614177882</v>
      </c>
      <c r="L63" s="568">
        <v>18.93</v>
      </c>
      <c r="M63" s="568">
        <v>16.86</v>
      </c>
      <c r="N63" s="56">
        <v>10082</v>
      </c>
      <c r="O63" s="562">
        <f t="shared" si="0"/>
        <v>120</v>
      </c>
      <c r="P63" s="562" t="str">
        <f t="shared" si="1"/>
        <v>Åtvidaberg</v>
      </c>
      <c r="Q63" s="567">
        <f t="shared" si="2"/>
        <v>10082</v>
      </c>
    </row>
    <row r="64" spans="1:17" x14ac:dyDescent="0.2">
      <c r="A64" s="576" t="s">
        <v>1131</v>
      </c>
      <c r="B64" s="575" t="s">
        <v>1093</v>
      </c>
      <c r="C64" s="474" t="s">
        <v>416</v>
      </c>
      <c r="D64" s="554" t="s">
        <v>416</v>
      </c>
      <c r="E64" s="570">
        <v>5297</v>
      </c>
      <c r="F64" s="570">
        <v>960303200</v>
      </c>
      <c r="G64" s="122">
        <v>1037665226</v>
      </c>
      <c r="H64" s="122">
        <v>195897</v>
      </c>
      <c r="I64" s="142">
        <v>84.9</v>
      </c>
      <c r="J64" s="56">
        <v>1405229212</v>
      </c>
      <c r="K64" s="56">
        <v>367563986</v>
      </c>
      <c r="L64" s="568">
        <v>18.93</v>
      </c>
      <c r="M64" s="568">
        <v>16.86</v>
      </c>
      <c r="N64" s="56">
        <v>13136</v>
      </c>
      <c r="O64" s="562">
        <f t="shared" si="0"/>
        <v>225</v>
      </c>
      <c r="P64" s="562" t="str">
        <f t="shared" si="1"/>
        <v>Ödeshög</v>
      </c>
      <c r="Q64" s="567">
        <f t="shared" si="2"/>
        <v>13136</v>
      </c>
    </row>
    <row r="65" spans="1:17" ht="25.5" x14ac:dyDescent="0.2">
      <c r="A65" s="576" t="s">
        <v>1132</v>
      </c>
      <c r="B65" s="575" t="s">
        <v>816</v>
      </c>
      <c r="C65" s="578" t="s">
        <v>418</v>
      </c>
      <c r="D65" s="577" t="s">
        <v>703</v>
      </c>
      <c r="E65" s="570">
        <v>6799</v>
      </c>
      <c r="F65" s="570">
        <v>1305831800</v>
      </c>
      <c r="G65" s="122">
        <v>1411029610</v>
      </c>
      <c r="H65" s="122">
        <v>207535</v>
      </c>
      <c r="I65" s="142">
        <v>90</v>
      </c>
      <c r="J65" s="56">
        <v>1803691412</v>
      </c>
      <c r="K65" s="56">
        <v>392661802</v>
      </c>
      <c r="L65" s="568">
        <v>19.14</v>
      </c>
      <c r="M65" s="568">
        <v>17.07</v>
      </c>
      <c r="N65" s="56">
        <v>11054</v>
      </c>
      <c r="O65" s="562">
        <f t="shared" si="0"/>
        <v>153</v>
      </c>
      <c r="P65" s="562" t="str">
        <f t="shared" si="1"/>
        <v>Aneby</v>
      </c>
      <c r="Q65" s="567">
        <f t="shared" si="2"/>
        <v>11054</v>
      </c>
    </row>
    <row r="66" spans="1:17" x14ac:dyDescent="0.2">
      <c r="A66" s="576" t="s">
        <v>1132</v>
      </c>
      <c r="B66" s="575" t="s">
        <v>845</v>
      </c>
      <c r="C66" s="474" t="s">
        <v>419</v>
      </c>
      <c r="D66" s="554" t="s">
        <v>419</v>
      </c>
      <c r="E66" s="570">
        <v>17637</v>
      </c>
      <c r="F66" s="570">
        <v>3461402800</v>
      </c>
      <c r="G66" s="122">
        <v>3740253410</v>
      </c>
      <c r="H66" s="122">
        <v>212069</v>
      </c>
      <c r="I66" s="142">
        <v>91.9</v>
      </c>
      <c r="J66" s="56">
        <v>4678880047</v>
      </c>
      <c r="K66" s="56">
        <v>938626637</v>
      </c>
      <c r="L66" s="568">
        <v>19.14</v>
      </c>
      <c r="M66" s="568">
        <v>17.07</v>
      </c>
      <c r="N66" s="56">
        <v>10186</v>
      </c>
      <c r="O66" s="562">
        <f t="shared" si="0"/>
        <v>122</v>
      </c>
      <c r="P66" s="562" t="str">
        <f t="shared" si="1"/>
        <v>Eksjö</v>
      </c>
      <c r="Q66" s="567">
        <f t="shared" si="2"/>
        <v>10186</v>
      </c>
    </row>
    <row r="67" spans="1:17" x14ac:dyDescent="0.2">
      <c r="A67" s="576" t="s">
        <v>1132</v>
      </c>
      <c r="B67" s="575" t="s">
        <v>861</v>
      </c>
      <c r="C67" s="474" t="s">
        <v>420</v>
      </c>
      <c r="D67" s="554" t="s">
        <v>420</v>
      </c>
      <c r="E67" s="570">
        <v>29809</v>
      </c>
      <c r="F67" s="570">
        <v>5891486400</v>
      </c>
      <c r="G67" s="122">
        <v>6366104544</v>
      </c>
      <c r="H67" s="122">
        <v>213563</v>
      </c>
      <c r="I67" s="142">
        <v>92.6</v>
      </c>
      <c r="J67" s="56">
        <v>7907962540</v>
      </c>
      <c r="K67" s="56">
        <v>1541857996</v>
      </c>
      <c r="L67" s="568">
        <v>19.14</v>
      </c>
      <c r="M67" s="568">
        <v>17.07</v>
      </c>
      <c r="N67" s="56">
        <v>9900</v>
      </c>
      <c r="O67" s="562">
        <f t="shared" si="0"/>
        <v>110</v>
      </c>
      <c r="P67" s="562" t="str">
        <f t="shared" si="1"/>
        <v>Gislaved</v>
      </c>
      <c r="Q67" s="567">
        <f t="shared" si="2"/>
        <v>9900</v>
      </c>
    </row>
    <row r="68" spans="1:17" x14ac:dyDescent="0.2">
      <c r="A68" s="576" t="s">
        <v>1132</v>
      </c>
      <c r="B68" s="575" t="s">
        <v>863</v>
      </c>
      <c r="C68" s="474" t="s">
        <v>421</v>
      </c>
      <c r="D68" s="554" t="s">
        <v>421</v>
      </c>
      <c r="E68" s="570">
        <v>9766</v>
      </c>
      <c r="F68" s="570">
        <v>1983293700</v>
      </c>
      <c r="G68" s="122">
        <v>2143067840</v>
      </c>
      <c r="H68" s="122">
        <v>219442</v>
      </c>
      <c r="I68" s="142">
        <v>95.1</v>
      </c>
      <c r="J68" s="56">
        <v>2590800167</v>
      </c>
      <c r="K68" s="56">
        <v>447732327</v>
      </c>
      <c r="L68" s="568">
        <v>19.14</v>
      </c>
      <c r="M68" s="568">
        <v>17.07</v>
      </c>
      <c r="N68" s="56">
        <v>8775</v>
      </c>
      <c r="O68" s="562">
        <f t="shared" si="0"/>
        <v>81</v>
      </c>
      <c r="P68" s="562" t="str">
        <f t="shared" si="1"/>
        <v>Gnosjö</v>
      </c>
      <c r="Q68" s="567">
        <f t="shared" si="2"/>
        <v>8775</v>
      </c>
    </row>
    <row r="69" spans="1:17" x14ac:dyDescent="0.2">
      <c r="A69" s="576" t="s">
        <v>1132</v>
      </c>
      <c r="B69" s="575" t="s">
        <v>872</v>
      </c>
      <c r="C69" s="474" t="s">
        <v>422</v>
      </c>
      <c r="D69" s="554" t="s">
        <v>422</v>
      </c>
      <c r="E69" s="570">
        <v>12104</v>
      </c>
      <c r="F69" s="570">
        <v>2390070000</v>
      </c>
      <c r="G69" s="122">
        <v>2582614039</v>
      </c>
      <c r="H69" s="122">
        <v>213369</v>
      </c>
      <c r="I69" s="142">
        <v>92.5</v>
      </c>
      <c r="J69" s="56">
        <v>3211042926</v>
      </c>
      <c r="K69" s="56">
        <v>628428887</v>
      </c>
      <c r="L69" s="568">
        <v>19.14</v>
      </c>
      <c r="M69" s="568">
        <v>17.07</v>
      </c>
      <c r="N69" s="56">
        <v>9937</v>
      </c>
      <c r="O69" s="562">
        <f t="shared" si="0"/>
        <v>113</v>
      </c>
      <c r="P69" s="562" t="str">
        <f t="shared" si="1"/>
        <v>Habo</v>
      </c>
      <c r="Q69" s="567">
        <f t="shared" si="2"/>
        <v>9937</v>
      </c>
    </row>
    <row r="70" spans="1:17" x14ac:dyDescent="0.2">
      <c r="A70" s="576" t="s">
        <v>1132</v>
      </c>
      <c r="B70" s="575" t="s">
        <v>902</v>
      </c>
      <c r="C70" s="474" t="s">
        <v>423</v>
      </c>
      <c r="D70" s="554" t="s">
        <v>423</v>
      </c>
      <c r="E70" s="570">
        <v>139147</v>
      </c>
      <c r="F70" s="570">
        <v>28960976100</v>
      </c>
      <c r="G70" s="122">
        <v>31294072335</v>
      </c>
      <c r="H70" s="122">
        <v>224899</v>
      </c>
      <c r="I70" s="142">
        <v>97.5</v>
      </c>
      <c r="J70" s="56">
        <v>36913994549</v>
      </c>
      <c r="K70" s="56">
        <v>5619922214</v>
      </c>
      <c r="L70" s="568">
        <v>19.14</v>
      </c>
      <c r="M70" s="568">
        <v>17.07</v>
      </c>
      <c r="N70" s="56">
        <v>7730</v>
      </c>
      <c r="O70" s="562">
        <f t="shared" si="0"/>
        <v>63</v>
      </c>
      <c r="P70" s="562" t="str">
        <f t="shared" si="1"/>
        <v>Jönköping</v>
      </c>
      <c r="Q70" s="567">
        <f t="shared" si="2"/>
        <v>7730</v>
      </c>
    </row>
    <row r="71" spans="1:17" x14ac:dyDescent="0.2">
      <c r="A71" s="576" t="s">
        <v>1132</v>
      </c>
      <c r="B71" s="575" t="s">
        <v>957</v>
      </c>
      <c r="C71" s="474" t="s">
        <v>424</v>
      </c>
      <c r="D71" s="554" t="s">
        <v>424</v>
      </c>
      <c r="E71" s="570">
        <v>7313</v>
      </c>
      <c r="F71" s="570">
        <v>1414515300</v>
      </c>
      <c r="G71" s="122">
        <v>1528468653</v>
      </c>
      <c r="H71" s="122">
        <v>209007</v>
      </c>
      <c r="I71" s="142">
        <v>90.6</v>
      </c>
      <c r="J71" s="56">
        <v>1940049316</v>
      </c>
      <c r="K71" s="56">
        <v>411580663</v>
      </c>
      <c r="L71" s="568">
        <v>19.14</v>
      </c>
      <c r="M71" s="568">
        <v>17.07</v>
      </c>
      <c r="N71" s="56">
        <v>10772</v>
      </c>
      <c r="O71" s="562">
        <f t="shared" si="0"/>
        <v>141</v>
      </c>
      <c r="P71" s="562" t="str">
        <f t="shared" si="1"/>
        <v>Mullsjö</v>
      </c>
      <c r="Q71" s="567">
        <f t="shared" si="2"/>
        <v>10772</v>
      </c>
    </row>
    <row r="72" spans="1:17" x14ac:dyDescent="0.2">
      <c r="A72" s="576" t="s">
        <v>1132</v>
      </c>
      <c r="B72" s="575" t="s">
        <v>975</v>
      </c>
      <c r="C72" s="474" t="s">
        <v>425</v>
      </c>
      <c r="D72" s="554" t="s">
        <v>425</v>
      </c>
      <c r="E72" s="570">
        <v>31465</v>
      </c>
      <c r="F72" s="570">
        <v>5904470600</v>
      </c>
      <c r="G72" s="122">
        <v>6380134752</v>
      </c>
      <c r="H72" s="122">
        <v>202769</v>
      </c>
      <c r="I72" s="142">
        <v>87.9</v>
      </c>
      <c r="J72" s="56">
        <v>8347279054</v>
      </c>
      <c r="K72" s="56">
        <v>1967144302</v>
      </c>
      <c r="L72" s="568">
        <v>19.14</v>
      </c>
      <c r="M72" s="568">
        <v>17.07</v>
      </c>
      <c r="N72" s="56">
        <v>11966</v>
      </c>
      <c r="O72" s="562">
        <f t="shared" si="0"/>
        <v>184</v>
      </c>
      <c r="P72" s="562" t="str">
        <f t="shared" si="1"/>
        <v>Nässjö</v>
      </c>
      <c r="Q72" s="567">
        <f t="shared" si="2"/>
        <v>11966</v>
      </c>
    </row>
    <row r="73" spans="1:17" x14ac:dyDescent="0.2">
      <c r="A73" s="576" t="s">
        <v>1132</v>
      </c>
      <c r="B73" s="575" t="s">
        <v>1026</v>
      </c>
      <c r="C73" s="474" t="s">
        <v>426</v>
      </c>
      <c r="D73" s="554" t="s">
        <v>426</v>
      </c>
      <c r="E73" s="570">
        <v>11581</v>
      </c>
      <c r="F73" s="570">
        <v>2088017900</v>
      </c>
      <c r="G73" s="122">
        <v>2256228622</v>
      </c>
      <c r="H73" s="122">
        <v>194822</v>
      </c>
      <c r="I73" s="142">
        <v>84.5</v>
      </c>
      <c r="J73" s="56">
        <v>3072297433</v>
      </c>
      <c r="K73" s="56">
        <v>816068811</v>
      </c>
      <c r="L73" s="568">
        <v>19.14</v>
      </c>
      <c r="M73" s="568">
        <v>17.07</v>
      </c>
      <c r="N73" s="56">
        <v>13487</v>
      </c>
      <c r="O73" s="562">
        <f t="shared" ref="O73:O136" si="3">RANK(N73,$N$9:$N$298,1)</f>
        <v>234</v>
      </c>
      <c r="P73" s="562" t="str">
        <f t="shared" ref="P73:P136" si="4">C73</f>
        <v>Sävsjö</v>
      </c>
      <c r="Q73" s="567">
        <f t="shared" ref="Q73:Q136" si="5">N73</f>
        <v>13487</v>
      </c>
    </row>
    <row r="74" spans="1:17" x14ac:dyDescent="0.2">
      <c r="A74" s="576" t="s">
        <v>1132</v>
      </c>
      <c r="B74" s="575" t="s">
        <v>1042</v>
      </c>
      <c r="C74" s="474" t="s">
        <v>427</v>
      </c>
      <c r="D74" s="554" t="s">
        <v>427</v>
      </c>
      <c r="E74" s="570">
        <v>18972</v>
      </c>
      <c r="F74" s="570">
        <v>3593106700</v>
      </c>
      <c r="G74" s="122">
        <v>3882567376</v>
      </c>
      <c r="H74" s="122">
        <v>204647</v>
      </c>
      <c r="I74" s="142">
        <v>88.7</v>
      </c>
      <c r="J74" s="56">
        <v>5033039193</v>
      </c>
      <c r="K74" s="56">
        <v>1150471817</v>
      </c>
      <c r="L74" s="568">
        <v>19.14</v>
      </c>
      <c r="M74" s="568">
        <v>17.07</v>
      </c>
      <c r="N74" s="56">
        <v>11607</v>
      </c>
      <c r="O74" s="562">
        <f t="shared" si="3"/>
        <v>172</v>
      </c>
      <c r="P74" s="562" t="str">
        <f t="shared" si="4"/>
        <v>Tranås</v>
      </c>
      <c r="Q74" s="567">
        <f t="shared" si="5"/>
        <v>11607</v>
      </c>
    </row>
    <row r="75" spans="1:17" x14ac:dyDescent="0.2">
      <c r="A75" s="576" t="s">
        <v>1132</v>
      </c>
      <c r="B75" s="575" t="s">
        <v>1057</v>
      </c>
      <c r="C75" s="474" t="s">
        <v>428</v>
      </c>
      <c r="D75" s="554" t="s">
        <v>428</v>
      </c>
      <c r="E75" s="570">
        <v>13946</v>
      </c>
      <c r="F75" s="570">
        <v>2734343000</v>
      </c>
      <c r="G75" s="122">
        <v>2954621672</v>
      </c>
      <c r="H75" s="122">
        <v>211862</v>
      </c>
      <c r="I75" s="142">
        <v>91.8</v>
      </c>
      <c r="J75" s="56">
        <v>3699702962</v>
      </c>
      <c r="K75" s="56">
        <v>745081290</v>
      </c>
      <c r="L75" s="568">
        <v>19.14</v>
      </c>
      <c r="M75" s="568">
        <v>17.07</v>
      </c>
      <c r="N75" s="56">
        <v>10226</v>
      </c>
      <c r="O75" s="562">
        <f t="shared" si="3"/>
        <v>127</v>
      </c>
      <c r="P75" s="562" t="str">
        <f t="shared" si="4"/>
        <v>Vaggeryd</v>
      </c>
      <c r="Q75" s="567">
        <f t="shared" si="5"/>
        <v>10226</v>
      </c>
    </row>
    <row r="76" spans="1:17" x14ac:dyDescent="0.2">
      <c r="A76" s="576" t="s">
        <v>1132</v>
      </c>
      <c r="B76" s="575" t="s">
        <v>1065</v>
      </c>
      <c r="C76" s="474" t="s">
        <v>429</v>
      </c>
      <c r="D76" s="554" t="s">
        <v>429</v>
      </c>
      <c r="E76" s="570">
        <v>27477</v>
      </c>
      <c r="F76" s="570">
        <v>5362916500</v>
      </c>
      <c r="G76" s="122">
        <v>5794953053</v>
      </c>
      <c r="H76" s="122">
        <v>210902</v>
      </c>
      <c r="I76" s="142">
        <v>91.4</v>
      </c>
      <c r="J76" s="56">
        <v>7289311507</v>
      </c>
      <c r="K76" s="56">
        <v>1494358454</v>
      </c>
      <c r="L76" s="568">
        <v>19.14</v>
      </c>
      <c r="M76" s="568">
        <v>17.07</v>
      </c>
      <c r="N76" s="56">
        <v>10409</v>
      </c>
      <c r="O76" s="562">
        <f t="shared" si="3"/>
        <v>133</v>
      </c>
      <c r="P76" s="562" t="str">
        <f t="shared" si="4"/>
        <v>Vetlanda</v>
      </c>
      <c r="Q76" s="567">
        <f t="shared" si="5"/>
        <v>10409</v>
      </c>
    </row>
    <row r="77" spans="1:17" x14ac:dyDescent="0.2">
      <c r="A77" s="576" t="s">
        <v>1132</v>
      </c>
      <c r="B77" s="575" t="s">
        <v>1074</v>
      </c>
      <c r="C77" s="474" t="s">
        <v>430</v>
      </c>
      <c r="D77" s="554" t="s">
        <v>430</v>
      </c>
      <c r="E77" s="570">
        <v>34372</v>
      </c>
      <c r="F77" s="570">
        <v>7228938600</v>
      </c>
      <c r="G77" s="122">
        <v>7811301894</v>
      </c>
      <c r="H77" s="122">
        <v>227258</v>
      </c>
      <c r="I77" s="142">
        <v>98.5</v>
      </c>
      <c r="J77" s="56">
        <v>9118470543</v>
      </c>
      <c r="K77" s="56">
        <v>1307168649</v>
      </c>
      <c r="L77" s="568">
        <v>19.14</v>
      </c>
      <c r="M77" s="568">
        <v>17.07</v>
      </c>
      <c r="N77" s="56">
        <v>7279</v>
      </c>
      <c r="O77" s="562">
        <f t="shared" si="3"/>
        <v>56</v>
      </c>
      <c r="P77" s="562" t="str">
        <f t="shared" si="4"/>
        <v>Värnamo</v>
      </c>
      <c r="Q77" s="567">
        <f t="shared" si="5"/>
        <v>7279</v>
      </c>
    </row>
    <row r="78" spans="1:17" ht="25.5" x14ac:dyDescent="0.2">
      <c r="A78" s="576" t="s">
        <v>1133</v>
      </c>
      <c r="B78" s="575" t="s">
        <v>815</v>
      </c>
      <c r="C78" s="578" t="s">
        <v>432</v>
      </c>
      <c r="D78" s="577" t="s">
        <v>704</v>
      </c>
      <c r="E78" s="570">
        <v>20114</v>
      </c>
      <c r="F78" s="570">
        <v>3711818900</v>
      </c>
      <c r="G78" s="122">
        <v>4010843031</v>
      </c>
      <c r="H78" s="122">
        <v>199406</v>
      </c>
      <c r="I78" s="142">
        <v>86.4</v>
      </c>
      <c r="J78" s="56">
        <v>5335997804</v>
      </c>
      <c r="K78" s="56">
        <v>1325154773</v>
      </c>
      <c r="L78" s="568">
        <v>19.77</v>
      </c>
      <c r="M78" s="568">
        <v>17.7</v>
      </c>
      <c r="N78" s="56">
        <v>13025</v>
      </c>
      <c r="O78" s="562">
        <f t="shared" si="3"/>
        <v>221</v>
      </c>
      <c r="P78" s="562" t="str">
        <f t="shared" si="4"/>
        <v>Alvesta</v>
      </c>
      <c r="Q78" s="567">
        <f t="shared" si="5"/>
        <v>13025</v>
      </c>
    </row>
    <row r="79" spans="1:17" x14ac:dyDescent="0.2">
      <c r="A79" s="576" t="s">
        <v>1133</v>
      </c>
      <c r="B79" s="575" t="s">
        <v>932</v>
      </c>
      <c r="C79" s="474" t="s">
        <v>433</v>
      </c>
      <c r="D79" s="554" t="s">
        <v>433</v>
      </c>
      <c r="E79" s="570">
        <v>8815</v>
      </c>
      <c r="F79" s="570">
        <v>1462641700</v>
      </c>
      <c r="G79" s="122">
        <v>1580472115</v>
      </c>
      <c r="H79" s="122">
        <v>179293</v>
      </c>
      <c r="I79" s="142">
        <v>77.7</v>
      </c>
      <c r="J79" s="56">
        <v>2338511516</v>
      </c>
      <c r="K79" s="56">
        <v>758039401</v>
      </c>
      <c r="L79" s="568">
        <v>19.77</v>
      </c>
      <c r="M79" s="568">
        <v>17.7</v>
      </c>
      <c r="N79" s="56">
        <v>17001</v>
      </c>
      <c r="O79" s="562">
        <f t="shared" si="3"/>
        <v>287</v>
      </c>
      <c r="P79" s="562" t="str">
        <f t="shared" si="4"/>
        <v>Lessebo</v>
      </c>
      <c r="Q79" s="567">
        <f t="shared" si="5"/>
        <v>17001</v>
      </c>
    </row>
    <row r="80" spans="1:17" x14ac:dyDescent="0.2">
      <c r="A80" s="576" t="s">
        <v>1133</v>
      </c>
      <c r="B80" s="575" t="s">
        <v>938</v>
      </c>
      <c r="C80" s="474" t="s">
        <v>434</v>
      </c>
      <c r="D80" s="554" t="s">
        <v>434</v>
      </c>
      <c r="E80" s="570">
        <v>28509</v>
      </c>
      <c r="F80" s="570">
        <v>5601347700</v>
      </c>
      <c r="G80" s="122">
        <v>6052592271</v>
      </c>
      <c r="H80" s="122">
        <v>212305</v>
      </c>
      <c r="I80" s="142">
        <v>92</v>
      </c>
      <c r="J80" s="56">
        <v>7563088465</v>
      </c>
      <c r="K80" s="56">
        <v>1510496194</v>
      </c>
      <c r="L80" s="568">
        <v>19.77</v>
      </c>
      <c r="M80" s="568">
        <v>17.7</v>
      </c>
      <c r="N80" s="56">
        <v>10475</v>
      </c>
      <c r="O80" s="562">
        <f t="shared" si="3"/>
        <v>136</v>
      </c>
      <c r="P80" s="562" t="str">
        <f t="shared" si="4"/>
        <v>Ljungby</v>
      </c>
      <c r="Q80" s="567">
        <f t="shared" si="5"/>
        <v>10475</v>
      </c>
    </row>
    <row r="81" spans="1:17" x14ac:dyDescent="0.2">
      <c r="A81" s="576" t="s">
        <v>1133</v>
      </c>
      <c r="B81" s="575" t="s">
        <v>952</v>
      </c>
      <c r="C81" s="474" t="s">
        <v>435</v>
      </c>
      <c r="D81" s="554" t="s">
        <v>435</v>
      </c>
      <c r="E81" s="570">
        <v>10218</v>
      </c>
      <c r="F81" s="570">
        <v>1763528700</v>
      </c>
      <c r="G81" s="122">
        <v>1905598572</v>
      </c>
      <c r="H81" s="122">
        <v>186494</v>
      </c>
      <c r="I81" s="142">
        <v>80.8</v>
      </c>
      <c r="J81" s="56">
        <v>2710710230</v>
      </c>
      <c r="K81" s="56">
        <v>805111658</v>
      </c>
      <c r="L81" s="568">
        <v>19.77</v>
      </c>
      <c r="M81" s="568">
        <v>17.7</v>
      </c>
      <c r="N81" s="56">
        <v>15577</v>
      </c>
      <c r="O81" s="562">
        <f t="shared" si="3"/>
        <v>274</v>
      </c>
      <c r="P81" s="562" t="str">
        <f t="shared" si="4"/>
        <v>Markaryd</v>
      </c>
      <c r="Q81" s="567">
        <f t="shared" si="5"/>
        <v>15577</v>
      </c>
    </row>
    <row r="82" spans="1:17" x14ac:dyDescent="0.2">
      <c r="A82" s="576" t="s">
        <v>1133</v>
      </c>
      <c r="B82" s="575" t="s">
        <v>1036</v>
      </c>
      <c r="C82" s="474" t="s">
        <v>436</v>
      </c>
      <c r="D82" s="554" t="s">
        <v>436</v>
      </c>
      <c r="E82" s="570">
        <v>12408</v>
      </c>
      <c r="F82" s="570">
        <v>2241396700</v>
      </c>
      <c r="G82" s="122">
        <v>2421963618</v>
      </c>
      <c r="H82" s="122">
        <v>195194</v>
      </c>
      <c r="I82" s="142">
        <v>84.6</v>
      </c>
      <c r="J82" s="56">
        <v>3291690402</v>
      </c>
      <c r="K82" s="56">
        <v>869726784</v>
      </c>
      <c r="L82" s="568">
        <v>19.77</v>
      </c>
      <c r="M82" s="568">
        <v>17.7</v>
      </c>
      <c r="N82" s="56">
        <v>13858</v>
      </c>
      <c r="O82" s="562">
        <f t="shared" si="3"/>
        <v>244</v>
      </c>
      <c r="P82" s="562" t="str">
        <f t="shared" si="4"/>
        <v>Tingsryd</v>
      </c>
      <c r="Q82" s="567">
        <f t="shared" si="5"/>
        <v>13858</v>
      </c>
    </row>
    <row r="83" spans="1:17" x14ac:dyDescent="0.2">
      <c r="A83" s="576" t="s">
        <v>1133</v>
      </c>
      <c r="B83" s="575" t="s">
        <v>1055</v>
      </c>
      <c r="C83" s="474" t="s">
        <v>437</v>
      </c>
      <c r="D83" s="554" t="s">
        <v>437</v>
      </c>
      <c r="E83" s="570">
        <v>9560</v>
      </c>
      <c r="F83" s="570">
        <v>1772127400</v>
      </c>
      <c r="G83" s="122">
        <v>1914889983</v>
      </c>
      <c r="H83" s="122">
        <v>200302</v>
      </c>
      <c r="I83" s="142">
        <v>86.8</v>
      </c>
      <c r="J83" s="56">
        <v>2536150890</v>
      </c>
      <c r="K83" s="56">
        <v>621260907</v>
      </c>
      <c r="L83" s="568">
        <v>19.77</v>
      </c>
      <c r="M83" s="568">
        <v>17.7</v>
      </c>
      <c r="N83" s="56">
        <v>12848</v>
      </c>
      <c r="O83" s="562">
        <f t="shared" si="3"/>
        <v>213</v>
      </c>
      <c r="P83" s="562" t="str">
        <f t="shared" si="4"/>
        <v>Uppvidinge</v>
      </c>
      <c r="Q83" s="567">
        <f t="shared" si="5"/>
        <v>12848</v>
      </c>
    </row>
    <row r="84" spans="1:17" x14ac:dyDescent="0.2">
      <c r="A84" s="576" t="s">
        <v>1133</v>
      </c>
      <c r="B84" s="575" t="s">
        <v>1077</v>
      </c>
      <c r="C84" s="474" t="s">
        <v>438</v>
      </c>
      <c r="D84" s="554" t="s">
        <v>438</v>
      </c>
      <c r="E84" s="570">
        <v>92271</v>
      </c>
      <c r="F84" s="570">
        <v>18609340900</v>
      </c>
      <c r="G84" s="122">
        <v>20108509403</v>
      </c>
      <c r="H84" s="122">
        <v>217929</v>
      </c>
      <c r="I84" s="142">
        <v>94.5</v>
      </c>
      <c r="J84" s="56">
        <v>24478365980</v>
      </c>
      <c r="K84" s="56">
        <v>4369856577</v>
      </c>
      <c r="L84" s="568">
        <v>19.77</v>
      </c>
      <c r="M84" s="568">
        <v>17.7</v>
      </c>
      <c r="N84" s="56">
        <v>9363</v>
      </c>
      <c r="O84" s="562">
        <f t="shared" si="3"/>
        <v>97</v>
      </c>
      <c r="P84" s="562" t="str">
        <f t="shared" si="4"/>
        <v>Växjö</v>
      </c>
      <c r="Q84" s="567">
        <f t="shared" si="5"/>
        <v>9363</v>
      </c>
    </row>
    <row r="85" spans="1:17" x14ac:dyDescent="0.2">
      <c r="A85" s="576" t="s">
        <v>1133</v>
      </c>
      <c r="B85" s="575" t="s">
        <v>1087</v>
      </c>
      <c r="C85" s="474" t="s">
        <v>439</v>
      </c>
      <c r="D85" s="554" t="s">
        <v>439</v>
      </c>
      <c r="E85" s="570">
        <v>17502</v>
      </c>
      <c r="F85" s="570">
        <v>3788062600</v>
      </c>
      <c r="G85" s="122">
        <v>4093228923</v>
      </c>
      <c r="H85" s="122">
        <v>233872</v>
      </c>
      <c r="I85" s="142">
        <v>101.4</v>
      </c>
      <c r="J85" s="56">
        <v>4643066201</v>
      </c>
      <c r="K85" s="56">
        <v>549837278</v>
      </c>
      <c r="L85" s="568">
        <v>19.77</v>
      </c>
      <c r="M85" s="568">
        <v>17.7</v>
      </c>
      <c r="N85" s="56">
        <v>6211</v>
      </c>
      <c r="O85" s="562">
        <f t="shared" si="3"/>
        <v>43</v>
      </c>
      <c r="P85" s="562" t="str">
        <f t="shared" si="4"/>
        <v>Älmhult</v>
      </c>
      <c r="Q85" s="567">
        <f t="shared" si="5"/>
        <v>6211</v>
      </c>
    </row>
    <row r="86" spans="1:17" ht="25.5" x14ac:dyDescent="0.2">
      <c r="A86" s="576" t="s">
        <v>1134</v>
      </c>
      <c r="B86" s="575" t="s">
        <v>830</v>
      </c>
      <c r="C86" s="578" t="s">
        <v>441</v>
      </c>
      <c r="D86" s="577" t="s">
        <v>705</v>
      </c>
      <c r="E86" s="570">
        <v>10890</v>
      </c>
      <c r="F86" s="570">
        <v>2001801600</v>
      </c>
      <c r="G86" s="122">
        <v>2163066737</v>
      </c>
      <c r="H86" s="122">
        <v>198629</v>
      </c>
      <c r="I86" s="142">
        <v>86.1</v>
      </c>
      <c r="J86" s="56">
        <v>2888983598</v>
      </c>
      <c r="K86" s="56">
        <v>725916861</v>
      </c>
      <c r="L86" s="568">
        <v>20.36</v>
      </c>
      <c r="M86" s="568">
        <v>18.29</v>
      </c>
      <c r="N86" s="56">
        <v>13572</v>
      </c>
      <c r="O86" s="562">
        <f t="shared" si="3"/>
        <v>238</v>
      </c>
      <c r="P86" s="562" t="str">
        <f t="shared" si="4"/>
        <v>Borgholm</v>
      </c>
      <c r="Q86" s="567">
        <f t="shared" si="5"/>
        <v>13572</v>
      </c>
    </row>
    <row r="87" spans="1:17" x14ac:dyDescent="0.2">
      <c r="A87" s="576" t="s">
        <v>1134</v>
      </c>
      <c r="B87" s="575" t="s">
        <v>846</v>
      </c>
      <c r="C87" s="474" t="s">
        <v>442</v>
      </c>
      <c r="D87" s="554" t="s">
        <v>442</v>
      </c>
      <c r="E87" s="570">
        <v>9381</v>
      </c>
      <c r="F87" s="570">
        <v>1743710100</v>
      </c>
      <c r="G87" s="122">
        <v>1884183386</v>
      </c>
      <c r="H87" s="122">
        <v>200851</v>
      </c>
      <c r="I87" s="142">
        <v>87.1</v>
      </c>
      <c r="J87" s="56">
        <v>2488664383</v>
      </c>
      <c r="K87" s="56">
        <v>604480997</v>
      </c>
      <c r="L87" s="568">
        <v>20.36</v>
      </c>
      <c r="M87" s="568">
        <v>18.29</v>
      </c>
      <c r="N87" s="56">
        <v>13119</v>
      </c>
      <c r="O87" s="562">
        <f t="shared" si="3"/>
        <v>224</v>
      </c>
      <c r="P87" s="562" t="str">
        <f t="shared" si="4"/>
        <v>Emmaboda</v>
      </c>
      <c r="Q87" s="567">
        <f t="shared" si="5"/>
        <v>13119</v>
      </c>
    </row>
    <row r="88" spans="1:17" x14ac:dyDescent="0.2">
      <c r="A88" s="576" t="s">
        <v>1134</v>
      </c>
      <c r="B88" s="575" t="s">
        <v>888</v>
      </c>
      <c r="C88" s="474" t="s">
        <v>443</v>
      </c>
      <c r="D88" s="554" t="s">
        <v>443</v>
      </c>
      <c r="E88" s="570">
        <v>14374</v>
      </c>
      <c r="F88" s="570">
        <v>2508741700</v>
      </c>
      <c r="G88" s="122">
        <v>2710845931</v>
      </c>
      <c r="H88" s="122">
        <v>188594</v>
      </c>
      <c r="I88" s="142">
        <v>81.8</v>
      </c>
      <c r="J88" s="56">
        <v>3813246119</v>
      </c>
      <c r="K88" s="56">
        <v>1102400188</v>
      </c>
      <c r="L88" s="568">
        <v>20.36</v>
      </c>
      <c r="M88" s="568">
        <v>18.29</v>
      </c>
      <c r="N88" s="56">
        <v>15615</v>
      </c>
      <c r="O88" s="562">
        <f t="shared" si="3"/>
        <v>275</v>
      </c>
      <c r="P88" s="562" t="str">
        <f t="shared" si="4"/>
        <v>Hultsfred</v>
      </c>
      <c r="Q88" s="567">
        <f t="shared" si="5"/>
        <v>15615</v>
      </c>
    </row>
    <row r="89" spans="1:17" x14ac:dyDescent="0.2">
      <c r="A89" s="576" t="s">
        <v>1134</v>
      </c>
      <c r="B89" s="575" t="s">
        <v>897</v>
      </c>
      <c r="C89" s="474" t="s">
        <v>444</v>
      </c>
      <c r="D89" s="554" t="s">
        <v>444</v>
      </c>
      <c r="E89" s="570">
        <v>6087</v>
      </c>
      <c r="F89" s="570">
        <v>995341100</v>
      </c>
      <c r="G89" s="122">
        <v>1075525779</v>
      </c>
      <c r="H89" s="122">
        <v>176692</v>
      </c>
      <c r="I89" s="142">
        <v>76.599999999999994</v>
      </c>
      <c r="J89" s="56">
        <v>1614806534</v>
      </c>
      <c r="K89" s="56">
        <v>539280755</v>
      </c>
      <c r="L89" s="568">
        <v>20.36</v>
      </c>
      <c r="M89" s="568">
        <v>18.29</v>
      </c>
      <c r="N89" s="56">
        <v>18038</v>
      </c>
      <c r="O89" s="562">
        <f t="shared" si="3"/>
        <v>288</v>
      </c>
      <c r="P89" s="562" t="str">
        <f t="shared" si="4"/>
        <v>Högsby</v>
      </c>
      <c r="Q89" s="567">
        <f t="shared" si="5"/>
        <v>18038</v>
      </c>
    </row>
    <row r="90" spans="1:17" x14ac:dyDescent="0.2">
      <c r="A90" s="576" t="s">
        <v>1134</v>
      </c>
      <c r="B90" s="575" t="s">
        <v>904</v>
      </c>
      <c r="C90" s="474" t="s">
        <v>440</v>
      </c>
      <c r="D90" s="554" t="s">
        <v>440</v>
      </c>
      <c r="E90" s="570">
        <v>68416</v>
      </c>
      <c r="F90" s="570">
        <v>13917348800</v>
      </c>
      <c r="G90" s="122">
        <v>15038530419</v>
      </c>
      <c r="H90" s="122">
        <v>219810</v>
      </c>
      <c r="I90" s="142">
        <v>95.3</v>
      </c>
      <c r="J90" s="56">
        <v>18149926704</v>
      </c>
      <c r="K90" s="56">
        <v>3111396285</v>
      </c>
      <c r="L90" s="568">
        <v>20.36</v>
      </c>
      <c r="M90" s="568">
        <v>18.29</v>
      </c>
      <c r="N90" s="56">
        <v>9259</v>
      </c>
      <c r="O90" s="562">
        <f t="shared" si="3"/>
        <v>93</v>
      </c>
      <c r="P90" s="562" t="str">
        <f t="shared" si="4"/>
        <v>Kalmar</v>
      </c>
      <c r="Q90" s="567">
        <f t="shared" si="5"/>
        <v>9259</v>
      </c>
    </row>
    <row r="91" spans="1:17" x14ac:dyDescent="0.2">
      <c r="A91" s="576" t="s">
        <v>1134</v>
      </c>
      <c r="B91" s="575" t="s">
        <v>961</v>
      </c>
      <c r="C91" s="474" t="s">
        <v>706</v>
      </c>
      <c r="D91" s="554" t="s">
        <v>706</v>
      </c>
      <c r="E91" s="570">
        <v>13565</v>
      </c>
      <c r="F91" s="570">
        <v>2634473300</v>
      </c>
      <c r="G91" s="122">
        <v>2846706469</v>
      </c>
      <c r="H91" s="122">
        <v>209857</v>
      </c>
      <c r="I91" s="142">
        <v>91</v>
      </c>
      <c r="J91" s="56">
        <v>3598628329</v>
      </c>
      <c r="K91" s="56">
        <v>751921860</v>
      </c>
      <c r="L91" s="568">
        <v>20.36</v>
      </c>
      <c r="M91" s="568">
        <v>18.29</v>
      </c>
      <c r="N91" s="56">
        <v>11286</v>
      </c>
      <c r="O91" s="562">
        <f t="shared" si="3"/>
        <v>161</v>
      </c>
      <c r="P91" s="562" t="str">
        <f t="shared" si="4"/>
        <v xml:space="preserve">Mönsterås           </v>
      </c>
      <c r="Q91" s="567">
        <f t="shared" si="5"/>
        <v>11286</v>
      </c>
    </row>
    <row r="92" spans="1:17" x14ac:dyDescent="0.2">
      <c r="A92" s="576" t="s">
        <v>1134</v>
      </c>
      <c r="B92" s="575" t="s">
        <v>962</v>
      </c>
      <c r="C92" s="474" t="s">
        <v>446</v>
      </c>
      <c r="D92" s="554" t="s">
        <v>446</v>
      </c>
      <c r="E92" s="570">
        <v>15011</v>
      </c>
      <c r="F92" s="570">
        <v>2983961400</v>
      </c>
      <c r="G92" s="122">
        <v>3224349330</v>
      </c>
      <c r="H92" s="122">
        <v>214799</v>
      </c>
      <c r="I92" s="142">
        <v>93.1</v>
      </c>
      <c r="J92" s="56">
        <v>3982234415</v>
      </c>
      <c r="K92" s="56">
        <v>757885085</v>
      </c>
      <c r="L92" s="568">
        <v>20.36</v>
      </c>
      <c r="M92" s="568">
        <v>18.29</v>
      </c>
      <c r="N92" s="56">
        <v>10279</v>
      </c>
      <c r="O92" s="562">
        <f t="shared" si="3"/>
        <v>130</v>
      </c>
      <c r="P92" s="562" t="str">
        <f t="shared" si="4"/>
        <v>Mörbylånga</v>
      </c>
      <c r="Q92" s="567">
        <f t="shared" si="5"/>
        <v>10279</v>
      </c>
    </row>
    <row r="93" spans="1:17" x14ac:dyDescent="0.2">
      <c r="A93" s="576" t="s">
        <v>1134</v>
      </c>
      <c r="B93" s="575" t="s">
        <v>971</v>
      </c>
      <c r="C93" s="474" t="s">
        <v>447</v>
      </c>
      <c r="D93" s="554" t="s">
        <v>447</v>
      </c>
      <c r="E93" s="570">
        <v>20337</v>
      </c>
      <c r="F93" s="570">
        <v>3600604200</v>
      </c>
      <c r="G93" s="122">
        <v>3890668874</v>
      </c>
      <c r="H93" s="122">
        <v>191310</v>
      </c>
      <c r="I93" s="142">
        <v>82.9</v>
      </c>
      <c r="J93" s="56">
        <v>5395156972</v>
      </c>
      <c r="K93" s="56">
        <v>1504488098</v>
      </c>
      <c r="L93" s="568">
        <v>20.36</v>
      </c>
      <c r="M93" s="568">
        <v>18.29</v>
      </c>
      <c r="N93" s="56">
        <v>15062</v>
      </c>
      <c r="O93" s="562">
        <f t="shared" si="3"/>
        <v>271</v>
      </c>
      <c r="P93" s="562" t="str">
        <f t="shared" si="4"/>
        <v>Nybro</v>
      </c>
      <c r="Q93" s="567">
        <f t="shared" si="5"/>
        <v>15062</v>
      </c>
    </row>
    <row r="94" spans="1:17" x14ac:dyDescent="0.2">
      <c r="A94" s="576" t="s">
        <v>1134</v>
      </c>
      <c r="B94" s="575" t="s">
        <v>981</v>
      </c>
      <c r="C94" s="474" t="s">
        <v>448</v>
      </c>
      <c r="D94" s="554" t="s">
        <v>448</v>
      </c>
      <c r="E94" s="570">
        <v>26926</v>
      </c>
      <c r="F94" s="570">
        <v>5760672500</v>
      </c>
      <c r="G94" s="122">
        <v>6224752277</v>
      </c>
      <c r="H94" s="122">
        <v>231180</v>
      </c>
      <c r="I94" s="142">
        <v>100.2</v>
      </c>
      <c r="J94" s="56">
        <v>7143137957</v>
      </c>
      <c r="K94" s="56">
        <v>918385680</v>
      </c>
      <c r="L94" s="568">
        <v>20.36</v>
      </c>
      <c r="M94" s="568">
        <v>18.29</v>
      </c>
      <c r="N94" s="56">
        <v>6944</v>
      </c>
      <c r="O94" s="562">
        <f t="shared" si="3"/>
        <v>49</v>
      </c>
      <c r="P94" s="562" t="str">
        <f t="shared" si="4"/>
        <v>Oskarshamn</v>
      </c>
      <c r="Q94" s="567">
        <f t="shared" si="5"/>
        <v>6944</v>
      </c>
    </row>
    <row r="95" spans="1:17" x14ac:dyDescent="0.2">
      <c r="A95" s="576" t="s">
        <v>1134</v>
      </c>
      <c r="B95" s="575" t="s">
        <v>1040</v>
      </c>
      <c r="C95" s="474" t="s">
        <v>449</v>
      </c>
      <c r="D95" s="554" t="s">
        <v>449</v>
      </c>
      <c r="E95" s="570">
        <v>7091</v>
      </c>
      <c r="F95" s="570">
        <v>1257548700</v>
      </c>
      <c r="G95" s="122">
        <v>1358856823</v>
      </c>
      <c r="H95" s="122">
        <v>191631</v>
      </c>
      <c r="I95" s="142">
        <v>83.1</v>
      </c>
      <c r="J95" s="56">
        <v>1881155435</v>
      </c>
      <c r="K95" s="56">
        <v>522298612</v>
      </c>
      <c r="L95" s="568">
        <v>20.36</v>
      </c>
      <c r="M95" s="568">
        <v>18.29</v>
      </c>
      <c r="N95" s="56">
        <v>14996</v>
      </c>
      <c r="O95" s="562">
        <f t="shared" si="3"/>
        <v>270</v>
      </c>
      <c r="P95" s="562" t="str">
        <f t="shared" si="4"/>
        <v>Torsås</v>
      </c>
      <c r="Q95" s="567">
        <f t="shared" si="5"/>
        <v>14996</v>
      </c>
    </row>
    <row r="96" spans="1:17" x14ac:dyDescent="0.2">
      <c r="A96" s="576" t="s">
        <v>1134</v>
      </c>
      <c r="B96" s="575" t="s">
        <v>1067</v>
      </c>
      <c r="C96" s="474" t="s">
        <v>450</v>
      </c>
      <c r="D96" s="554" t="s">
        <v>450</v>
      </c>
      <c r="E96" s="570">
        <v>15740</v>
      </c>
      <c r="F96" s="570">
        <v>3017269900</v>
      </c>
      <c r="G96" s="122">
        <v>3260341163</v>
      </c>
      <c r="H96" s="122">
        <v>207137</v>
      </c>
      <c r="I96" s="142">
        <v>89.8</v>
      </c>
      <c r="J96" s="56">
        <v>4175629185</v>
      </c>
      <c r="K96" s="56">
        <v>915288022</v>
      </c>
      <c r="L96" s="568">
        <v>20.36</v>
      </c>
      <c r="M96" s="568">
        <v>18.29</v>
      </c>
      <c r="N96" s="56">
        <v>11839</v>
      </c>
      <c r="O96" s="562">
        <f t="shared" si="3"/>
        <v>178</v>
      </c>
      <c r="P96" s="562" t="str">
        <f t="shared" si="4"/>
        <v>Vimmerby</v>
      </c>
      <c r="Q96" s="567">
        <f t="shared" si="5"/>
        <v>11839</v>
      </c>
    </row>
    <row r="97" spans="1:17" x14ac:dyDescent="0.2">
      <c r="A97" s="576" t="s">
        <v>1134</v>
      </c>
      <c r="B97" s="575" t="s">
        <v>1075</v>
      </c>
      <c r="C97" s="474" t="s">
        <v>451</v>
      </c>
      <c r="D97" s="554" t="s">
        <v>451</v>
      </c>
      <c r="E97" s="570">
        <v>36696</v>
      </c>
      <c r="F97" s="570">
        <v>7014393400</v>
      </c>
      <c r="G97" s="122">
        <v>7579472932</v>
      </c>
      <c r="H97" s="122">
        <v>206548</v>
      </c>
      <c r="I97" s="142">
        <v>89.5</v>
      </c>
      <c r="J97" s="56">
        <v>9734999274</v>
      </c>
      <c r="K97" s="56">
        <v>2155526342</v>
      </c>
      <c r="L97" s="568">
        <v>20.36</v>
      </c>
      <c r="M97" s="568">
        <v>18.29</v>
      </c>
      <c r="N97" s="56">
        <v>11959</v>
      </c>
      <c r="O97" s="562">
        <f t="shared" si="3"/>
        <v>183</v>
      </c>
      <c r="P97" s="562" t="str">
        <f t="shared" si="4"/>
        <v>Västervik</v>
      </c>
      <c r="Q97" s="567">
        <f t="shared" si="5"/>
        <v>11959</v>
      </c>
    </row>
    <row r="98" spans="1:17" ht="25.5" x14ac:dyDescent="0.2">
      <c r="A98" s="576" t="s">
        <v>1135</v>
      </c>
      <c r="B98" s="575" t="s">
        <v>864</v>
      </c>
      <c r="C98" s="578" t="s">
        <v>453</v>
      </c>
      <c r="D98" s="577" t="s">
        <v>707</v>
      </c>
      <c r="E98" s="570">
        <v>59126</v>
      </c>
      <c r="F98" s="570">
        <v>10983892000</v>
      </c>
      <c r="G98" s="122">
        <v>11868754340</v>
      </c>
      <c r="H98" s="122">
        <v>200737</v>
      </c>
      <c r="I98" s="142">
        <v>87</v>
      </c>
      <c r="J98" s="56">
        <v>15685403507</v>
      </c>
      <c r="K98" s="56">
        <v>3816649167</v>
      </c>
      <c r="L98" s="568">
        <v>19.600000000000001</v>
      </c>
      <c r="M98" s="568">
        <v>17.54</v>
      </c>
      <c r="N98" s="56">
        <v>12652</v>
      </c>
      <c r="O98" s="562">
        <f t="shared" si="3"/>
        <v>208</v>
      </c>
      <c r="P98" s="562" t="str">
        <f t="shared" si="4"/>
        <v>Gotland</v>
      </c>
      <c r="Q98" s="567">
        <f t="shared" si="5"/>
        <v>12652</v>
      </c>
    </row>
    <row r="99" spans="1:17" ht="25.5" x14ac:dyDescent="0.2">
      <c r="A99" s="576" t="s">
        <v>1136</v>
      </c>
      <c r="B99" s="575" t="s">
        <v>906</v>
      </c>
      <c r="C99" s="578" t="s">
        <v>455</v>
      </c>
      <c r="D99" s="577" t="s">
        <v>708</v>
      </c>
      <c r="E99" s="570">
        <v>32353</v>
      </c>
      <c r="F99" s="570">
        <v>6430868200</v>
      </c>
      <c r="G99" s="122">
        <v>6948938942</v>
      </c>
      <c r="H99" s="122">
        <v>214785</v>
      </c>
      <c r="I99" s="142">
        <v>93.1</v>
      </c>
      <c r="J99" s="56">
        <v>8582854576</v>
      </c>
      <c r="K99" s="56">
        <v>1633915634</v>
      </c>
      <c r="L99" s="568">
        <v>19.11</v>
      </c>
      <c r="M99" s="568">
        <v>17.04</v>
      </c>
      <c r="N99" s="56">
        <v>9651</v>
      </c>
      <c r="O99" s="562">
        <f t="shared" si="3"/>
        <v>104</v>
      </c>
      <c r="P99" s="562" t="str">
        <f t="shared" si="4"/>
        <v>Karlshamn</v>
      </c>
      <c r="Q99" s="567">
        <f t="shared" si="5"/>
        <v>9651</v>
      </c>
    </row>
    <row r="100" spans="1:17" x14ac:dyDescent="0.2">
      <c r="A100" s="576" t="s">
        <v>1136</v>
      </c>
      <c r="B100" s="575" t="s">
        <v>908</v>
      </c>
      <c r="C100" s="474" t="s">
        <v>456</v>
      </c>
      <c r="D100" s="554" t="s">
        <v>456</v>
      </c>
      <c r="E100" s="570">
        <v>66720</v>
      </c>
      <c r="F100" s="570">
        <v>13483796500</v>
      </c>
      <c r="G100" s="122">
        <v>14570051146</v>
      </c>
      <c r="H100" s="122">
        <v>218376</v>
      </c>
      <c r="I100" s="142">
        <v>94.7</v>
      </c>
      <c r="J100" s="56">
        <v>17699998680</v>
      </c>
      <c r="K100" s="56">
        <v>3129947534</v>
      </c>
      <c r="L100" s="568">
        <v>19.11</v>
      </c>
      <c r="M100" s="568">
        <v>17.04</v>
      </c>
      <c r="N100" s="56">
        <v>8965</v>
      </c>
      <c r="O100" s="562">
        <f t="shared" si="3"/>
        <v>87</v>
      </c>
      <c r="P100" s="562" t="str">
        <f t="shared" si="4"/>
        <v>Karlskrona</v>
      </c>
      <c r="Q100" s="567">
        <f t="shared" si="5"/>
        <v>8965</v>
      </c>
    </row>
    <row r="101" spans="1:17" x14ac:dyDescent="0.2">
      <c r="A101" s="576" t="s">
        <v>1136</v>
      </c>
      <c r="B101" s="575" t="s">
        <v>977</v>
      </c>
      <c r="C101" s="474" t="s">
        <v>457</v>
      </c>
      <c r="D101" s="554" t="s">
        <v>457</v>
      </c>
      <c r="E101" s="570">
        <v>13492</v>
      </c>
      <c r="F101" s="570">
        <v>2645502700</v>
      </c>
      <c r="G101" s="122">
        <v>2858624398</v>
      </c>
      <c r="H101" s="122">
        <v>211876</v>
      </c>
      <c r="I101" s="142">
        <v>91.8</v>
      </c>
      <c r="J101" s="56">
        <v>3579262323</v>
      </c>
      <c r="K101" s="56">
        <v>720637925</v>
      </c>
      <c r="L101" s="568">
        <v>19.11</v>
      </c>
      <c r="M101" s="568">
        <v>17.04</v>
      </c>
      <c r="N101" s="56">
        <v>10207</v>
      </c>
      <c r="O101" s="562">
        <f t="shared" si="3"/>
        <v>124</v>
      </c>
      <c r="P101" s="562" t="str">
        <f t="shared" si="4"/>
        <v>Olofström</v>
      </c>
      <c r="Q101" s="567">
        <f t="shared" si="5"/>
        <v>10207</v>
      </c>
    </row>
    <row r="102" spans="1:17" x14ac:dyDescent="0.2">
      <c r="A102" s="576" t="s">
        <v>1136</v>
      </c>
      <c r="B102" s="575" t="s">
        <v>990</v>
      </c>
      <c r="C102" s="474" t="s">
        <v>458</v>
      </c>
      <c r="D102" s="554" t="s">
        <v>458</v>
      </c>
      <c r="E102" s="570">
        <v>29668</v>
      </c>
      <c r="F102" s="570">
        <v>5391232500</v>
      </c>
      <c r="G102" s="122">
        <v>5825550190</v>
      </c>
      <c r="H102" s="122">
        <v>196358</v>
      </c>
      <c r="I102" s="142">
        <v>85.1</v>
      </c>
      <c r="J102" s="56">
        <v>7870556967</v>
      </c>
      <c r="K102" s="56">
        <v>2045006777</v>
      </c>
      <c r="L102" s="568">
        <v>19.11</v>
      </c>
      <c r="M102" s="568">
        <v>17.04</v>
      </c>
      <c r="N102" s="56">
        <v>13172</v>
      </c>
      <c r="O102" s="562">
        <f t="shared" si="3"/>
        <v>226</v>
      </c>
      <c r="P102" s="562" t="str">
        <f t="shared" si="4"/>
        <v>Ronneby</v>
      </c>
      <c r="Q102" s="567">
        <f t="shared" si="5"/>
        <v>13172</v>
      </c>
    </row>
    <row r="103" spans="1:17" x14ac:dyDescent="0.2">
      <c r="A103" s="576" t="s">
        <v>1136</v>
      </c>
      <c r="B103" s="575" t="s">
        <v>1030</v>
      </c>
      <c r="C103" s="474" t="s">
        <v>459</v>
      </c>
      <c r="D103" s="554" t="s">
        <v>459</v>
      </c>
      <c r="E103" s="570">
        <v>17465</v>
      </c>
      <c r="F103" s="570">
        <v>3396231900</v>
      </c>
      <c r="G103" s="122">
        <v>3669832342</v>
      </c>
      <c r="H103" s="122">
        <v>210125</v>
      </c>
      <c r="I103" s="142">
        <v>91.1</v>
      </c>
      <c r="J103" s="56">
        <v>4633250554</v>
      </c>
      <c r="K103" s="56">
        <v>963418212</v>
      </c>
      <c r="L103" s="568">
        <v>19.11</v>
      </c>
      <c r="M103" s="568">
        <v>17.04</v>
      </c>
      <c r="N103" s="56">
        <v>10542</v>
      </c>
      <c r="O103" s="562">
        <f t="shared" si="3"/>
        <v>138</v>
      </c>
      <c r="P103" s="562" t="str">
        <f t="shared" si="4"/>
        <v>Sölvesborg</v>
      </c>
      <c r="Q103" s="567">
        <f t="shared" si="5"/>
        <v>10542</v>
      </c>
    </row>
    <row r="104" spans="1:17" ht="25.5" x14ac:dyDescent="0.2">
      <c r="A104" s="576" t="s">
        <v>1137</v>
      </c>
      <c r="B104" s="575" t="s">
        <v>826</v>
      </c>
      <c r="C104" s="578" t="s">
        <v>461</v>
      </c>
      <c r="D104" s="577" t="s">
        <v>709</v>
      </c>
      <c r="E104" s="570">
        <v>15471</v>
      </c>
      <c r="F104" s="570">
        <v>2756326400</v>
      </c>
      <c r="G104" s="122">
        <v>2978376055</v>
      </c>
      <c r="H104" s="122">
        <v>192513</v>
      </c>
      <c r="I104" s="142">
        <v>83.5</v>
      </c>
      <c r="J104" s="56">
        <v>4104266780</v>
      </c>
      <c r="K104" s="56">
        <v>1125890725</v>
      </c>
      <c r="L104" s="568">
        <v>19.7</v>
      </c>
      <c r="M104" s="568">
        <v>17.63</v>
      </c>
      <c r="N104" s="56">
        <v>14337</v>
      </c>
      <c r="O104" s="562">
        <f t="shared" si="3"/>
        <v>253</v>
      </c>
      <c r="P104" s="562" t="str">
        <f t="shared" si="4"/>
        <v>Bjuv</v>
      </c>
      <c r="Q104" s="567">
        <f t="shared" si="5"/>
        <v>14337</v>
      </c>
    </row>
    <row r="105" spans="1:17" x14ac:dyDescent="0.2">
      <c r="A105" s="576" t="s">
        <v>1137</v>
      </c>
      <c r="B105" s="575" t="s">
        <v>835</v>
      </c>
      <c r="C105" s="474" t="s">
        <v>462</v>
      </c>
      <c r="D105" s="554" t="s">
        <v>462</v>
      </c>
      <c r="E105" s="570">
        <v>12848</v>
      </c>
      <c r="F105" s="570">
        <v>2402957800</v>
      </c>
      <c r="G105" s="122">
        <v>2596540080</v>
      </c>
      <c r="H105" s="122">
        <v>202097</v>
      </c>
      <c r="I105" s="142">
        <v>87.6</v>
      </c>
      <c r="J105" s="56">
        <v>3408417012</v>
      </c>
      <c r="K105" s="56">
        <v>811876932</v>
      </c>
      <c r="L105" s="568">
        <v>19.7</v>
      </c>
      <c r="M105" s="568">
        <v>17.63</v>
      </c>
      <c r="N105" s="56">
        <v>12449</v>
      </c>
      <c r="O105" s="562">
        <f t="shared" si="3"/>
        <v>199</v>
      </c>
      <c r="P105" s="562" t="str">
        <f t="shared" si="4"/>
        <v>Bromölla</v>
      </c>
      <c r="Q105" s="567">
        <f t="shared" si="5"/>
        <v>12449</v>
      </c>
    </row>
    <row r="106" spans="1:17" x14ac:dyDescent="0.2">
      <c r="A106" s="576" t="s">
        <v>1137</v>
      </c>
      <c r="B106" s="575" t="s">
        <v>837</v>
      </c>
      <c r="C106" s="474" t="s">
        <v>463</v>
      </c>
      <c r="D106" s="554" t="s">
        <v>463</v>
      </c>
      <c r="E106" s="570">
        <v>18346</v>
      </c>
      <c r="F106" s="570">
        <v>3250783900</v>
      </c>
      <c r="G106" s="122">
        <v>3512667051</v>
      </c>
      <c r="H106" s="122">
        <v>191468</v>
      </c>
      <c r="I106" s="142">
        <v>83</v>
      </c>
      <c r="J106" s="56">
        <v>4866969062</v>
      </c>
      <c r="K106" s="56">
        <v>1354302011</v>
      </c>
      <c r="L106" s="568">
        <v>19.7</v>
      </c>
      <c r="M106" s="568">
        <v>17.63</v>
      </c>
      <c r="N106" s="56">
        <v>14543</v>
      </c>
      <c r="O106" s="562">
        <f t="shared" si="3"/>
        <v>259</v>
      </c>
      <c r="P106" s="562" t="str">
        <f t="shared" si="4"/>
        <v>Burlöv</v>
      </c>
      <c r="Q106" s="567">
        <f t="shared" si="5"/>
        <v>14543</v>
      </c>
    </row>
    <row r="107" spans="1:17" x14ac:dyDescent="0.2">
      <c r="A107" s="576" t="s">
        <v>1137</v>
      </c>
      <c r="B107" s="575" t="s">
        <v>838</v>
      </c>
      <c r="C107" s="474" t="s">
        <v>464</v>
      </c>
      <c r="D107" s="554" t="s">
        <v>464</v>
      </c>
      <c r="E107" s="570">
        <v>14878</v>
      </c>
      <c r="F107" s="570">
        <v>3169032300</v>
      </c>
      <c r="G107" s="122">
        <v>3424329542</v>
      </c>
      <c r="H107" s="122">
        <v>230161</v>
      </c>
      <c r="I107" s="142">
        <v>99.8</v>
      </c>
      <c r="J107" s="56">
        <v>3946951145</v>
      </c>
      <c r="K107" s="56">
        <v>522621603</v>
      </c>
      <c r="L107" s="568">
        <v>19.7</v>
      </c>
      <c r="M107" s="568">
        <v>17.63</v>
      </c>
      <c r="N107" s="56">
        <v>6920</v>
      </c>
      <c r="O107" s="562">
        <f t="shared" si="3"/>
        <v>48</v>
      </c>
      <c r="P107" s="562" t="str">
        <f t="shared" si="4"/>
        <v>Båstad</v>
      </c>
      <c r="Q107" s="567">
        <f t="shared" si="5"/>
        <v>6920</v>
      </c>
    </row>
    <row r="108" spans="1:17" x14ac:dyDescent="0.2">
      <c r="A108" s="576" t="s">
        <v>1137</v>
      </c>
      <c r="B108" s="575" t="s">
        <v>849</v>
      </c>
      <c r="C108" s="474" t="s">
        <v>465</v>
      </c>
      <c r="D108" s="554" t="s">
        <v>465</v>
      </c>
      <c r="E108" s="570">
        <v>33503</v>
      </c>
      <c r="F108" s="570">
        <v>6482562900</v>
      </c>
      <c r="G108" s="122">
        <v>7004798167</v>
      </c>
      <c r="H108" s="122">
        <v>209080</v>
      </c>
      <c r="I108" s="142">
        <v>90.6</v>
      </c>
      <c r="J108" s="56">
        <v>8887935488</v>
      </c>
      <c r="K108" s="56">
        <v>1883137321</v>
      </c>
      <c r="L108" s="568">
        <v>19.7</v>
      </c>
      <c r="M108" s="568">
        <v>17.63</v>
      </c>
      <c r="N108" s="56">
        <v>11073</v>
      </c>
      <c r="O108" s="562">
        <f t="shared" si="3"/>
        <v>154</v>
      </c>
      <c r="P108" s="562" t="str">
        <f t="shared" si="4"/>
        <v>Eslöv</v>
      </c>
      <c r="Q108" s="567">
        <f t="shared" si="5"/>
        <v>11073</v>
      </c>
    </row>
    <row r="109" spans="1:17" x14ac:dyDescent="0.2">
      <c r="A109" s="576" t="s">
        <v>1137</v>
      </c>
      <c r="B109" s="575" t="s">
        <v>882</v>
      </c>
      <c r="C109" s="474" t="s">
        <v>466</v>
      </c>
      <c r="D109" s="554" t="s">
        <v>466</v>
      </c>
      <c r="E109" s="570">
        <v>145231</v>
      </c>
      <c r="F109" s="570">
        <v>29518752900</v>
      </c>
      <c r="G109" s="122">
        <v>31896783634</v>
      </c>
      <c r="H109" s="122">
        <v>219628</v>
      </c>
      <c r="I109" s="142">
        <v>95.2</v>
      </c>
      <c r="J109" s="56">
        <v>38528005220</v>
      </c>
      <c r="K109" s="56">
        <v>6631221586</v>
      </c>
      <c r="L109" s="568">
        <v>19.7</v>
      </c>
      <c r="M109" s="568">
        <v>17.63</v>
      </c>
      <c r="N109" s="56">
        <v>8995</v>
      </c>
      <c r="O109" s="562">
        <f t="shared" si="3"/>
        <v>88</v>
      </c>
      <c r="P109" s="562" t="str">
        <f t="shared" si="4"/>
        <v>Helsingborg</v>
      </c>
      <c r="Q109" s="567">
        <f t="shared" si="5"/>
        <v>8995</v>
      </c>
    </row>
    <row r="110" spans="1:17" x14ac:dyDescent="0.2">
      <c r="A110" s="576" t="s">
        <v>1137</v>
      </c>
      <c r="B110" s="575" t="s">
        <v>895</v>
      </c>
      <c r="C110" s="474" t="s">
        <v>467</v>
      </c>
      <c r="D110" s="554" t="s">
        <v>467</v>
      </c>
      <c r="E110" s="570">
        <v>52139</v>
      </c>
      <c r="F110" s="570">
        <v>9762469400</v>
      </c>
      <c r="G110" s="122">
        <v>10548933935</v>
      </c>
      <c r="H110" s="122">
        <v>202323</v>
      </c>
      <c r="I110" s="142">
        <v>87.7</v>
      </c>
      <c r="J110" s="56">
        <v>13831837997</v>
      </c>
      <c r="K110" s="56">
        <v>3282904062</v>
      </c>
      <c r="L110" s="568">
        <v>19.7</v>
      </c>
      <c r="M110" s="568">
        <v>17.63</v>
      </c>
      <c r="N110" s="56">
        <v>12404</v>
      </c>
      <c r="O110" s="562">
        <f t="shared" si="3"/>
        <v>197</v>
      </c>
      <c r="P110" s="562" t="str">
        <f t="shared" si="4"/>
        <v>Hässleholm</v>
      </c>
      <c r="Q110" s="567">
        <f t="shared" si="5"/>
        <v>12404</v>
      </c>
    </row>
    <row r="111" spans="1:17" x14ac:dyDescent="0.2">
      <c r="A111" s="576" t="s">
        <v>1137</v>
      </c>
      <c r="B111" s="575" t="s">
        <v>896</v>
      </c>
      <c r="C111" s="474" t="s">
        <v>710</v>
      </c>
      <c r="D111" s="554" t="s">
        <v>710</v>
      </c>
      <c r="E111" s="570">
        <v>26473</v>
      </c>
      <c r="F111" s="570">
        <v>5820125700</v>
      </c>
      <c r="G111" s="122">
        <v>6288995026</v>
      </c>
      <c r="H111" s="122">
        <v>237563</v>
      </c>
      <c r="I111" s="142">
        <v>103</v>
      </c>
      <c r="J111" s="56">
        <v>7022962606</v>
      </c>
      <c r="K111" s="56">
        <v>733967580</v>
      </c>
      <c r="L111" s="568">
        <v>19.7</v>
      </c>
      <c r="M111" s="568">
        <v>17.63</v>
      </c>
      <c r="N111" s="56">
        <v>5462</v>
      </c>
      <c r="O111" s="562">
        <f t="shared" si="3"/>
        <v>36</v>
      </c>
      <c r="P111" s="562" t="str">
        <f t="shared" si="4"/>
        <v xml:space="preserve">Höganäs             </v>
      </c>
      <c r="Q111" s="567">
        <f t="shared" si="5"/>
        <v>5462</v>
      </c>
    </row>
    <row r="112" spans="1:17" x14ac:dyDescent="0.2">
      <c r="A112" s="576" t="s">
        <v>1137</v>
      </c>
      <c r="B112" s="575" t="s">
        <v>898</v>
      </c>
      <c r="C112" s="474" t="s">
        <v>469</v>
      </c>
      <c r="D112" s="554" t="s">
        <v>469</v>
      </c>
      <c r="E112" s="570">
        <v>15662</v>
      </c>
      <c r="F112" s="570">
        <v>2926750000</v>
      </c>
      <c r="G112" s="122">
        <v>3162528980</v>
      </c>
      <c r="H112" s="122">
        <v>201924</v>
      </c>
      <c r="I112" s="142">
        <v>87.5</v>
      </c>
      <c r="J112" s="56">
        <v>4154936741</v>
      </c>
      <c r="K112" s="56">
        <v>992407761</v>
      </c>
      <c r="L112" s="568">
        <v>19.7</v>
      </c>
      <c r="M112" s="568">
        <v>17.63</v>
      </c>
      <c r="N112" s="56">
        <v>12483</v>
      </c>
      <c r="O112" s="562">
        <f t="shared" si="3"/>
        <v>203</v>
      </c>
      <c r="P112" s="562" t="str">
        <f t="shared" si="4"/>
        <v>Hörby</v>
      </c>
      <c r="Q112" s="567">
        <f t="shared" si="5"/>
        <v>12483</v>
      </c>
    </row>
    <row r="113" spans="1:17" x14ac:dyDescent="0.2">
      <c r="A113" s="576" t="s">
        <v>1137</v>
      </c>
      <c r="B113" s="575" t="s">
        <v>899</v>
      </c>
      <c r="C113" s="474" t="s">
        <v>470</v>
      </c>
      <c r="D113" s="554" t="s">
        <v>470</v>
      </c>
      <c r="E113" s="570">
        <v>16580</v>
      </c>
      <c r="F113" s="570">
        <v>3286039400</v>
      </c>
      <c r="G113" s="122">
        <v>3550762734</v>
      </c>
      <c r="H113" s="122">
        <v>214159</v>
      </c>
      <c r="I113" s="142">
        <v>92.8</v>
      </c>
      <c r="J113" s="56">
        <v>4398470895</v>
      </c>
      <c r="K113" s="56">
        <v>847708161</v>
      </c>
      <c r="L113" s="568">
        <v>19.7</v>
      </c>
      <c r="M113" s="568">
        <v>17.63</v>
      </c>
      <c r="N113" s="56">
        <v>10072</v>
      </c>
      <c r="O113" s="562">
        <f t="shared" si="3"/>
        <v>119</v>
      </c>
      <c r="P113" s="562" t="str">
        <f t="shared" si="4"/>
        <v>Höör</v>
      </c>
      <c r="Q113" s="567">
        <f t="shared" si="5"/>
        <v>10072</v>
      </c>
    </row>
    <row r="114" spans="1:17" x14ac:dyDescent="0.2">
      <c r="A114" s="576" t="s">
        <v>1137</v>
      </c>
      <c r="B114" s="575" t="s">
        <v>914</v>
      </c>
      <c r="C114" s="474" t="s">
        <v>471</v>
      </c>
      <c r="D114" s="554" t="s">
        <v>471</v>
      </c>
      <c r="E114" s="570">
        <v>17591</v>
      </c>
      <c r="F114" s="570">
        <v>3122132100</v>
      </c>
      <c r="G114" s="122">
        <v>3373651062</v>
      </c>
      <c r="H114" s="122">
        <v>191783</v>
      </c>
      <c r="I114" s="142">
        <v>83.1</v>
      </c>
      <c r="J114" s="56">
        <v>4666676810</v>
      </c>
      <c r="K114" s="56">
        <v>1293025748</v>
      </c>
      <c r="L114" s="568">
        <v>19.7</v>
      </c>
      <c r="M114" s="568">
        <v>17.63</v>
      </c>
      <c r="N114" s="56">
        <v>14480</v>
      </c>
      <c r="O114" s="562">
        <f t="shared" si="3"/>
        <v>256</v>
      </c>
      <c r="P114" s="562" t="str">
        <f t="shared" si="4"/>
        <v>Klippan</v>
      </c>
      <c r="Q114" s="567">
        <f t="shared" si="5"/>
        <v>14480</v>
      </c>
    </row>
    <row r="115" spans="1:17" x14ac:dyDescent="0.2">
      <c r="A115" s="576" t="s">
        <v>1137</v>
      </c>
      <c r="B115" s="575" t="s">
        <v>917</v>
      </c>
      <c r="C115" s="474" t="s">
        <v>472</v>
      </c>
      <c r="D115" s="554" t="s">
        <v>472</v>
      </c>
      <c r="E115" s="570">
        <v>84818</v>
      </c>
      <c r="F115" s="570">
        <v>16420737900</v>
      </c>
      <c r="G115" s="122">
        <v>17743592545</v>
      </c>
      <c r="H115" s="122">
        <v>209196</v>
      </c>
      <c r="I115" s="142">
        <v>90.7</v>
      </c>
      <c r="J115" s="56">
        <v>22501176380</v>
      </c>
      <c r="K115" s="56">
        <v>4757583835</v>
      </c>
      <c r="L115" s="568">
        <v>19.7</v>
      </c>
      <c r="M115" s="568">
        <v>17.63</v>
      </c>
      <c r="N115" s="56">
        <v>11050</v>
      </c>
      <c r="O115" s="562">
        <f t="shared" si="3"/>
        <v>151</v>
      </c>
      <c r="P115" s="562" t="str">
        <f t="shared" si="4"/>
        <v>Kristianstad</v>
      </c>
      <c r="Q115" s="567">
        <f t="shared" si="5"/>
        <v>11050</v>
      </c>
    </row>
    <row r="116" spans="1:17" x14ac:dyDescent="0.2">
      <c r="A116" s="576" t="s">
        <v>1137</v>
      </c>
      <c r="B116" s="575" t="s">
        <v>924</v>
      </c>
      <c r="C116" s="474" t="s">
        <v>473</v>
      </c>
      <c r="D116" s="554" t="s">
        <v>473</v>
      </c>
      <c r="E116" s="570">
        <v>31387</v>
      </c>
      <c r="F116" s="570">
        <v>7000547400</v>
      </c>
      <c r="G116" s="122">
        <v>7564511499</v>
      </c>
      <c r="H116" s="122">
        <v>241008</v>
      </c>
      <c r="I116" s="142">
        <v>104.5</v>
      </c>
      <c r="J116" s="56">
        <v>8326586609</v>
      </c>
      <c r="K116" s="56">
        <v>762075110</v>
      </c>
      <c r="L116" s="568">
        <v>19.7</v>
      </c>
      <c r="M116" s="568">
        <v>17.63</v>
      </c>
      <c r="N116" s="56">
        <v>4783</v>
      </c>
      <c r="O116" s="562">
        <f t="shared" si="3"/>
        <v>34</v>
      </c>
      <c r="P116" s="562" t="str">
        <f t="shared" si="4"/>
        <v>Kävlinge</v>
      </c>
      <c r="Q116" s="567">
        <f t="shared" si="5"/>
        <v>4783</v>
      </c>
    </row>
    <row r="117" spans="1:17" x14ac:dyDescent="0.2">
      <c r="A117" s="576" t="s">
        <v>1137</v>
      </c>
      <c r="B117" s="575" t="s">
        <v>927</v>
      </c>
      <c r="C117" s="474" t="s">
        <v>474</v>
      </c>
      <c r="D117" s="554" t="s">
        <v>474</v>
      </c>
      <c r="E117" s="570">
        <v>45671</v>
      </c>
      <c r="F117" s="570">
        <v>8119440700</v>
      </c>
      <c r="G117" s="122">
        <v>8773542843</v>
      </c>
      <c r="H117" s="122">
        <v>192103</v>
      </c>
      <c r="I117" s="142">
        <v>83.3</v>
      </c>
      <c r="J117" s="56">
        <v>12115956830</v>
      </c>
      <c r="K117" s="56">
        <v>3342413987</v>
      </c>
      <c r="L117" s="568">
        <v>19.7</v>
      </c>
      <c r="M117" s="568">
        <v>17.63</v>
      </c>
      <c r="N117" s="56">
        <v>14417</v>
      </c>
      <c r="O117" s="562">
        <f t="shared" si="3"/>
        <v>255</v>
      </c>
      <c r="P117" s="562" t="str">
        <f t="shared" si="4"/>
        <v>Landskrona</v>
      </c>
      <c r="Q117" s="567">
        <f t="shared" si="5"/>
        <v>14417</v>
      </c>
    </row>
    <row r="118" spans="1:17" x14ac:dyDescent="0.2">
      <c r="A118" s="576" t="s">
        <v>1137</v>
      </c>
      <c r="B118" s="575" t="s">
        <v>941</v>
      </c>
      <c r="C118" s="474" t="s">
        <v>475</v>
      </c>
      <c r="D118" s="554" t="s">
        <v>475</v>
      </c>
      <c r="E118" s="570">
        <v>24653</v>
      </c>
      <c r="F118" s="570">
        <v>6580899100</v>
      </c>
      <c r="G118" s="122">
        <v>7111056331</v>
      </c>
      <c r="H118" s="122">
        <v>288446</v>
      </c>
      <c r="I118" s="142">
        <v>125</v>
      </c>
      <c r="J118" s="56">
        <v>6540138901</v>
      </c>
      <c r="K118" s="56">
        <v>-570917430</v>
      </c>
      <c r="L118" s="568">
        <v>19.7</v>
      </c>
      <c r="M118" s="568">
        <v>17.63</v>
      </c>
      <c r="N118" s="56">
        <v>-4083</v>
      </c>
      <c r="O118" s="562">
        <f t="shared" si="3"/>
        <v>8</v>
      </c>
      <c r="P118" s="562" t="str">
        <f t="shared" si="4"/>
        <v>Lomma</v>
      </c>
      <c r="Q118" s="567">
        <f t="shared" si="5"/>
        <v>-4083</v>
      </c>
    </row>
    <row r="119" spans="1:17" x14ac:dyDescent="0.2">
      <c r="A119" s="576" t="s">
        <v>1137</v>
      </c>
      <c r="B119" s="575" t="s">
        <v>944</v>
      </c>
      <c r="C119" s="474" t="s">
        <v>476</v>
      </c>
      <c r="D119" s="554" t="s">
        <v>476</v>
      </c>
      <c r="E119" s="570">
        <v>122949</v>
      </c>
      <c r="F119" s="570">
        <v>25997375400</v>
      </c>
      <c r="G119" s="122">
        <v>28091723962</v>
      </c>
      <c r="H119" s="122">
        <v>228483</v>
      </c>
      <c r="I119" s="142">
        <v>99</v>
      </c>
      <c r="J119" s="56">
        <v>32616863575</v>
      </c>
      <c r="K119" s="56">
        <v>4525139613</v>
      </c>
      <c r="L119" s="568">
        <v>19.7</v>
      </c>
      <c r="M119" s="568">
        <v>17.63</v>
      </c>
      <c r="N119" s="56">
        <v>7251</v>
      </c>
      <c r="O119" s="562">
        <f t="shared" si="3"/>
        <v>53</v>
      </c>
      <c r="P119" s="562" t="str">
        <f t="shared" si="4"/>
        <v>Lund</v>
      </c>
      <c r="Q119" s="567">
        <f t="shared" si="5"/>
        <v>7251</v>
      </c>
    </row>
    <row r="120" spans="1:17" x14ac:dyDescent="0.2">
      <c r="A120" s="576" t="s">
        <v>1137</v>
      </c>
      <c r="B120" s="575" t="s">
        <v>947</v>
      </c>
      <c r="C120" s="474" t="s">
        <v>477</v>
      </c>
      <c r="D120" s="554" t="s">
        <v>477</v>
      </c>
      <c r="E120" s="570">
        <v>338582</v>
      </c>
      <c r="F120" s="570">
        <v>61627047500</v>
      </c>
      <c r="G120" s="122">
        <v>66591722447</v>
      </c>
      <c r="H120" s="122">
        <v>196678</v>
      </c>
      <c r="I120" s="142">
        <v>85.3</v>
      </c>
      <c r="J120" s="56">
        <v>89821656971</v>
      </c>
      <c r="K120" s="56">
        <v>23229934524</v>
      </c>
      <c r="L120" s="568">
        <v>19.7</v>
      </c>
      <c r="M120" s="568">
        <v>17.63</v>
      </c>
      <c r="N120" s="56">
        <v>13516</v>
      </c>
      <c r="O120" s="562">
        <f t="shared" si="3"/>
        <v>235</v>
      </c>
      <c r="P120" s="562" t="str">
        <f t="shared" si="4"/>
        <v>Malmö</v>
      </c>
      <c r="Q120" s="567">
        <f t="shared" si="5"/>
        <v>13516</v>
      </c>
    </row>
    <row r="121" spans="1:17" x14ac:dyDescent="0.2">
      <c r="A121" s="576" t="s">
        <v>1137</v>
      </c>
      <c r="B121" s="575" t="s">
        <v>980</v>
      </c>
      <c r="C121" s="474" t="s">
        <v>478</v>
      </c>
      <c r="D121" s="554" t="s">
        <v>478</v>
      </c>
      <c r="E121" s="570">
        <v>13255</v>
      </c>
      <c r="F121" s="570">
        <v>2461357100</v>
      </c>
      <c r="G121" s="122">
        <v>2659644028</v>
      </c>
      <c r="H121" s="122">
        <v>200652</v>
      </c>
      <c r="I121" s="142">
        <v>87</v>
      </c>
      <c r="J121" s="56">
        <v>3516389126</v>
      </c>
      <c r="K121" s="56">
        <v>856745098</v>
      </c>
      <c r="L121" s="568">
        <v>19.7</v>
      </c>
      <c r="M121" s="568">
        <v>17.63</v>
      </c>
      <c r="N121" s="56">
        <v>12733</v>
      </c>
      <c r="O121" s="562">
        <f t="shared" si="3"/>
        <v>210</v>
      </c>
      <c r="P121" s="562" t="str">
        <f t="shared" si="4"/>
        <v>Osby</v>
      </c>
      <c r="Q121" s="567">
        <f t="shared" si="5"/>
        <v>12733</v>
      </c>
    </row>
    <row r="122" spans="1:17" x14ac:dyDescent="0.2">
      <c r="A122" s="576" t="s">
        <v>1137</v>
      </c>
      <c r="B122" s="575" t="s">
        <v>986</v>
      </c>
      <c r="C122" s="474" t="s">
        <v>479</v>
      </c>
      <c r="D122" s="554" t="s">
        <v>479</v>
      </c>
      <c r="E122" s="570">
        <v>7463</v>
      </c>
      <c r="F122" s="570">
        <v>1244095800</v>
      </c>
      <c r="G122" s="122">
        <v>1344320158</v>
      </c>
      <c r="H122" s="122">
        <v>180131</v>
      </c>
      <c r="I122" s="142">
        <v>78.099999999999994</v>
      </c>
      <c r="J122" s="56">
        <v>1979842478</v>
      </c>
      <c r="K122" s="56">
        <v>635522320</v>
      </c>
      <c r="L122" s="568">
        <v>19.7</v>
      </c>
      <c r="M122" s="568">
        <v>17.63</v>
      </c>
      <c r="N122" s="56">
        <v>16776</v>
      </c>
      <c r="O122" s="562">
        <f t="shared" si="3"/>
        <v>286</v>
      </c>
      <c r="P122" s="562" t="str">
        <f t="shared" si="4"/>
        <v>Perstorp</v>
      </c>
      <c r="Q122" s="567">
        <f t="shared" si="5"/>
        <v>16776</v>
      </c>
    </row>
    <row r="123" spans="1:17" x14ac:dyDescent="0.2">
      <c r="A123" s="576" t="s">
        <v>1137</v>
      </c>
      <c r="B123" s="575" t="s">
        <v>996</v>
      </c>
      <c r="C123" s="474" t="s">
        <v>480</v>
      </c>
      <c r="D123" s="554" t="s">
        <v>480</v>
      </c>
      <c r="E123" s="570">
        <v>19317</v>
      </c>
      <c r="F123" s="570">
        <v>3706897000</v>
      </c>
      <c r="G123" s="122">
        <v>4005524622</v>
      </c>
      <c r="H123" s="122">
        <v>207357</v>
      </c>
      <c r="I123" s="142">
        <v>89.9</v>
      </c>
      <c r="J123" s="56">
        <v>5124563467</v>
      </c>
      <c r="K123" s="56">
        <v>1119038845</v>
      </c>
      <c r="L123" s="568">
        <v>19.7</v>
      </c>
      <c r="M123" s="568">
        <v>17.63</v>
      </c>
      <c r="N123" s="56">
        <v>11412</v>
      </c>
      <c r="O123" s="562">
        <f t="shared" si="3"/>
        <v>167</v>
      </c>
      <c r="P123" s="562" t="str">
        <f t="shared" si="4"/>
        <v>Simrishamn</v>
      </c>
      <c r="Q123" s="567">
        <f t="shared" si="5"/>
        <v>11412</v>
      </c>
    </row>
    <row r="124" spans="1:17" x14ac:dyDescent="0.2">
      <c r="A124" s="576" t="s">
        <v>1137</v>
      </c>
      <c r="B124" s="575" t="s">
        <v>997</v>
      </c>
      <c r="C124" s="474" t="s">
        <v>481</v>
      </c>
      <c r="D124" s="554" t="s">
        <v>481</v>
      </c>
      <c r="E124" s="570">
        <v>19167</v>
      </c>
      <c r="F124" s="570">
        <v>3607506100</v>
      </c>
      <c r="G124" s="122">
        <v>3898126791</v>
      </c>
      <c r="H124" s="122">
        <v>203377</v>
      </c>
      <c r="I124" s="142">
        <v>88.2</v>
      </c>
      <c r="J124" s="56">
        <v>5084770304</v>
      </c>
      <c r="K124" s="56">
        <v>1186643513</v>
      </c>
      <c r="L124" s="568">
        <v>19.7</v>
      </c>
      <c r="M124" s="568">
        <v>17.63</v>
      </c>
      <c r="N124" s="56">
        <v>12196</v>
      </c>
      <c r="O124" s="562">
        <f t="shared" si="3"/>
        <v>191</v>
      </c>
      <c r="P124" s="562" t="str">
        <f t="shared" si="4"/>
        <v>Sjöbo</v>
      </c>
      <c r="Q124" s="567">
        <f t="shared" si="5"/>
        <v>12196</v>
      </c>
    </row>
    <row r="125" spans="1:17" x14ac:dyDescent="0.2">
      <c r="A125" s="576" t="s">
        <v>1137</v>
      </c>
      <c r="B125" s="575" t="s">
        <v>1001</v>
      </c>
      <c r="C125" s="474" t="s">
        <v>482</v>
      </c>
      <c r="D125" s="554" t="s">
        <v>482</v>
      </c>
      <c r="E125" s="570">
        <v>15739</v>
      </c>
      <c r="F125" s="570">
        <v>3031090600</v>
      </c>
      <c r="G125" s="122">
        <v>3275275259</v>
      </c>
      <c r="H125" s="122">
        <v>208099</v>
      </c>
      <c r="I125" s="142">
        <v>90.2</v>
      </c>
      <c r="J125" s="56">
        <v>4175363897</v>
      </c>
      <c r="K125" s="56">
        <v>900088638</v>
      </c>
      <c r="L125" s="568">
        <v>19.7</v>
      </c>
      <c r="M125" s="568">
        <v>17.63</v>
      </c>
      <c r="N125" s="56">
        <v>11266</v>
      </c>
      <c r="O125" s="562">
        <f t="shared" si="3"/>
        <v>160</v>
      </c>
      <c r="P125" s="562" t="str">
        <f t="shared" si="4"/>
        <v>Skurup</v>
      </c>
      <c r="Q125" s="567">
        <f t="shared" si="5"/>
        <v>11266</v>
      </c>
    </row>
    <row r="126" spans="1:17" x14ac:dyDescent="0.2">
      <c r="A126" s="576" t="s">
        <v>1137</v>
      </c>
      <c r="B126" s="575" t="s">
        <v>1009</v>
      </c>
      <c r="C126" s="474" t="s">
        <v>483</v>
      </c>
      <c r="D126" s="554" t="s">
        <v>483</v>
      </c>
      <c r="E126" s="570">
        <v>24633</v>
      </c>
      <c r="F126" s="570">
        <v>5330445500</v>
      </c>
      <c r="G126" s="122">
        <v>5759866189</v>
      </c>
      <c r="H126" s="122">
        <v>233827</v>
      </c>
      <c r="I126" s="142">
        <v>101.4</v>
      </c>
      <c r="J126" s="56">
        <v>6534833146</v>
      </c>
      <c r="K126" s="56">
        <v>774966957</v>
      </c>
      <c r="L126" s="568">
        <v>19.7</v>
      </c>
      <c r="M126" s="568">
        <v>17.63</v>
      </c>
      <c r="N126" s="56">
        <v>6198</v>
      </c>
      <c r="O126" s="562">
        <f t="shared" si="3"/>
        <v>42</v>
      </c>
      <c r="P126" s="562" t="str">
        <f t="shared" si="4"/>
        <v>Staffanstorp</v>
      </c>
      <c r="Q126" s="567">
        <f t="shared" si="5"/>
        <v>6198</v>
      </c>
    </row>
    <row r="127" spans="1:17" x14ac:dyDescent="0.2">
      <c r="A127" s="576" t="s">
        <v>1137</v>
      </c>
      <c r="B127" s="575" t="s">
        <v>1021</v>
      </c>
      <c r="C127" s="474" t="s">
        <v>484</v>
      </c>
      <c r="D127" s="554" t="s">
        <v>484</v>
      </c>
      <c r="E127" s="570">
        <v>14128</v>
      </c>
      <c r="F127" s="570">
        <v>2605647400</v>
      </c>
      <c r="G127" s="122">
        <v>2815558355</v>
      </c>
      <c r="H127" s="122">
        <v>199289</v>
      </c>
      <c r="I127" s="142">
        <v>86.4</v>
      </c>
      <c r="J127" s="56">
        <v>3747985332</v>
      </c>
      <c r="K127" s="56">
        <v>932426977</v>
      </c>
      <c r="L127" s="568">
        <v>19.7</v>
      </c>
      <c r="M127" s="568">
        <v>17.63</v>
      </c>
      <c r="N127" s="56">
        <v>13002</v>
      </c>
      <c r="O127" s="562">
        <f t="shared" si="3"/>
        <v>219</v>
      </c>
      <c r="P127" s="562" t="str">
        <f t="shared" si="4"/>
        <v>Svalöv</v>
      </c>
      <c r="Q127" s="567">
        <f t="shared" si="5"/>
        <v>13002</v>
      </c>
    </row>
    <row r="128" spans="1:17" x14ac:dyDescent="0.2">
      <c r="A128" s="576" t="s">
        <v>1137</v>
      </c>
      <c r="B128" s="575" t="s">
        <v>1022</v>
      </c>
      <c r="C128" s="474" t="s">
        <v>485</v>
      </c>
      <c r="D128" s="554" t="s">
        <v>485</v>
      </c>
      <c r="E128" s="570">
        <v>21525</v>
      </c>
      <c r="F128" s="570">
        <v>4455899600</v>
      </c>
      <c r="G128" s="122">
        <v>4814866872</v>
      </c>
      <c r="H128" s="122">
        <v>223687</v>
      </c>
      <c r="I128" s="142">
        <v>97</v>
      </c>
      <c r="J128" s="56">
        <v>5710318819</v>
      </c>
      <c r="K128" s="56">
        <v>895451947</v>
      </c>
      <c r="L128" s="568">
        <v>19.7</v>
      </c>
      <c r="M128" s="568">
        <v>17.63</v>
      </c>
      <c r="N128" s="56">
        <v>8195</v>
      </c>
      <c r="O128" s="562">
        <f t="shared" si="3"/>
        <v>73</v>
      </c>
      <c r="P128" s="562" t="str">
        <f t="shared" si="4"/>
        <v>Svedala</v>
      </c>
      <c r="Q128" s="567">
        <f t="shared" si="5"/>
        <v>8195</v>
      </c>
    </row>
    <row r="129" spans="1:17" x14ac:dyDescent="0.2">
      <c r="A129" s="576" t="s">
        <v>1137</v>
      </c>
      <c r="B129" s="575" t="s">
        <v>1038</v>
      </c>
      <c r="C129" s="474" t="s">
        <v>486</v>
      </c>
      <c r="D129" s="554" t="s">
        <v>486</v>
      </c>
      <c r="E129" s="570">
        <v>13507</v>
      </c>
      <c r="F129" s="570">
        <v>2396197900</v>
      </c>
      <c r="G129" s="122">
        <v>2589235603</v>
      </c>
      <c r="H129" s="122">
        <v>191696</v>
      </c>
      <c r="I129" s="142">
        <v>83.1</v>
      </c>
      <c r="J129" s="56">
        <v>3583241639</v>
      </c>
      <c r="K129" s="56">
        <v>994006036</v>
      </c>
      <c r="L129" s="568">
        <v>19.7</v>
      </c>
      <c r="M129" s="568">
        <v>17.63</v>
      </c>
      <c r="N129" s="56">
        <v>14498</v>
      </c>
      <c r="O129" s="562">
        <f t="shared" si="3"/>
        <v>258</v>
      </c>
      <c r="P129" s="562" t="str">
        <f t="shared" si="4"/>
        <v>Tomelilla</v>
      </c>
      <c r="Q129" s="567">
        <f t="shared" si="5"/>
        <v>14498</v>
      </c>
    </row>
    <row r="130" spans="1:17" x14ac:dyDescent="0.2">
      <c r="A130" s="576" t="s">
        <v>1137</v>
      </c>
      <c r="B130" s="575" t="s">
        <v>1043</v>
      </c>
      <c r="C130" s="474" t="s">
        <v>487</v>
      </c>
      <c r="D130" s="554" t="s">
        <v>487</v>
      </c>
      <c r="E130" s="570">
        <v>44820</v>
      </c>
      <c r="F130" s="570">
        <v>8676924500</v>
      </c>
      <c r="G130" s="122">
        <v>9375937538</v>
      </c>
      <c r="H130" s="122">
        <v>209191</v>
      </c>
      <c r="I130" s="142">
        <v>90.7</v>
      </c>
      <c r="J130" s="56">
        <v>11890196955</v>
      </c>
      <c r="K130" s="56">
        <v>2514259417</v>
      </c>
      <c r="L130" s="568">
        <v>19.7</v>
      </c>
      <c r="M130" s="568">
        <v>17.63</v>
      </c>
      <c r="N130" s="56">
        <v>11051</v>
      </c>
      <c r="O130" s="562">
        <f t="shared" si="3"/>
        <v>152</v>
      </c>
      <c r="P130" s="562" t="str">
        <f t="shared" si="4"/>
        <v>Trelleborg</v>
      </c>
      <c r="Q130" s="567">
        <f t="shared" si="5"/>
        <v>11051</v>
      </c>
    </row>
    <row r="131" spans="1:17" x14ac:dyDescent="0.2">
      <c r="A131" s="576" t="s">
        <v>1137</v>
      </c>
      <c r="B131" s="575" t="s">
        <v>1064</v>
      </c>
      <c r="C131" s="474" t="s">
        <v>488</v>
      </c>
      <c r="D131" s="554" t="s">
        <v>488</v>
      </c>
      <c r="E131" s="570">
        <v>36494</v>
      </c>
      <c r="F131" s="570">
        <v>9169343200</v>
      </c>
      <c r="G131" s="122">
        <v>9908025488</v>
      </c>
      <c r="H131" s="122">
        <v>271497</v>
      </c>
      <c r="I131" s="142">
        <v>117.7</v>
      </c>
      <c r="J131" s="56">
        <v>9681411149</v>
      </c>
      <c r="K131" s="56">
        <v>-226614339</v>
      </c>
      <c r="L131" s="568">
        <v>19.7</v>
      </c>
      <c r="M131" s="568">
        <v>17.63</v>
      </c>
      <c r="N131" s="56">
        <v>-1095</v>
      </c>
      <c r="O131" s="562">
        <f t="shared" si="3"/>
        <v>11</v>
      </c>
      <c r="P131" s="562" t="str">
        <f t="shared" si="4"/>
        <v>Vellinge</v>
      </c>
      <c r="Q131" s="567">
        <f t="shared" si="5"/>
        <v>-1095</v>
      </c>
    </row>
    <row r="132" spans="1:17" x14ac:dyDescent="0.2">
      <c r="A132" s="576" t="s">
        <v>1137</v>
      </c>
      <c r="B132" s="575" t="s">
        <v>1079</v>
      </c>
      <c r="C132" s="474" t="s">
        <v>489</v>
      </c>
      <c r="D132" s="554" t="s">
        <v>489</v>
      </c>
      <c r="E132" s="570">
        <v>30177</v>
      </c>
      <c r="F132" s="570">
        <v>6219139200</v>
      </c>
      <c r="G132" s="122">
        <v>6720153054</v>
      </c>
      <c r="H132" s="122">
        <v>222691</v>
      </c>
      <c r="I132" s="142">
        <v>96.5</v>
      </c>
      <c r="J132" s="56">
        <v>8005588432</v>
      </c>
      <c r="K132" s="56">
        <v>1285435378</v>
      </c>
      <c r="L132" s="568">
        <v>19.7</v>
      </c>
      <c r="M132" s="568">
        <v>17.63</v>
      </c>
      <c r="N132" s="56">
        <v>8392</v>
      </c>
      <c r="O132" s="562">
        <f t="shared" si="3"/>
        <v>75</v>
      </c>
      <c r="P132" s="562" t="str">
        <f t="shared" si="4"/>
        <v>Ystad</v>
      </c>
      <c r="Q132" s="567">
        <f t="shared" si="5"/>
        <v>8392</v>
      </c>
    </row>
    <row r="133" spans="1:17" x14ac:dyDescent="0.2">
      <c r="A133" s="576" t="s">
        <v>1137</v>
      </c>
      <c r="B133" s="575" t="s">
        <v>1085</v>
      </c>
      <c r="C133" s="474" t="s">
        <v>490</v>
      </c>
      <c r="D133" s="554" t="s">
        <v>490</v>
      </c>
      <c r="E133" s="570">
        <v>15956</v>
      </c>
      <c r="F133" s="570">
        <v>2730259400</v>
      </c>
      <c r="G133" s="122">
        <v>2950209097</v>
      </c>
      <c r="H133" s="122">
        <v>184897</v>
      </c>
      <c r="I133" s="142">
        <v>80.2</v>
      </c>
      <c r="J133" s="56">
        <v>4232931339</v>
      </c>
      <c r="K133" s="56">
        <v>1282722242</v>
      </c>
      <c r="L133" s="568">
        <v>19.7</v>
      </c>
      <c r="M133" s="568">
        <v>17.63</v>
      </c>
      <c r="N133" s="56">
        <v>15837</v>
      </c>
      <c r="O133" s="562">
        <f t="shared" si="3"/>
        <v>277</v>
      </c>
      <c r="P133" s="562" t="str">
        <f t="shared" si="4"/>
        <v>Åstorp</v>
      </c>
      <c r="Q133" s="567">
        <f t="shared" si="5"/>
        <v>15837</v>
      </c>
    </row>
    <row r="134" spans="1:17" x14ac:dyDescent="0.2">
      <c r="A134" s="576" t="s">
        <v>1137</v>
      </c>
      <c r="B134" s="575" t="s">
        <v>1091</v>
      </c>
      <c r="C134" s="474" t="s">
        <v>491</v>
      </c>
      <c r="D134" s="554" t="s">
        <v>491</v>
      </c>
      <c r="E134" s="570">
        <v>42094</v>
      </c>
      <c r="F134" s="570">
        <v>8947327300</v>
      </c>
      <c r="G134" s="122">
        <v>9668123987</v>
      </c>
      <c r="H134" s="122">
        <v>229679</v>
      </c>
      <c r="I134" s="142">
        <v>99.6</v>
      </c>
      <c r="J134" s="56">
        <v>11167022549</v>
      </c>
      <c r="K134" s="56">
        <v>1498898562</v>
      </c>
      <c r="L134" s="568">
        <v>19.7</v>
      </c>
      <c r="M134" s="568">
        <v>17.63</v>
      </c>
      <c r="N134" s="56">
        <v>7015</v>
      </c>
      <c r="O134" s="562">
        <f t="shared" si="3"/>
        <v>50</v>
      </c>
      <c r="P134" s="562" t="str">
        <f t="shared" si="4"/>
        <v>Ängelholm</v>
      </c>
      <c r="Q134" s="567">
        <f t="shared" si="5"/>
        <v>7015</v>
      </c>
    </row>
    <row r="135" spans="1:17" x14ac:dyDescent="0.2">
      <c r="A135" s="576" t="s">
        <v>1137</v>
      </c>
      <c r="B135" s="575" t="s">
        <v>1095</v>
      </c>
      <c r="C135" s="474" t="s">
        <v>492</v>
      </c>
      <c r="D135" s="554" t="s">
        <v>492</v>
      </c>
      <c r="E135" s="570">
        <v>10157</v>
      </c>
      <c r="F135" s="570">
        <v>1781801100</v>
      </c>
      <c r="G135" s="122">
        <v>1925342997</v>
      </c>
      <c r="H135" s="122">
        <v>189558</v>
      </c>
      <c r="I135" s="142">
        <v>82.2</v>
      </c>
      <c r="J135" s="56">
        <v>2694527677</v>
      </c>
      <c r="K135" s="56">
        <v>769184680</v>
      </c>
      <c r="L135" s="568">
        <v>19.7</v>
      </c>
      <c r="M135" s="568">
        <v>17.63</v>
      </c>
      <c r="N135" s="56">
        <v>14919</v>
      </c>
      <c r="O135" s="562">
        <f t="shared" si="3"/>
        <v>268</v>
      </c>
      <c r="P135" s="562" t="str">
        <f t="shared" si="4"/>
        <v>Örkelljunga</v>
      </c>
      <c r="Q135" s="567">
        <f t="shared" si="5"/>
        <v>14919</v>
      </c>
    </row>
    <row r="136" spans="1:17" x14ac:dyDescent="0.2">
      <c r="A136" s="576" t="s">
        <v>1137</v>
      </c>
      <c r="B136" s="575" t="s">
        <v>1100</v>
      </c>
      <c r="C136" s="474" t="s">
        <v>493</v>
      </c>
      <c r="D136" s="554" t="s">
        <v>493</v>
      </c>
      <c r="E136" s="570">
        <v>14898</v>
      </c>
      <c r="F136" s="570">
        <v>2513164000</v>
      </c>
      <c r="G136" s="122">
        <v>2715624492</v>
      </c>
      <c r="H136" s="122">
        <v>182281</v>
      </c>
      <c r="I136" s="142">
        <v>79</v>
      </c>
      <c r="J136" s="56">
        <v>3952256900</v>
      </c>
      <c r="K136" s="56">
        <v>1236632408</v>
      </c>
      <c r="L136" s="568">
        <v>19.7</v>
      </c>
      <c r="M136" s="568">
        <v>17.63</v>
      </c>
      <c r="N136" s="56">
        <v>16352</v>
      </c>
      <c r="O136" s="562">
        <f t="shared" si="3"/>
        <v>284</v>
      </c>
      <c r="P136" s="562" t="str">
        <f t="shared" si="4"/>
        <v>Östra Göinge</v>
      </c>
      <c r="Q136" s="567">
        <f t="shared" si="5"/>
        <v>16352</v>
      </c>
    </row>
    <row r="137" spans="1:17" ht="25.5" x14ac:dyDescent="0.2">
      <c r="A137" s="576" t="s">
        <v>1138</v>
      </c>
      <c r="B137" s="575" t="s">
        <v>852</v>
      </c>
      <c r="C137" s="578" t="s">
        <v>495</v>
      </c>
      <c r="D137" s="577" t="s">
        <v>1164</v>
      </c>
      <c r="E137" s="570">
        <v>44625</v>
      </c>
      <c r="F137" s="570">
        <v>8569154300</v>
      </c>
      <c r="G137" s="122">
        <v>9259485370</v>
      </c>
      <c r="H137" s="122">
        <v>207495</v>
      </c>
      <c r="I137" s="142">
        <v>89.9</v>
      </c>
      <c r="J137" s="56">
        <v>11838465844</v>
      </c>
      <c r="K137" s="56">
        <v>2578980474</v>
      </c>
      <c r="L137" s="568">
        <v>19.28</v>
      </c>
      <c r="M137" s="568">
        <v>17.21</v>
      </c>
      <c r="N137" s="56">
        <v>11142</v>
      </c>
      <c r="O137" s="562">
        <f t="shared" ref="O137:O200" si="6">RANK(N137,$N$9:$N$298,1)</f>
        <v>156</v>
      </c>
      <c r="P137" s="562" t="str">
        <f t="shared" ref="P137:P200" si="7">C137</f>
        <v>Falkenberg</v>
      </c>
      <c r="Q137" s="567">
        <f t="shared" ref="Q137:Q200" si="8">N137</f>
        <v>11142</v>
      </c>
    </row>
    <row r="138" spans="1:17" x14ac:dyDescent="0.2">
      <c r="A138" s="576" t="s">
        <v>1138</v>
      </c>
      <c r="B138" s="575" t="s">
        <v>876</v>
      </c>
      <c r="C138" s="474" t="s">
        <v>496</v>
      </c>
      <c r="D138" s="554" t="s">
        <v>496</v>
      </c>
      <c r="E138" s="570">
        <v>101175</v>
      </c>
      <c r="F138" s="570">
        <v>20341979600</v>
      </c>
      <c r="G138" s="122">
        <v>21980729477</v>
      </c>
      <c r="H138" s="122">
        <v>217255</v>
      </c>
      <c r="I138" s="142">
        <v>94.2</v>
      </c>
      <c r="J138" s="56">
        <v>26840488106</v>
      </c>
      <c r="K138" s="56">
        <v>4859758629</v>
      </c>
      <c r="L138" s="568">
        <v>19.28</v>
      </c>
      <c r="M138" s="568">
        <v>17.21</v>
      </c>
      <c r="N138" s="56">
        <v>9261</v>
      </c>
      <c r="O138" s="562">
        <f t="shared" si="6"/>
        <v>94</v>
      </c>
      <c r="P138" s="562" t="str">
        <f t="shared" si="7"/>
        <v>Halmstad</v>
      </c>
      <c r="Q138" s="567">
        <f t="shared" si="8"/>
        <v>9261</v>
      </c>
    </row>
    <row r="139" spans="1:17" x14ac:dyDescent="0.2">
      <c r="A139" s="576" t="s">
        <v>1138</v>
      </c>
      <c r="B139" s="575" t="s">
        <v>889</v>
      </c>
      <c r="C139" s="474" t="s">
        <v>497</v>
      </c>
      <c r="D139" s="554" t="s">
        <v>497</v>
      </c>
      <c r="E139" s="570">
        <v>10929</v>
      </c>
      <c r="F139" s="570">
        <v>1936190900</v>
      </c>
      <c r="G139" s="122">
        <v>2092170439</v>
      </c>
      <c r="H139" s="122">
        <v>191433</v>
      </c>
      <c r="I139" s="142">
        <v>83</v>
      </c>
      <c r="J139" s="56">
        <v>2899329820</v>
      </c>
      <c r="K139" s="56">
        <v>807159381</v>
      </c>
      <c r="L139" s="568">
        <v>19.28</v>
      </c>
      <c r="M139" s="568">
        <v>17.21</v>
      </c>
      <c r="N139" s="56">
        <v>14239</v>
      </c>
      <c r="O139" s="562">
        <f t="shared" si="6"/>
        <v>252</v>
      </c>
      <c r="P139" s="562" t="str">
        <f t="shared" si="7"/>
        <v>Hylte</v>
      </c>
      <c r="Q139" s="567">
        <f t="shared" si="8"/>
        <v>14239</v>
      </c>
    </row>
    <row r="140" spans="1:17" x14ac:dyDescent="0.2">
      <c r="A140" s="576" t="s">
        <v>1138</v>
      </c>
      <c r="B140" s="575" t="s">
        <v>921</v>
      </c>
      <c r="C140" s="474" t="s">
        <v>498</v>
      </c>
      <c r="D140" s="554" t="s">
        <v>498</v>
      </c>
      <c r="E140" s="570">
        <v>83217</v>
      </c>
      <c r="F140" s="570">
        <v>20369179500</v>
      </c>
      <c r="G140" s="122">
        <v>22010120601</v>
      </c>
      <c r="H140" s="122">
        <v>264491</v>
      </c>
      <c r="I140" s="142">
        <v>114.7</v>
      </c>
      <c r="J140" s="56">
        <v>22076450692</v>
      </c>
      <c r="K140" s="56">
        <v>66330091</v>
      </c>
      <c r="L140" s="568">
        <v>19.28</v>
      </c>
      <c r="M140" s="568">
        <v>17.21</v>
      </c>
      <c r="N140" s="56">
        <v>154</v>
      </c>
      <c r="O140" s="562">
        <f t="shared" si="6"/>
        <v>12</v>
      </c>
      <c r="P140" s="562" t="str">
        <f t="shared" si="7"/>
        <v>Kungsbacka</v>
      </c>
      <c r="Q140" s="567">
        <f t="shared" si="8"/>
        <v>154</v>
      </c>
    </row>
    <row r="141" spans="1:17" x14ac:dyDescent="0.2">
      <c r="A141" s="576" t="s">
        <v>1138</v>
      </c>
      <c r="B141" s="575" t="s">
        <v>926</v>
      </c>
      <c r="C141" s="474" t="s">
        <v>499</v>
      </c>
      <c r="D141" s="554" t="s">
        <v>499</v>
      </c>
      <c r="E141" s="570">
        <v>25426</v>
      </c>
      <c r="F141" s="570">
        <v>4720524800</v>
      </c>
      <c r="G141" s="122">
        <v>5100810278</v>
      </c>
      <c r="H141" s="122">
        <v>200614</v>
      </c>
      <c r="I141" s="142">
        <v>87</v>
      </c>
      <c r="J141" s="56">
        <v>6745206332</v>
      </c>
      <c r="K141" s="56">
        <v>1644396054</v>
      </c>
      <c r="L141" s="568">
        <v>19.28</v>
      </c>
      <c r="M141" s="568">
        <v>17.21</v>
      </c>
      <c r="N141" s="56">
        <v>12469</v>
      </c>
      <c r="O141" s="562">
        <f t="shared" si="6"/>
        <v>202</v>
      </c>
      <c r="P141" s="562" t="str">
        <f t="shared" si="7"/>
        <v>Laholm</v>
      </c>
      <c r="Q141" s="567">
        <f t="shared" si="8"/>
        <v>12469</v>
      </c>
    </row>
    <row r="142" spans="1:17" x14ac:dyDescent="0.2">
      <c r="A142" s="576" t="s">
        <v>1138</v>
      </c>
      <c r="B142" s="575" t="s">
        <v>1062</v>
      </c>
      <c r="C142" s="474" t="s">
        <v>500</v>
      </c>
      <c r="D142" s="554" t="s">
        <v>500</v>
      </c>
      <c r="E142" s="570">
        <v>63481</v>
      </c>
      <c r="F142" s="570">
        <v>13370227300</v>
      </c>
      <c r="G142" s="122">
        <v>14447332811</v>
      </c>
      <c r="H142" s="122">
        <v>227585</v>
      </c>
      <c r="I142" s="142">
        <v>98.7</v>
      </c>
      <c r="J142" s="56">
        <v>16840731658</v>
      </c>
      <c r="K142" s="56">
        <v>2393398847</v>
      </c>
      <c r="L142" s="568">
        <v>19.28</v>
      </c>
      <c r="M142" s="568">
        <v>17.21</v>
      </c>
      <c r="N142" s="56">
        <v>7269</v>
      </c>
      <c r="O142" s="562">
        <f t="shared" si="6"/>
        <v>55</v>
      </c>
      <c r="P142" s="562" t="str">
        <f t="shared" si="7"/>
        <v>Varberg</v>
      </c>
      <c r="Q142" s="567">
        <f t="shared" si="8"/>
        <v>7269</v>
      </c>
    </row>
    <row r="143" spans="1:17" ht="25.5" x14ac:dyDescent="0.2">
      <c r="A143" s="576" t="s">
        <v>1139</v>
      </c>
      <c r="B143" s="575" t="s">
        <v>813</v>
      </c>
      <c r="C143" s="579" t="s">
        <v>502</v>
      </c>
      <c r="D143" s="577" t="s">
        <v>712</v>
      </c>
      <c r="E143" s="570">
        <v>30797</v>
      </c>
      <c r="F143" s="570">
        <v>6405989200</v>
      </c>
      <c r="G143" s="122">
        <v>6922055690</v>
      </c>
      <c r="H143" s="122">
        <v>224764</v>
      </c>
      <c r="I143" s="142">
        <v>97.4</v>
      </c>
      <c r="J143" s="56">
        <v>8170066837</v>
      </c>
      <c r="K143" s="56">
        <v>1248011147</v>
      </c>
      <c r="L143" s="568">
        <v>19.41</v>
      </c>
      <c r="M143" s="568">
        <v>17.34</v>
      </c>
      <c r="N143" s="56">
        <v>7866</v>
      </c>
      <c r="O143" s="562">
        <f t="shared" si="6"/>
        <v>65</v>
      </c>
      <c r="P143" s="562" t="str">
        <f t="shared" si="7"/>
        <v>Ale</v>
      </c>
      <c r="Q143" s="567">
        <f t="shared" si="8"/>
        <v>7866</v>
      </c>
    </row>
    <row r="144" spans="1:17" x14ac:dyDescent="0.2">
      <c r="A144" s="576" t="s">
        <v>1139</v>
      </c>
      <c r="B144" s="575" t="s">
        <v>814</v>
      </c>
      <c r="C144" s="474" t="s">
        <v>503</v>
      </c>
      <c r="D144" s="554" t="s">
        <v>503</v>
      </c>
      <c r="E144" s="570">
        <v>40934</v>
      </c>
      <c r="F144" s="570">
        <v>8576660700</v>
      </c>
      <c r="G144" s="122">
        <v>9267596486</v>
      </c>
      <c r="H144" s="122">
        <v>226403</v>
      </c>
      <c r="I144" s="142">
        <v>98.1</v>
      </c>
      <c r="J144" s="56">
        <v>10859288759</v>
      </c>
      <c r="K144" s="56">
        <v>1591692273</v>
      </c>
      <c r="L144" s="568">
        <v>19.41</v>
      </c>
      <c r="M144" s="568">
        <v>17.34</v>
      </c>
      <c r="N144" s="56">
        <v>7547</v>
      </c>
      <c r="O144" s="562">
        <f t="shared" si="6"/>
        <v>61</v>
      </c>
      <c r="P144" s="562" t="str">
        <f t="shared" si="7"/>
        <v>Alingsås</v>
      </c>
      <c r="Q144" s="567">
        <f t="shared" si="8"/>
        <v>7547</v>
      </c>
    </row>
    <row r="145" spans="1:17" x14ac:dyDescent="0.2">
      <c r="A145" s="576" t="s">
        <v>1139</v>
      </c>
      <c r="B145" s="575" t="s">
        <v>823</v>
      </c>
      <c r="C145" s="474" t="s">
        <v>504</v>
      </c>
      <c r="D145" s="554" t="s">
        <v>504</v>
      </c>
      <c r="E145" s="570">
        <v>9867</v>
      </c>
      <c r="F145" s="570">
        <v>1722969500</v>
      </c>
      <c r="G145" s="122">
        <v>1861771923</v>
      </c>
      <c r="H145" s="122">
        <v>188687</v>
      </c>
      <c r="I145" s="142">
        <v>81.8</v>
      </c>
      <c r="J145" s="56">
        <v>2617594229</v>
      </c>
      <c r="K145" s="56">
        <v>755822306</v>
      </c>
      <c r="L145" s="568">
        <v>19.41</v>
      </c>
      <c r="M145" s="568">
        <v>17.34</v>
      </c>
      <c r="N145" s="56">
        <v>14868</v>
      </c>
      <c r="O145" s="562">
        <f t="shared" si="6"/>
        <v>266</v>
      </c>
      <c r="P145" s="562" t="str">
        <f t="shared" si="7"/>
        <v>Bengtsfors</v>
      </c>
      <c r="Q145" s="567">
        <f t="shared" si="8"/>
        <v>14868</v>
      </c>
    </row>
    <row r="146" spans="1:17" x14ac:dyDescent="0.2">
      <c r="A146" s="576" t="s">
        <v>1139</v>
      </c>
      <c r="B146" s="575" t="s">
        <v>828</v>
      </c>
      <c r="C146" s="474" t="s">
        <v>505</v>
      </c>
      <c r="D146" s="554" t="s">
        <v>505</v>
      </c>
      <c r="E146" s="570">
        <v>9403</v>
      </c>
      <c r="F146" s="570">
        <v>1983066800</v>
      </c>
      <c r="G146" s="122">
        <v>2142822661</v>
      </c>
      <c r="H146" s="122">
        <v>227887</v>
      </c>
      <c r="I146" s="142">
        <v>98.8</v>
      </c>
      <c r="J146" s="56">
        <v>2494500713</v>
      </c>
      <c r="K146" s="56">
        <v>351678052</v>
      </c>
      <c r="L146" s="568">
        <v>19.41</v>
      </c>
      <c r="M146" s="568">
        <v>17.34</v>
      </c>
      <c r="N146" s="56">
        <v>7259</v>
      </c>
      <c r="O146" s="562">
        <f t="shared" si="6"/>
        <v>54</v>
      </c>
      <c r="P146" s="562" t="str">
        <f t="shared" si="7"/>
        <v>Bollebygd</v>
      </c>
      <c r="Q146" s="567">
        <f t="shared" si="8"/>
        <v>7259</v>
      </c>
    </row>
    <row r="147" spans="1:17" x14ac:dyDescent="0.2">
      <c r="A147" s="576" t="s">
        <v>1139</v>
      </c>
      <c r="B147" s="575" t="s">
        <v>832</v>
      </c>
      <c r="C147" s="474" t="s">
        <v>506</v>
      </c>
      <c r="D147" s="554" t="s">
        <v>506</v>
      </c>
      <c r="E147" s="570">
        <v>112121</v>
      </c>
      <c r="F147" s="570">
        <v>22596434700</v>
      </c>
      <c r="G147" s="122">
        <v>24416803479</v>
      </c>
      <c r="H147" s="122">
        <v>217772</v>
      </c>
      <c r="I147" s="142">
        <v>94.4</v>
      </c>
      <c r="J147" s="56">
        <v>29744327818</v>
      </c>
      <c r="K147" s="56">
        <v>5327524339</v>
      </c>
      <c r="L147" s="568">
        <v>19.41</v>
      </c>
      <c r="M147" s="568">
        <v>17.34</v>
      </c>
      <c r="N147" s="56">
        <v>9223</v>
      </c>
      <c r="O147" s="562">
        <f t="shared" si="6"/>
        <v>91</v>
      </c>
      <c r="P147" s="562" t="str">
        <f t="shared" si="7"/>
        <v>Borås</v>
      </c>
      <c r="Q147" s="567">
        <f t="shared" si="8"/>
        <v>9223</v>
      </c>
    </row>
    <row r="148" spans="1:17" x14ac:dyDescent="0.2">
      <c r="A148" s="576" t="s">
        <v>1139</v>
      </c>
      <c r="B148" s="575" t="s">
        <v>839</v>
      </c>
      <c r="C148" s="474" t="s">
        <v>507</v>
      </c>
      <c r="D148" s="554" t="s">
        <v>507</v>
      </c>
      <c r="E148" s="570">
        <v>4807</v>
      </c>
      <c r="F148" s="570">
        <v>809892000</v>
      </c>
      <c r="G148" s="122">
        <v>875136900</v>
      </c>
      <c r="H148" s="122">
        <v>182055</v>
      </c>
      <c r="I148" s="142">
        <v>78.900000000000006</v>
      </c>
      <c r="J148" s="56">
        <v>1275238214</v>
      </c>
      <c r="K148" s="56">
        <v>400101314</v>
      </c>
      <c r="L148" s="568">
        <v>19.41</v>
      </c>
      <c r="M148" s="568">
        <v>17.34</v>
      </c>
      <c r="N148" s="56">
        <v>16156</v>
      </c>
      <c r="O148" s="562">
        <f t="shared" si="6"/>
        <v>282</v>
      </c>
      <c r="P148" s="562" t="str">
        <f t="shared" si="7"/>
        <v>Dals-Ed</v>
      </c>
      <c r="Q148" s="567">
        <f t="shared" si="8"/>
        <v>16156</v>
      </c>
    </row>
    <row r="149" spans="1:17" x14ac:dyDescent="0.2">
      <c r="A149" s="576" t="s">
        <v>1139</v>
      </c>
      <c r="B149" s="575" t="s">
        <v>850</v>
      </c>
      <c r="C149" s="474" t="s">
        <v>508</v>
      </c>
      <c r="D149" s="554" t="s">
        <v>508</v>
      </c>
      <c r="E149" s="570">
        <v>5671</v>
      </c>
      <c r="F149" s="570">
        <v>1053884300</v>
      </c>
      <c r="G149" s="122">
        <v>1138785219</v>
      </c>
      <c r="H149" s="122">
        <v>200809</v>
      </c>
      <c r="I149" s="142">
        <v>87</v>
      </c>
      <c r="J149" s="56">
        <v>1504446830</v>
      </c>
      <c r="K149" s="56">
        <v>365661611</v>
      </c>
      <c r="L149" s="568">
        <v>19.41</v>
      </c>
      <c r="M149" s="568">
        <v>17.34</v>
      </c>
      <c r="N149" s="56">
        <v>12515</v>
      </c>
      <c r="O149" s="562">
        <f t="shared" si="6"/>
        <v>205</v>
      </c>
      <c r="P149" s="562" t="str">
        <f t="shared" si="7"/>
        <v>Essunga</v>
      </c>
      <c r="Q149" s="567">
        <f t="shared" si="8"/>
        <v>12515</v>
      </c>
    </row>
    <row r="150" spans="1:17" x14ac:dyDescent="0.2">
      <c r="A150" s="576" t="s">
        <v>1139</v>
      </c>
      <c r="B150" s="575" t="s">
        <v>853</v>
      </c>
      <c r="C150" s="474" t="s">
        <v>509</v>
      </c>
      <c r="D150" s="554" t="s">
        <v>509</v>
      </c>
      <c r="E150" s="570">
        <v>33145</v>
      </c>
      <c r="F150" s="570">
        <v>6182524600</v>
      </c>
      <c r="G150" s="574">
        <v>6680588782</v>
      </c>
      <c r="H150" s="574">
        <v>201556</v>
      </c>
      <c r="I150" s="142">
        <v>87.4</v>
      </c>
      <c r="J150" s="56">
        <v>8792962474</v>
      </c>
      <c r="K150" s="56">
        <v>2112373692</v>
      </c>
      <c r="L150" s="568">
        <v>19.41</v>
      </c>
      <c r="M150" s="568">
        <v>17.34</v>
      </c>
      <c r="N150" s="56">
        <v>12370</v>
      </c>
      <c r="O150" s="562">
        <f t="shared" si="6"/>
        <v>196</v>
      </c>
      <c r="P150" s="562" t="str">
        <f t="shared" si="7"/>
        <v>Falköping</v>
      </c>
      <c r="Q150" s="567">
        <f t="shared" si="8"/>
        <v>12370</v>
      </c>
    </row>
    <row r="151" spans="1:17" x14ac:dyDescent="0.2">
      <c r="A151" s="576" t="s">
        <v>1139</v>
      </c>
      <c r="B151" s="575" t="s">
        <v>859</v>
      </c>
      <c r="C151" s="474" t="s">
        <v>510</v>
      </c>
      <c r="D151" s="554" t="s">
        <v>510</v>
      </c>
      <c r="E151" s="570">
        <v>6596</v>
      </c>
      <c r="F151" s="570">
        <v>1178680000</v>
      </c>
      <c r="G151" s="574">
        <v>1273634461</v>
      </c>
      <c r="H151" s="574">
        <v>193092</v>
      </c>
      <c r="I151" s="142">
        <v>83.7</v>
      </c>
      <c r="J151" s="56">
        <v>1749837999</v>
      </c>
      <c r="K151" s="56">
        <v>476203538</v>
      </c>
      <c r="L151" s="568">
        <v>19.41</v>
      </c>
      <c r="M151" s="568">
        <v>17.34</v>
      </c>
      <c r="N151" s="56">
        <v>14013</v>
      </c>
      <c r="O151" s="562">
        <f t="shared" si="6"/>
        <v>248</v>
      </c>
      <c r="P151" s="562" t="str">
        <f t="shared" si="7"/>
        <v>Färgelanda</v>
      </c>
      <c r="Q151" s="567">
        <f t="shared" si="8"/>
        <v>14013</v>
      </c>
    </row>
    <row r="152" spans="1:17" x14ac:dyDescent="0.2">
      <c r="A152" s="576" t="s">
        <v>1139</v>
      </c>
      <c r="B152" s="575" t="s">
        <v>866</v>
      </c>
      <c r="C152" s="474" t="s">
        <v>511</v>
      </c>
      <c r="D152" s="554" t="s">
        <v>511</v>
      </c>
      <c r="E152" s="570">
        <v>5705</v>
      </c>
      <c r="F152" s="570">
        <v>1115890700</v>
      </c>
      <c r="G152" s="574">
        <v>1205786855</v>
      </c>
      <c r="H152" s="574">
        <v>211356</v>
      </c>
      <c r="I152" s="142">
        <v>91.6</v>
      </c>
      <c r="J152" s="56">
        <v>1513466614</v>
      </c>
      <c r="K152" s="56">
        <v>307679759</v>
      </c>
      <c r="L152" s="568">
        <v>19.41</v>
      </c>
      <c r="M152" s="568">
        <v>17.34</v>
      </c>
      <c r="N152" s="56">
        <v>10468</v>
      </c>
      <c r="O152" s="562">
        <f t="shared" si="6"/>
        <v>135</v>
      </c>
      <c r="P152" s="562" t="str">
        <f t="shared" si="7"/>
        <v>Grästorp</v>
      </c>
      <c r="Q152" s="567">
        <f t="shared" si="8"/>
        <v>10468</v>
      </c>
    </row>
    <row r="153" spans="1:17" x14ac:dyDescent="0.2">
      <c r="A153" s="576" t="s">
        <v>1139</v>
      </c>
      <c r="B153" s="575" t="s">
        <v>867</v>
      </c>
      <c r="C153" s="474" t="s">
        <v>512</v>
      </c>
      <c r="D153" s="554" t="s">
        <v>512</v>
      </c>
      <c r="E153" s="570">
        <v>5258</v>
      </c>
      <c r="F153" s="570">
        <v>918055900</v>
      </c>
      <c r="G153" s="574">
        <v>992014483</v>
      </c>
      <c r="H153" s="574">
        <v>188668</v>
      </c>
      <c r="I153" s="142">
        <v>81.8</v>
      </c>
      <c r="J153" s="56">
        <v>1394882990</v>
      </c>
      <c r="K153" s="56">
        <v>402868507</v>
      </c>
      <c r="L153" s="568">
        <v>19.41</v>
      </c>
      <c r="M153" s="568">
        <v>17.34</v>
      </c>
      <c r="N153" s="56">
        <v>14872</v>
      </c>
      <c r="O153" s="562">
        <f t="shared" si="6"/>
        <v>267</v>
      </c>
      <c r="P153" s="562" t="str">
        <f t="shared" si="7"/>
        <v>Gullspång</v>
      </c>
      <c r="Q153" s="567">
        <f t="shared" si="8"/>
        <v>14872</v>
      </c>
    </row>
    <row r="154" spans="1:17" x14ac:dyDescent="0.2">
      <c r="A154" s="576" t="s">
        <v>1139</v>
      </c>
      <c r="B154" s="575" t="s">
        <v>870</v>
      </c>
      <c r="C154" s="474" t="s">
        <v>513</v>
      </c>
      <c r="D154" s="554" t="s">
        <v>513</v>
      </c>
      <c r="E154" s="570">
        <v>571153</v>
      </c>
      <c r="F154" s="570">
        <v>127359000000</v>
      </c>
      <c r="G154" s="574">
        <v>137619041040</v>
      </c>
      <c r="H154" s="574">
        <v>240950</v>
      </c>
      <c r="I154" s="142">
        <v>104.4</v>
      </c>
      <c r="J154" s="56">
        <v>151519894276</v>
      </c>
      <c r="K154" s="56">
        <v>13900853236</v>
      </c>
      <c r="L154" s="568">
        <v>19.41</v>
      </c>
      <c r="M154" s="568">
        <v>17.34</v>
      </c>
      <c r="N154" s="56">
        <v>4724</v>
      </c>
      <c r="O154" s="562">
        <f t="shared" si="6"/>
        <v>33</v>
      </c>
      <c r="P154" s="562" t="str">
        <f t="shared" si="7"/>
        <v>Göteborg</v>
      </c>
      <c r="Q154" s="567">
        <f t="shared" si="8"/>
        <v>4724</v>
      </c>
    </row>
    <row r="155" spans="1:17" x14ac:dyDescent="0.2">
      <c r="A155" s="576" t="s">
        <v>1139</v>
      </c>
      <c r="B155" s="575" t="s">
        <v>871</v>
      </c>
      <c r="C155" s="474" t="s">
        <v>514</v>
      </c>
      <c r="D155" s="554" t="s">
        <v>514</v>
      </c>
      <c r="E155" s="570">
        <v>13271</v>
      </c>
      <c r="F155" s="570">
        <v>2612187500</v>
      </c>
      <c r="G155" s="574">
        <v>2822625325</v>
      </c>
      <c r="H155" s="574">
        <v>212691</v>
      </c>
      <c r="I155" s="142">
        <v>92.2</v>
      </c>
      <c r="J155" s="56">
        <v>3520633730</v>
      </c>
      <c r="K155" s="56">
        <v>698008405</v>
      </c>
      <c r="L155" s="568">
        <v>19.41</v>
      </c>
      <c r="M155" s="568">
        <v>17.34</v>
      </c>
      <c r="N155" s="56">
        <v>10209</v>
      </c>
      <c r="O155" s="562">
        <f t="shared" si="6"/>
        <v>125</v>
      </c>
      <c r="P155" s="562" t="str">
        <f t="shared" si="7"/>
        <v>Götene</v>
      </c>
      <c r="Q155" s="567">
        <f t="shared" si="8"/>
        <v>10209</v>
      </c>
    </row>
    <row r="156" spans="1:17" x14ac:dyDescent="0.2">
      <c r="A156" s="576" t="s">
        <v>1139</v>
      </c>
      <c r="B156" s="575" t="s">
        <v>883</v>
      </c>
      <c r="C156" s="474" t="s">
        <v>515</v>
      </c>
      <c r="D156" s="554" t="s">
        <v>515</v>
      </c>
      <c r="E156" s="570">
        <v>9482</v>
      </c>
      <c r="F156" s="570">
        <v>1828792100</v>
      </c>
      <c r="G156" s="574">
        <v>1976119592</v>
      </c>
      <c r="H156" s="574">
        <v>208407</v>
      </c>
      <c r="I156" s="142">
        <v>90.3</v>
      </c>
      <c r="J156" s="56">
        <v>2515458446</v>
      </c>
      <c r="K156" s="56">
        <v>539338854</v>
      </c>
      <c r="L156" s="568">
        <v>19.41</v>
      </c>
      <c r="M156" s="568">
        <v>17.34</v>
      </c>
      <c r="N156" s="56">
        <v>11040</v>
      </c>
      <c r="O156" s="562">
        <f t="shared" si="6"/>
        <v>150</v>
      </c>
      <c r="P156" s="562" t="str">
        <f t="shared" si="7"/>
        <v>Herrljunga</v>
      </c>
      <c r="Q156" s="567">
        <f t="shared" si="8"/>
        <v>11040</v>
      </c>
    </row>
    <row r="157" spans="1:17" x14ac:dyDescent="0.2">
      <c r="A157" s="576" t="s">
        <v>1139</v>
      </c>
      <c r="B157" s="575" t="s">
        <v>884</v>
      </c>
      <c r="C157" s="474" t="s">
        <v>516</v>
      </c>
      <c r="D157" s="554" t="s">
        <v>516</v>
      </c>
      <c r="E157" s="570">
        <v>9160</v>
      </c>
      <c r="F157" s="570">
        <v>1777988000</v>
      </c>
      <c r="G157" s="574">
        <v>1921222713</v>
      </c>
      <c r="H157" s="574">
        <v>209740</v>
      </c>
      <c r="I157" s="142">
        <v>90.9</v>
      </c>
      <c r="J157" s="56">
        <v>2430035790</v>
      </c>
      <c r="K157" s="56">
        <v>508813077</v>
      </c>
      <c r="L157" s="568">
        <v>19.41</v>
      </c>
      <c r="M157" s="568">
        <v>17.34</v>
      </c>
      <c r="N157" s="56">
        <v>10782</v>
      </c>
      <c r="O157" s="562">
        <f t="shared" si="6"/>
        <v>143</v>
      </c>
      <c r="P157" s="562" t="str">
        <f t="shared" si="7"/>
        <v>Hjo</v>
      </c>
      <c r="Q157" s="567">
        <f t="shared" si="8"/>
        <v>10782</v>
      </c>
    </row>
    <row r="158" spans="1:17" x14ac:dyDescent="0.2">
      <c r="A158" s="576" t="s">
        <v>1139</v>
      </c>
      <c r="B158" s="575" t="s">
        <v>894</v>
      </c>
      <c r="C158" s="474" t="s">
        <v>517</v>
      </c>
      <c r="D158" s="554" t="s">
        <v>517</v>
      </c>
      <c r="E158" s="570">
        <v>37747</v>
      </c>
      <c r="F158" s="570">
        <v>9117503200</v>
      </c>
      <c r="G158" s="574">
        <v>9852009258</v>
      </c>
      <c r="H158" s="574">
        <v>261001</v>
      </c>
      <c r="I158" s="142">
        <v>113.1</v>
      </c>
      <c r="J158" s="56">
        <v>10013816699</v>
      </c>
      <c r="K158" s="56">
        <v>161807441</v>
      </c>
      <c r="L158" s="568">
        <v>19.41</v>
      </c>
      <c r="M158" s="568">
        <v>17.34</v>
      </c>
      <c r="N158" s="56">
        <v>832</v>
      </c>
      <c r="O158" s="562">
        <f t="shared" si="6"/>
        <v>16</v>
      </c>
      <c r="P158" s="562" t="str">
        <f t="shared" si="7"/>
        <v>Härryda</v>
      </c>
      <c r="Q158" s="567">
        <f t="shared" si="8"/>
        <v>832</v>
      </c>
    </row>
    <row r="159" spans="1:17" x14ac:dyDescent="0.2">
      <c r="A159" s="576" t="s">
        <v>1139</v>
      </c>
      <c r="B159" s="575" t="s">
        <v>905</v>
      </c>
      <c r="C159" s="474" t="s">
        <v>518</v>
      </c>
      <c r="D159" s="554" t="s">
        <v>518</v>
      </c>
      <c r="E159" s="570">
        <v>6968</v>
      </c>
      <c r="F159" s="570">
        <v>1380893300</v>
      </c>
      <c r="G159" s="574">
        <v>1492138064</v>
      </c>
      <c r="H159" s="574">
        <v>214142</v>
      </c>
      <c r="I159" s="142">
        <v>92.8</v>
      </c>
      <c r="J159" s="56">
        <v>1848525042</v>
      </c>
      <c r="K159" s="56">
        <v>356386978</v>
      </c>
      <c r="L159" s="568">
        <v>19.41</v>
      </c>
      <c r="M159" s="568">
        <v>17.34</v>
      </c>
      <c r="N159" s="56">
        <v>9927</v>
      </c>
      <c r="O159" s="562">
        <f t="shared" si="6"/>
        <v>112</v>
      </c>
      <c r="P159" s="562" t="str">
        <f t="shared" si="7"/>
        <v>Karlsborg</v>
      </c>
      <c r="Q159" s="567">
        <f t="shared" si="8"/>
        <v>9927</v>
      </c>
    </row>
    <row r="160" spans="1:17" x14ac:dyDescent="0.2">
      <c r="A160" s="576" t="s">
        <v>1139</v>
      </c>
      <c r="B160" s="575" t="s">
        <v>923</v>
      </c>
      <c r="C160" s="474" t="s">
        <v>519</v>
      </c>
      <c r="D160" s="554" t="s">
        <v>519</v>
      </c>
      <c r="E160" s="570">
        <v>44890</v>
      </c>
      <c r="F160" s="570">
        <v>10223469500</v>
      </c>
      <c r="G160" s="574">
        <v>11047072203</v>
      </c>
      <c r="H160" s="574">
        <v>246092</v>
      </c>
      <c r="I160" s="142">
        <v>106.7</v>
      </c>
      <c r="J160" s="56">
        <v>11908767098</v>
      </c>
      <c r="K160" s="56">
        <v>861694895</v>
      </c>
      <c r="L160" s="568">
        <v>19.41</v>
      </c>
      <c r="M160" s="568">
        <v>17.34</v>
      </c>
      <c r="N160" s="56">
        <v>3726</v>
      </c>
      <c r="O160" s="562">
        <f t="shared" si="6"/>
        <v>29</v>
      </c>
      <c r="P160" s="562" t="str">
        <f t="shared" si="7"/>
        <v>Kungälv</v>
      </c>
      <c r="Q160" s="567">
        <f t="shared" si="8"/>
        <v>3726</v>
      </c>
    </row>
    <row r="161" spans="1:17" x14ac:dyDescent="0.2">
      <c r="A161" s="576" t="s">
        <v>1139</v>
      </c>
      <c r="B161" s="575" t="s">
        <v>931</v>
      </c>
      <c r="C161" s="474" t="s">
        <v>520</v>
      </c>
      <c r="D161" s="554" t="s">
        <v>520</v>
      </c>
      <c r="E161" s="570">
        <v>42051</v>
      </c>
      <c r="F161" s="570">
        <v>9684026700</v>
      </c>
      <c r="G161" s="574">
        <v>10464171891</v>
      </c>
      <c r="H161" s="574">
        <v>248845</v>
      </c>
      <c r="I161" s="142">
        <v>107.9</v>
      </c>
      <c r="J161" s="56">
        <v>11155615175</v>
      </c>
      <c r="K161" s="56">
        <v>691443284</v>
      </c>
      <c r="L161" s="568">
        <v>19.41</v>
      </c>
      <c r="M161" s="568">
        <v>17.34</v>
      </c>
      <c r="N161" s="56">
        <v>3192</v>
      </c>
      <c r="O161" s="562">
        <f t="shared" si="6"/>
        <v>28</v>
      </c>
      <c r="P161" s="562" t="str">
        <f t="shared" si="7"/>
        <v>Lerum</v>
      </c>
      <c r="Q161" s="567">
        <f t="shared" si="8"/>
        <v>3192</v>
      </c>
    </row>
    <row r="162" spans="1:17" x14ac:dyDescent="0.2">
      <c r="A162" s="576" t="s">
        <v>1139</v>
      </c>
      <c r="B162" s="575" t="s">
        <v>934</v>
      </c>
      <c r="C162" s="474" t="s">
        <v>521</v>
      </c>
      <c r="D162" s="554" t="s">
        <v>521</v>
      </c>
      <c r="E162" s="570">
        <v>39827</v>
      </c>
      <c r="F162" s="570">
        <v>8279834700</v>
      </c>
      <c r="G162" s="574">
        <v>8946858183</v>
      </c>
      <c r="H162" s="574">
        <v>224643</v>
      </c>
      <c r="I162" s="142">
        <v>97.4</v>
      </c>
      <c r="J162" s="56">
        <v>10565615219</v>
      </c>
      <c r="K162" s="56">
        <v>1618757036</v>
      </c>
      <c r="L162" s="568">
        <v>19.41</v>
      </c>
      <c r="M162" s="568">
        <v>17.34</v>
      </c>
      <c r="N162" s="56">
        <v>7889</v>
      </c>
      <c r="O162" s="562">
        <f t="shared" si="6"/>
        <v>67</v>
      </c>
      <c r="P162" s="562" t="str">
        <f t="shared" si="7"/>
        <v>Lidköping</v>
      </c>
      <c r="Q162" s="567">
        <f t="shared" si="8"/>
        <v>7889</v>
      </c>
    </row>
    <row r="163" spans="1:17" x14ac:dyDescent="0.2">
      <c r="A163" s="576" t="s">
        <v>1139</v>
      </c>
      <c r="B163" s="575" t="s">
        <v>935</v>
      </c>
      <c r="C163" s="474" t="s">
        <v>522</v>
      </c>
      <c r="D163" s="554" t="s">
        <v>522</v>
      </c>
      <c r="E163" s="570">
        <v>13993</v>
      </c>
      <c r="F163" s="570">
        <v>2752240000</v>
      </c>
      <c r="G163" s="574">
        <v>2973960454</v>
      </c>
      <c r="H163" s="574">
        <v>212532</v>
      </c>
      <c r="I163" s="142">
        <v>92.1</v>
      </c>
      <c r="J163" s="56">
        <v>3712171486</v>
      </c>
      <c r="K163" s="56">
        <v>738211032</v>
      </c>
      <c r="L163" s="568">
        <v>19.41</v>
      </c>
      <c r="M163" s="568">
        <v>17.34</v>
      </c>
      <c r="N163" s="56">
        <v>10240</v>
      </c>
      <c r="O163" s="562">
        <f t="shared" si="6"/>
        <v>128</v>
      </c>
      <c r="P163" s="562" t="str">
        <f t="shared" si="7"/>
        <v>Lilla Edet</v>
      </c>
      <c r="Q163" s="567">
        <f t="shared" si="8"/>
        <v>10240</v>
      </c>
    </row>
    <row r="164" spans="1:17" x14ac:dyDescent="0.2">
      <c r="A164" s="576" t="s">
        <v>1139</v>
      </c>
      <c r="B164" s="575" t="s">
        <v>946</v>
      </c>
      <c r="C164" s="474" t="s">
        <v>523</v>
      </c>
      <c r="D164" s="554" t="s">
        <v>523</v>
      </c>
      <c r="E164" s="570">
        <v>14611</v>
      </c>
      <c r="F164" s="570">
        <v>3038874700</v>
      </c>
      <c r="G164" s="574">
        <v>3283686446</v>
      </c>
      <c r="H164" s="574">
        <v>224741</v>
      </c>
      <c r="I164" s="142">
        <v>97.4</v>
      </c>
      <c r="J164" s="56">
        <v>3876119315</v>
      </c>
      <c r="K164" s="56">
        <v>592432869</v>
      </c>
      <c r="L164" s="568">
        <v>19.41</v>
      </c>
      <c r="M164" s="568">
        <v>17.34</v>
      </c>
      <c r="N164" s="56">
        <v>7870</v>
      </c>
      <c r="O164" s="562">
        <f t="shared" si="6"/>
        <v>66</v>
      </c>
      <c r="P164" s="562" t="str">
        <f t="shared" si="7"/>
        <v>Lysekil</v>
      </c>
      <c r="Q164" s="567">
        <f t="shared" si="8"/>
        <v>7870</v>
      </c>
    </row>
    <row r="165" spans="1:17" x14ac:dyDescent="0.2">
      <c r="A165" s="576" t="s">
        <v>1139</v>
      </c>
      <c r="B165" s="575" t="s">
        <v>950</v>
      </c>
      <c r="C165" s="474" t="s">
        <v>524</v>
      </c>
      <c r="D165" s="554" t="s">
        <v>524</v>
      </c>
      <c r="E165" s="570">
        <v>24377</v>
      </c>
      <c r="F165" s="570">
        <v>4817234600</v>
      </c>
      <c r="G165" s="574">
        <v>5205311019</v>
      </c>
      <c r="H165" s="574">
        <v>213534</v>
      </c>
      <c r="I165" s="142">
        <v>92.6</v>
      </c>
      <c r="J165" s="56">
        <v>6466919482</v>
      </c>
      <c r="K165" s="56">
        <v>1261608463</v>
      </c>
      <c r="L165" s="568">
        <v>19.41</v>
      </c>
      <c r="M165" s="568">
        <v>17.34</v>
      </c>
      <c r="N165" s="56">
        <v>10045</v>
      </c>
      <c r="O165" s="562">
        <f t="shared" si="6"/>
        <v>116</v>
      </c>
      <c r="P165" s="562" t="str">
        <f t="shared" si="7"/>
        <v>Mariestad</v>
      </c>
      <c r="Q165" s="567">
        <f t="shared" si="8"/>
        <v>10045</v>
      </c>
    </row>
    <row r="166" spans="1:17" x14ac:dyDescent="0.2">
      <c r="A166" s="576" t="s">
        <v>1139</v>
      </c>
      <c r="B166" s="575" t="s">
        <v>951</v>
      </c>
      <c r="C166" s="474" t="s">
        <v>525</v>
      </c>
      <c r="D166" s="554" t="s">
        <v>525</v>
      </c>
      <c r="E166" s="570">
        <v>34727</v>
      </c>
      <c r="F166" s="570">
        <v>6789271100</v>
      </c>
      <c r="G166" s="574">
        <v>7336214780</v>
      </c>
      <c r="H166" s="574">
        <v>211254</v>
      </c>
      <c r="I166" s="142">
        <v>91.6</v>
      </c>
      <c r="J166" s="56">
        <v>9212647694</v>
      </c>
      <c r="K166" s="56">
        <v>1876432914</v>
      </c>
      <c r="L166" s="568">
        <v>19.41</v>
      </c>
      <c r="M166" s="568">
        <v>17.34</v>
      </c>
      <c r="N166" s="56">
        <v>10488</v>
      </c>
      <c r="O166" s="562">
        <f t="shared" si="6"/>
        <v>137</v>
      </c>
      <c r="P166" s="562" t="str">
        <f t="shared" si="7"/>
        <v>Mark</v>
      </c>
      <c r="Q166" s="567">
        <f t="shared" si="8"/>
        <v>10488</v>
      </c>
    </row>
    <row r="167" spans="1:17" x14ac:dyDescent="0.2">
      <c r="A167" s="576" t="s">
        <v>1139</v>
      </c>
      <c r="B167" s="575" t="s">
        <v>953</v>
      </c>
      <c r="C167" s="474" t="s">
        <v>526</v>
      </c>
      <c r="D167" s="554" t="s">
        <v>526</v>
      </c>
      <c r="E167" s="570">
        <v>9349</v>
      </c>
      <c r="F167" s="570">
        <v>1570714800</v>
      </c>
      <c r="G167" s="574">
        <v>1697251584</v>
      </c>
      <c r="H167" s="574">
        <v>181544</v>
      </c>
      <c r="I167" s="142">
        <v>78.7</v>
      </c>
      <c r="J167" s="56">
        <v>2480175175</v>
      </c>
      <c r="K167" s="56">
        <v>782923591</v>
      </c>
      <c r="L167" s="568">
        <v>19.41</v>
      </c>
      <c r="M167" s="568">
        <v>17.34</v>
      </c>
      <c r="N167" s="56">
        <v>16255</v>
      </c>
      <c r="O167" s="562">
        <f t="shared" si="6"/>
        <v>283</v>
      </c>
      <c r="P167" s="562" t="str">
        <f t="shared" si="7"/>
        <v>Mellerud</v>
      </c>
      <c r="Q167" s="567">
        <f t="shared" si="8"/>
        <v>16255</v>
      </c>
    </row>
    <row r="168" spans="1:17" x14ac:dyDescent="0.2">
      <c r="A168" s="576" t="s">
        <v>1139</v>
      </c>
      <c r="B168" s="575" t="s">
        <v>958</v>
      </c>
      <c r="C168" s="474" t="s">
        <v>527</v>
      </c>
      <c r="D168" s="554" t="s">
        <v>527</v>
      </c>
      <c r="E168" s="570">
        <v>10475</v>
      </c>
      <c r="F168" s="570">
        <v>1918648000</v>
      </c>
      <c r="G168" s="574">
        <v>2073214283</v>
      </c>
      <c r="H168" s="574">
        <v>197920</v>
      </c>
      <c r="I168" s="142">
        <v>85.8</v>
      </c>
      <c r="J168" s="56">
        <v>2778889181</v>
      </c>
      <c r="K168" s="56">
        <v>705674898</v>
      </c>
      <c r="L168" s="568">
        <v>19.41</v>
      </c>
      <c r="M168" s="568">
        <v>17.34</v>
      </c>
      <c r="N168" s="56">
        <v>13076</v>
      </c>
      <c r="O168" s="562">
        <f t="shared" si="6"/>
        <v>223</v>
      </c>
      <c r="P168" s="562" t="str">
        <f t="shared" si="7"/>
        <v>Munkedal</v>
      </c>
      <c r="Q168" s="567">
        <f t="shared" si="8"/>
        <v>13076</v>
      </c>
    </row>
    <row r="169" spans="1:17" x14ac:dyDescent="0.2">
      <c r="A169" s="576" t="s">
        <v>1139</v>
      </c>
      <c r="B169" s="575" t="s">
        <v>960</v>
      </c>
      <c r="C169" s="474" t="s">
        <v>528</v>
      </c>
      <c r="D169" s="554" t="s">
        <v>528</v>
      </c>
      <c r="E169" s="570">
        <v>67998</v>
      </c>
      <c r="F169" s="570">
        <v>15732846900</v>
      </c>
      <c r="G169" s="574">
        <v>17000285046</v>
      </c>
      <c r="H169" s="574">
        <v>250012</v>
      </c>
      <c r="I169" s="142">
        <v>108.4</v>
      </c>
      <c r="J169" s="56">
        <v>18039036425</v>
      </c>
      <c r="K169" s="56">
        <v>1038751379</v>
      </c>
      <c r="L169" s="568">
        <v>19.41</v>
      </c>
      <c r="M169" s="568">
        <v>17.34</v>
      </c>
      <c r="N169" s="56">
        <v>2965</v>
      </c>
      <c r="O169" s="562">
        <f t="shared" si="6"/>
        <v>27</v>
      </c>
      <c r="P169" s="562" t="str">
        <f t="shared" si="7"/>
        <v>Mölndal</v>
      </c>
      <c r="Q169" s="567">
        <f t="shared" si="8"/>
        <v>2965</v>
      </c>
    </row>
    <row r="170" spans="1:17" x14ac:dyDescent="0.2">
      <c r="A170" s="576" t="s">
        <v>1139</v>
      </c>
      <c r="B170" s="575" t="s">
        <v>979</v>
      </c>
      <c r="C170" s="474" t="s">
        <v>529</v>
      </c>
      <c r="D170" s="554" t="s">
        <v>529</v>
      </c>
      <c r="E170" s="570">
        <v>15059</v>
      </c>
      <c r="F170" s="570">
        <v>3192072700</v>
      </c>
      <c r="G170" s="574">
        <v>3449226077</v>
      </c>
      <c r="H170" s="574">
        <v>229047</v>
      </c>
      <c r="I170" s="142">
        <v>99.3</v>
      </c>
      <c r="J170" s="56">
        <v>3994968227</v>
      </c>
      <c r="K170" s="56">
        <v>545742150</v>
      </c>
      <c r="L170" s="568">
        <v>19.41</v>
      </c>
      <c r="M170" s="568">
        <v>17.34</v>
      </c>
      <c r="N170" s="56">
        <v>7034</v>
      </c>
      <c r="O170" s="562">
        <f t="shared" si="6"/>
        <v>51</v>
      </c>
      <c r="P170" s="562" t="str">
        <f t="shared" si="7"/>
        <v>Orust</v>
      </c>
      <c r="Q170" s="567">
        <f t="shared" si="8"/>
        <v>7034</v>
      </c>
    </row>
    <row r="171" spans="1:17" x14ac:dyDescent="0.2">
      <c r="A171" s="576" t="s">
        <v>1139</v>
      </c>
      <c r="B171" s="575" t="s">
        <v>985</v>
      </c>
      <c r="C171" s="474" t="s">
        <v>530</v>
      </c>
      <c r="D171" s="554" t="s">
        <v>530</v>
      </c>
      <c r="E171" s="570">
        <v>38386</v>
      </c>
      <c r="F171" s="570">
        <v>9018683300</v>
      </c>
      <c r="G171" s="574">
        <v>9745228427</v>
      </c>
      <c r="H171" s="574">
        <v>253875</v>
      </c>
      <c r="I171" s="142">
        <v>110.1</v>
      </c>
      <c r="J171" s="56">
        <v>10183335572</v>
      </c>
      <c r="K171" s="56">
        <v>438107145</v>
      </c>
      <c r="L171" s="568">
        <v>19.41</v>
      </c>
      <c r="M171" s="568">
        <v>17.34</v>
      </c>
      <c r="N171" s="56">
        <v>2215</v>
      </c>
      <c r="O171" s="562">
        <f t="shared" si="6"/>
        <v>22</v>
      </c>
      <c r="P171" s="562" t="str">
        <f t="shared" si="7"/>
        <v>Partille</v>
      </c>
      <c r="Q171" s="567">
        <f t="shared" si="8"/>
        <v>2215</v>
      </c>
    </row>
    <row r="172" spans="1:17" x14ac:dyDescent="0.2">
      <c r="A172" s="576" t="s">
        <v>1139</v>
      </c>
      <c r="B172" s="575" t="s">
        <v>998</v>
      </c>
      <c r="C172" s="474" t="s">
        <v>531</v>
      </c>
      <c r="D172" s="554" t="s">
        <v>531</v>
      </c>
      <c r="E172" s="570">
        <v>18849</v>
      </c>
      <c r="F172" s="570">
        <v>3775143500</v>
      </c>
      <c r="G172" s="574">
        <v>4079269060</v>
      </c>
      <c r="H172" s="574">
        <v>216418</v>
      </c>
      <c r="I172" s="142">
        <v>93.8</v>
      </c>
      <c r="J172" s="56">
        <v>5000408800</v>
      </c>
      <c r="K172" s="56">
        <v>921139740</v>
      </c>
      <c r="L172" s="568">
        <v>19.41</v>
      </c>
      <c r="M172" s="568">
        <v>17.34</v>
      </c>
      <c r="N172" s="56">
        <v>9486</v>
      </c>
      <c r="O172" s="562">
        <f t="shared" si="6"/>
        <v>100</v>
      </c>
      <c r="P172" s="562" t="str">
        <f t="shared" si="7"/>
        <v>Skara</v>
      </c>
      <c r="Q172" s="567">
        <f t="shared" si="8"/>
        <v>9486</v>
      </c>
    </row>
    <row r="173" spans="1:17" x14ac:dyDescent="0.2">
      <c r="A173" s="576" t="s">
        <v>1139</v>
      </c>
      <c r="B173" s="575" t="s">
        <v>1002</v>
      </c>
      <c r="C173" s="474" t="s">
        <v>532</v>
      </c>
      <c r="D173" s="554" t="s">
        <v>532</v>
      </c>
      <c r="E173" s="570">
        <v>55707</v>
      </c>
      <c r="F173" s="570">
        <v>11728462600</v>
      </c>
      <c r="G173" s="574">
        <v>12673307547</v>
      </c>
      <c r="H173" s="574">
        <v>227499</v>
      </c>
      <c r="I173" s="142">
        <v>98.6</v>
      </c>
      <c r="J173" s="56">
        <v>14778384689</v>
      </c>
      <c r="K173" s="56">
        <v>2105077142</v>
      </c>
      <c r="L173" s="568">
        <v>19.41</v>
      </c>
      <c r="M173" s="568">
        <v>17.34</v>
      </c>
      <c r="N173" s="56">
        <v>7335</v>
      </c>
      <c r="O173" s="562">
        <f t="shared" si="6"/>
        <v>58</v>
      </c>
      <c r="P173" s="562" t="str">
        <f t="shared" si="7"/>
        <v>Skövde</v>
      </c>
      <c r="Q173" s="567">
        <f t="shared" si="8"/>
        <v>7335</v>
      </c>
    </row>
    <row r="174" spans="1:17" x14ac:dyDescent="0.2">
      <c r="A174" s="576" t="s">
        <v>1139</v>
      </c>
      <c r="B174" s="575" t="s">
        <v>1008</v>
      </c>
      <c r="C174" s="474" t="s">
        <v>533</v>
      </c>
      <c r="D174" s="554" t="s">
        <v>533</v>
      </c>
      <c r="E174" s="570">
        <v>9048</v>
      </c>
      <c r="F174" s="570">
        <v>2024414800</v>
      </c>
      <c r="G174" s="574">
        <v>2187501656</v>
      </c>
      <c r="H174" s="574">
        <v>241766</v>
      </c>
      <c r="I174" s="142">
        <v>104.8</v>
      </c>
      <c r="J174" s="56">
        <v>2400323562</v>
      </c>
      <c r="K174" s="56">
        <v>212821906</v>
      </c>
      <c r="L174" s="568">
        <v>19.41</v>
      </c>
      <c r="M174" s="568">
        <v>17.34</v>
      </c>
      <c r="N174" s="56">
        <v>4566</v>
      </c>
      <c r="O174" s="562">
        <f t="shared" si="6"/>
        <v>32</v>
      </c>
      <c r="P174" s="562" t="str">
        <f t="shared" si="7"/>
        <v>Sotenäs</v>
      </c>
      <c r="Q174" s="567">
        <f t="shared" si="8"/>
        <v>4566</v>
      </c>
    </row>
    <row r="175" spans="1:17" x14ac:dyDescent="0.2">
      <c r="A175" s="576" t="s">
        <v>1139</v>
      </c>
      <c r="B175" s="575" t="s">
        <v>1010</v>
      </c>
      <c r="C175" s="474" t="s">
        <v>534</v>
      </c>
      <c r="D175" s="554" t="s">
        <v>534</v>
      </c>
      <c r="E175" s="570">
        <v>26502</v>
      </c>
      <c r="F175" s="570">
        <v>6163083200</v>
      </c>
      <c r="G175" s="574">
        <v>6659581183</v>
      </c>
      <c r="H175" s="574">
        <v>251286</v>
      </c>
      <c r="I175" s="142">
        <v>108.9</v>
      </c>
      <c r="J175" s="56">
        <v>7030655951</v>
      </c>
      <c r="K175" s="56">
        <v>371074768</v>
      </c>
      <c r="L175" s="568">
        <v>19.41</v>
      </c>
      <c r="M175" s="568">
        <v>17.34</v>
      </c>
      <c r="N175" s="56">
        <v>2718</v>
      </c>
      <c r="O175" s="562">
        <f t="shared" si="6"/>
        <v>26</v>
      </c>
      <c r="P175" s="562" t="str">
        <f t="shared" si="7"/>
        <v>Stenungsund</v>
      </c>
      <c r="Q175" s="567">
        <f t="shared" si="8"/>
        <v>2718</v>
      </c>
    </row>
    <row r="176" spans="1:17" x14ac:dyDescent="0.2">
      <c r="A176" s="576" t="s">
        <v>1139</v>
      </c>
      <c r="B176" s="575" t="s">
        <v>1015</v>
      </c>
      <c r="C176" s="474" t="s">
        <v>535</v>
      </c>
      <c r="D176" s="554" t="s">
        <v>535</v>
      </c>
      <c r="E176" s="570">
        <v>13228</v>
      </c>
      <c r="F176" s="570">
        <v>2365640600</v>
      </c>
      <c r="G176" s="574">
        <v>2556216607</v>
      </c>
      <c r="H176" s="574">
        <v>193243</v>
      </c>
      <c r="I176" s="142">
        <v>83.8</v>
      </c>
      <c r="J176" s="56">
        <v>3509226357</v>
      </c>
      <c r="K176" s="56">
        <v>953009750</v>
      </c>
      <c r="L176" s="568">
        <v>19.41</v>
      </c>
      <c r="M176" s="568">
        <v>17.34</v>
      </c>
      <c r="N176" s="56">
        <v>13984</v>
      </c>
      <c r="O176" s="562">
        <f t="shared" si="6"/>
        <v>247</v>
      </c>
      <c r="P176" s="562" t="str">
        <f t="shared" si="7"/>
        <v>Strömstad</v>
      </c>
      <c r="Q176" s="567">
        <f t="shared" si="8"/>
        <v>13984</v>
      </c>
    </row>
    <row r="177" spans="1:17" x14ac:dyDescent="0.2">
      <c r="A177" s="576" t="s">
        <v>1139</v>
      </c>
      <c r="B177" s="575" t="s">
        <v>1023</v>
      </c>
      <c r="C177" s="474" t="s">
        <v>536</v>
      </c>
      <c r="D177" s="554" t="s">
        <v>536</v>
      </c>
      <c r="E177" s="570">
        <v>10655</v>
      </c>
      <c r="F177" s="570">
        <v>1975408600</v>
      </c>
      <c r="G177" s="574">
        <v>2134547517</v>
      </c>
      <c r="H177" s="574">
        <v>200333</v>
      </c>
      <c r="I177" s="142">
        <v>86.8</v>
      </c>
      <c r="J177" s="56">
        <v>2826640976</v>
      </c>
      <c r="K177" s="56">
        <v>692093459</v>
      </c>
      <c r="L177" s="568">
        <v>19.41</v>
      </c>
      <c r="M177" s="568">
        <v>17.34</v>
      </c>
      <c r="N177" s="56">
        <v>12608</v>
      </c>
      <c r="O177" s="562">
        <f t="shared" si="6"/>
        <v>206</v>
      </c>
      <c r="P177" s="562" t="str">
        <f t="shared" si="7"/>
        <v>Svenljunga</v>
      </c>
      <c r="Q177" s="567">
        <f t="shared" si="8"/>
        <v>12608</v>
      </c>
    </row>
    <row r="178" spans="1:17" x14ac:dyDescent="0.2">
      <c r="A178" s="576" t="s">
        <v>1139</v>
      </c>
      <c r="B178" s="575" t="s">
        <v>1031</v>
      </c>
      <c r="C178" s="474" t="s">
        <v>537</v>
      </c>
      <c r="D178" s="554" t="s">
        <v>537</v>
      </c>
      <c r="E178" s="570">
        <v>12851</v>
      </c>
      <c r="F178" s="570">
        <v>2419784900</v>
      </c>
      <c r="G178" s="574">
        <v>2614722772</v>
      </c>
      <c r="H178" s="574">
        <v>203465</v>
      </c>
      <c r="I178" s="142">
        <v>88.2</v>
      </c>
      <c r="J178" s="56">
        <v>3409212875</v>
      </c>
      <c r="K178" s="56">
        <v>794490103</v>
      </c>
      <c r="L178" s="568">
        <v>19.41</v>
      </c>
      <c r="M178" s="568">
        <v>17.34</v>
      </c>
      <c r="N178" s="56">
        <v>12000</v>
      </c>
      <c r="O178" s="562">
        <f t="shared" si="6"/>
        <v>185</v>
      </c>
      <c r="P178" s="562" t="str">
        <f t="shared" si="7"/>
        <v>Tanum</v>
      </c>
      <c r="Q178" s="567">
        <f t="shared" si="8"/>
        <v>12000</v>
      </c>
    </row>
    <row r="179" spans="1:17" x14ac:dyDescent="0.2">
      <c r="A179" s="576" t="s">
        <v>1139</v>
      </c>
      <c r="B179" s="575" t="s">
        <v>1032</v>
      </c>
      <c r="C179" s="474" t="s">
        <v>538</v>
      </c>
      <c r="D179" s="554" t="s">
        <v>538</v>
      </c>
      <c r="E179" s="570">
        <v>11138</v>
      </c>
      <c r="F179" s="570">
        <v>2042990400</v>
      </c>
      <c r="G179" s="574">
        <v>2207573707</v>
      </c>
      <c r="H179" s="574">
        <v>198202</v>
      </c>
      <c r="I179" s="142">
        <v>85.9</v>
      </c>
      <c r="J179" s="56">
        <v>2954774960</v>
      </c>
      <c r="K179" s="56">
        <v>747201253</v>
      </c>
      <c r="L179" s="568">
        <v>19.41</v>
      </c>
      <c r="M179" s="568">
        <v>17.34</v>
      </c>
      <c r="N179" s="56">
        <v>13021</v>
      </c>
      <c r="O179" s="562">
        <f t="shared" si="6"/>
        <v>220</v>
      </c>
      <c r="P179" s="562" t="str">
        <f t="shared" si="7"/>
        <v>Tibro</v>
      </c>
      <c r="Q179" s="567">
        <f t="shared" si="8"/>
        <v>13021</v>
      </c>
    </row>
    <row r="180" spans="1:17" x14ac:dyDescent="0.2">
      <c r="A180" s="576" t="s">
        <v>1139</v>
      </c>
      <c r="B180" s="575" t="s">
        <v>1033</v>
      </c>
      <c r="C180" s="474" t="s">
        <v>539</v>
      </c>
      <c r="D180" s="554" t="s">
        <v>539</v>
      </c>
      <c r="E180" s="570">
        <v>12788</v>
      </c>
      <c r="F180" s="570">
        <v>2437047400</v>
      </c>
      <c r="G180" s="574">
        <v>2633375939</v>
      </c>
      <c r="H180" s="574">
        <v>205926</v>
      </c>
      <c r="I180" s="142">
        <v>89.3</v>
      </c>
      <c r="J180" s="56">
        <v>3392499747</v>
      </c>
      <c r="K180" s="56">
        <v>759123808</v>
      </c>
      <c r="L180" s="568">
        <v>19.41</v>
      </c>
      <c r="M180" s="568">
        <v>17.34</v>
      </c>
      <c r="N180" s="56">
        <v>11522</v>
      </c>
      <c r="O180" s="562">
        <f t="shared" si="6"/>
        <v>170</v>
      </c>
      <c r="P180" s="562" t="str">
        <f t="shared" si="7"/>
        <v>Tidaholm</v>
      </c>
      <c r="Q180" s="567">
        <f t="shared" si="8"/>
        <v>11522</v>
      </c>
    </row>
    <row r="181" spans="1:17" x14ac:dyDescent="0.2">
      <c r="A181" s="576" t="s">
        <v>1139</v>
      </c>
      <c r="B181" s="575" t="s">
        <v>1037</v>
      </c>
      <c r="C181" s="474" t="s">
        <v>540</v>
      </c>
      <c r="D181" s="554" t="s">
        <v>540</v>
      </c>
      <c r="E181" s="570">
        <v>15891</v>
      </c>
      <c r="F181" s="570">
        <v>3727482500</v>
      </c>
      <c r="G181" s="574">
        <v>4027768490</v>
      </c>
      <c r="H181" s="574">
        <v>253462</v>
      </c>
      <c r="I181" s="142">
        <v>109.9</v>
      </c>
      <c r="J181" s="56">
        <v>4215687635</v>
      </c>
      <c r="K181" s="56">
        <v>187919145</v>
      </c>
      <c r="L181" s="568">
        <v>19.41</v>
      </c>
      <c r="M181" s="568">
        <v>17.34</v>
      </c>
      <c r="N181" s="56">
        <v>2295</v>
      </c>
      <c r="O181" s="562">
        <f t="shared" si="6"/>
        <v>23</v>
      </c>
      <c r="P181" s="562" t="str">
        <f t="shared" si="7"/>
        <v>Tjörn</v>
      </c>
      <c r="Q181" s="567">
        <f t="shared" si="8"/>
        <v>2295</v>
      </c>
    </row>
    <row r="182" spans="1:17" x14ac:dyDescent="0.2">
      <c r="A182" s="576" t="s">
        <v>1139</v>
      </c>
      <c r="B182" s="575" t="s">
        <v>1041</v>
      </c>
      <c r="C182" s="474" t="s">
        <v>541</v>
      </c>
      <c r="D182" s="554" t="s">
        <v>541</v>
      </c>
      <c r="E182" s="570">
        <v>11876</v>
      </c>
      <c r="F182" s="570">
        <v>2330783400</v>
      </c>
      <c r="G182" s="574">
        <v>2518551311</v>
      </c>
      <c r="H182" s="574">
        <v>212071</v>
      </c>
      <c r="I182" s="142">
        <v>91.9</v>
      </c>
      <c r="J182" s="56">
        <v>3150557319</v>
      </c>
      <c r="K182" s="56">
        <v>632006008</v>
      </c>
      <c r="L182" s="568">
        <v>19.41</v>
      </c>
      <c r="M182" s="568">
        <v>17.34</v>
      </c>
      <c r="N182" s="56">
        <v>10329</v>
      </c>
      <c r="O182" s="562">
        <f t="shared" si="6"/>
        <v>131</v>
      </c>
      <c r="P182" s="562" t="str">
        <f t="shared" si="7"/>
        <v>Tranemo</v>
      </c>
      <c r="Q182" s="567">
        <f t="shared" si="8"/>
        <v>10329</v>
      </c>
    </row>
    <row r="183" spans="1:17" x14ac:dyDescent="0.2">
      <c r="A183" s="576" t="s">
        <v>1139</v>
      </c>
      <c r="B183" s="575" t="s">
        <v>1044</v>
      </c>
      <c r="C183" s="474" t="s">
        <v>542</v>
      </c>
      <c r="D183" s="554" t="s">
        <v>542</v>
      </c>
      <c r="E183" s="570">
        <v>58624</v>
      </c>
      <c r="F183" s="570">
        <v>11681051300</v>
      </c>
      <c r="G183" s="574">
        <v>12622076793</v>
      </c>
      <c r="H183" s="574">
        <v>215306</v>
      </c>
      <c r="I183" s="142">
        <v>93.3</v>
      </c>
      <c r="J183" s="56">
        <v>15552229056</v>
      </c>
      <c r="K183" s="56">
        <v>2930152263</v>
      </c>
      <c r="L183" s="568">
        <v>19.41</v>
      </c>
      <c r="M183" s="568">
        <v>17.34</v>
      </c>
      <c r="N183" s="56">
        <v>9702</v>
      </c>
      <c r="O183" s="562">
        <f t="shared" si="6"/>
        <v>108</v>
      </c>
      <c r="P183" s="562" t="str">
        <f t="shared" si="7"/>
        <v>Trollhättan</v>
      </c>
      <c r="Q183" s="567">
        <f t="shared" si="8"/>
        <v>9702</v>
      </c>
    </row>
    <row r="184" spans="1:17" x14ac:dyDescent="0.2">
      <c r="A184" s="576" t="s">
        <v>1139</v>
      </c>
      <c r="B184" s="575" t="s">
        <v>1048</v>
      </c>
      <c r="C184" s="474" t="s">
        <v>543</v>
      </c>
      <c r="D184" s="554" t="s">
        <v>543</v>
      </c>
      <c r="E184" s="570">
        <v>9338</v>
      </c>
      <c r="F184" s="570">
        <v>1664711500</v>
      </c>
      <c r="G184" s="574">
        <v>1798820658</v>
      </c>
      <c r="H184" s="574">
        <v>192634</v>
      </c>
      <c r="I184" s="142">
        <v>83.5</v>
      </c>
      <c r="J184" s="56">
        <v>2477257010</v>
      </c>
      <c r="K184" s="56">
        <v>678436352</v>
      </c>
      <c r="L184" s="568">
        <v>19.41</v>
      </c>
      <c r="M184" s="568">
        <v>17.34</v>
      </c>
      <c r="N184" s="56">
        <v>14102</v>
      </c>
      <c r="O184" s="562">
        <f t="shared" si="6"/>
        <v>249</v>
      </c>
      <c r="P184" s="562" t="str">
        <f t="shared" si="7"/>
        <v>Töreboda</v>
      </c>
      <c r="Q184" s="567">
        <f t="shared" si="8"/>
        <v>14102</v>
      </c>
    </row>
    <row r="185" spans="1:17" x14ac:dyDescent="0.2">
      <c r="A185" s="576" t="s">
        <v>1139</v>
      </c>
      <c r="B185" s="575" t="s">
        <v>1049</v>
      </c>
      <c r="C185" s="474" t="s">
        <v>544</v>
      </c>
      <c r="D185" s="554" t="s">
        <v>544</v>
      </c>
      <c r="E185" s="570">
        <v>56182</v>
      </c>
      <c r="F185" s="570">
        <v>11267980900</v>
      </c>
      <c r="G185" s="574">
        <v>12175729441</v>
      </c>
      <c r="H185" s="574">
        <v>216719</v>
      </c>
      <c r="I185" s="142">
        <v>93.9</v>
      </c>
      <c r="J185" s="56">
        <v>14904396371</v>
      </c>
      <c r="K185" s="56">
        <v>2728666930</v>
      </c>
      <c r="L185" s="568">
        <v>19.41</v>
      </c>
      <c r="M185" s="568">
        <v>17.34</v>
      </c>
      <c r="N185" s="56">
        <v>9427</v>
      </c>
      <c r="O185" s="562">
        <f t="shared" si="6"/>
        <v>99</v>
      </c>
      <c r="P185" s="562" t="str">
        <f t="shared" si="7"/>
        <v>Uddevalla</v>
      </c>
      <c r="Q185" s="567">
        <f t="shared" si="8"/>
        <v>9427</v>
      </c>
    </row>
    <row r="186" spans="1:17" x14ac:dyDescent="0.2">
      <c r="A186" s="576" t="s">
        <v>1139</v>
      </c>
      <c r="B186" s="575" t="s">
        <v>1050</v>
      </c>
      <c r="C186" s="474" t="s">
        <v>545</v>
      </c>
      <c r="D186" s="554" t="s">
        <v>545</v>
      </c>
      <c r="E186" s="570">
        <v>24433</v>
      </c>
      <c r="F186" s="570">
        <v>4819870700</v>
      </c>
      <c r="G186" s="574">
        <v>5208159484</v>
      </c>
      <c r="H186" s="574">
        <v>213161</v>
      </c>
      <c r="I186" s="142">
        <v>92.4</v>
      </c>
      <c r="J186" s="56">
        <v>6481775596</v>
      </c>
      <c r="K186" s="56">
        <v>1273616112</v>
      </c>
      <c r="L186" s="568">
        <v>19.41</v>
      </c>
      <c r="M186" s="568">
        <v>17.34</v>
      </c>
      <c r="N186" s="56">
        <v>10118</v>
      </c>
      <c r="O186" s="562">
        <f t="shared" si="6"/>
        <v>121</v>
      </c>
      <c r="P186" s="562" t="str">
        <f t="shared" si="7"/>
        <v>Ulricehamn</v>
      </c>
      <c r="Q186" s="567">
        <f t="shared" si="8"/>
        <v>10118</v>
      </c>
    </row>
    <row r="187" spans="1:17" x14ac:dyDescent="0.2">
      <c r="A187" s="576" t="s">
        <v>1139</v>
      </c>
      <c r="B187" s="575" t="s">
        <v>1061</v>
      </c>
      <c r="C187" s="474" t="s">
        <v>546</v>
      </c>
      <c r="D187" s="554" t="s">
        <v>546</v>
      </c>
      <c r="E187" s="570">
        <v>15970</v>
      </c>
      <c r="F187" s="570">
        <v>2989557200</v>
      </c>
      <c r="G187" s="574">
        <v>3230395928</v>
      </c>
      <c r="H187" s="574">
        <v>202279</v>
      </c>
      <c r="I187" s="142">
        <v>87.7</v>
      </c>
      <c r="J187" s="56">
        <v>4236645368</v>
      </c>
      <c r="K187" s="56">
        <v>1006249440</v>
      </c>
      <c r="L187" s="568">
        <v>19.41</v>
      </c>
      <c r="M187" s="568">
        <v>17.34</v>
      </c>
      <c r="N187" s="56">
        <v>12230</v>
      </c>
      <c r="O187" s="562">
        <f t="shared" si="6"/>
        <v>192</v>
      </c>
      <c r="P187" s="562" t="str">
        <f t="shared" si="7"/>
        <v>Vara</v>
      </c>
      <c r="Q187" s="567">
        <f t="shared" si="8"/>
        <v>12230</v>
      </c>
    </row>
    <row r="188" spans="1:17" x14ac:dyDescent="0.2">
      <c r="A188" s="576" t="s">
        <v>1139</v>
      </c>
      <c r="B188" s="575" t="s">
        <v>1070</v>
      </c>
      <c r="C188" s="474" t="s">
        <v>547</v>
      </c>
      <c r="D188" s="554" t="s">
        <v>547</v>
      </c>
      <c r="E188" s="570">
        <v>11610</v>
      </c>
      <c r="F188" s="570">
        <v>2231000600</v>
      </c>
      <c r="G188" s="574">
        <v>2410730008</v>
      </c>
      <c r="H188" s="574">
        <v>207643</v>
      </c>
      <c r="I188" s="142">
        <v>90</v>
      </c>
      <c r="J188" s="56">
        <v>3079990778</v>
      </c>
      <c r="K188" s="56">
        <v>669260770</v>
      </c>
      <c r="L188" s="568">
        <v>19.41</v>
      </c>
      <c r="M188" s="568">
        <v>17.34</v>
      </c>
      <c r="N188" s="56">
        <v>11189</v>
      </c>
      <c r="O188" s="562">
        <f t="shared" si="6"/>
        <v>157</v>
      </c>
      <c r="P188" s="562" t="str">
        <f t="shared" si="7"/>
        <v>Vårgårda</v>
      </c>
      <c r="Q188" s="567">
        <f t="shared" si="8"/>
        <v>11189</v>
      </c>
    </row>
    <row r="189" spans="1:17" x14ac:dyDescent="0.2">
      <c r="A189" s="576" t="s">
        <v>1139</v>
      </c>
      <c r="B189" s="575" t="s">
        <v>1071</v>
      </c>
      <c r="C189" s="474" t="s">
        <v>548</v>
      </c>
      <c r="D189" s="554" t="s">
        <v>548</v>
      </c>
      <c r="E189" s="570">
        <v>39355</v>
      </c>
      <c r="F189" s="570">
        <v>7659394600</v>
      </c>
      <c r="G189" s="574">
        <v>8276435429</v>
      </c>
      <c r="H189" s="574">
        <v>210302</v>
      </c>
      <c r="I189" s="142">
        <v>91.2</v>
      </c>
      <c r="J189" s="56">
        <v>10440399401</v>
      </c>
      <c r="K189" s="56">
        <v>2163963972</v>
      </c>
      <c r="L189" s="568">
        <v>19.41</v>
      </c>
      <c r="M189" s="568">
        <v>17.34</v>
      </c>
      <c r="N189" s="56">
        <v>10673</v>
      </c>
      <c r="O189" s="562">
        <f t="shared" si="6"/>
        <v>140</v>
      </c>
      <c r="P189" s="562" t="str">
        <f t="shared" si="7"/>
        <v>Vänersborg</v>
      </c>
      <c r="Q189" s="567">
        <f t="shared" si="8"/>
        <v>10673</v>
      </c>
    </row>
    <row r="190" spans="1:17" x14ac:dyDescent="0.2">
      <c r="A190" s="576" t="s">
        <v>1139</v>
      </c>
      <c r="B190" s="575" t="s">
        <v>1080</v>
      </c>
      <c r="C190" s="474" t="s">
        <v>549</v>
      </c>
      <c r="D190" s="554" t="s">
        <v>549</v>
      </c>
      <c r="E190" s="570">
        <v>12707</v>
      </c>
      <c r="F190" s="570">
        <v>2224908400</v>
      </c>
      <c r="G190" s="574">
        <v>2404147021</v>
      </c>
      <c r="H190" s="574">
        <v>189199</v>
      </c>
      <c r="I190" s="142">
        <v>82</v>
      </c>
      <c r="J190" s="56">
        <v>3371011439</v>
      </c>
      <c r="K190" s="56">
        <v>966864418</v>
      </c>
      <c r="L190" s="568">
        <v>19.41</v>
      </c>
      <c r="M190" s="568">
        <v>17.34</v>
      </c>
      <c r="N190" s="56">
        <v>14769</v>
      </c>
      <c r="O190" s="562">
        <f t="shared" si="6"/>
        <v>264</v>
      </c>
      <c r="P190" s="562" t="str">
        <f t="shared" si="7"/>
        <v>Åmål</v>
      </c>
      <c r="Q190" s="567">
        <f t="shared" si="8"/>
        <v>14769</v>
      </c>
    </row>
    <row r="191" spans="1:17" x14ac:dyDescent="0.2">
      <c r="A191" s="576" t="s">
        <v>1139</v>
      </c>
      <c r="B191" s="575" t="s">
        <v>1092</v>
      </c>
      <c r="C191" s="474" t="s">
        <v>550</v>
      </c>
      <c r="D191" s="554" t="s">
        <v>550</v>
      </c>
      <c r="E191" s="570">
        <v>12956</v>
      </c>
      <c r="F191" s="570">
        <v>3013391500</v>
      </c>
      <c r="G191" s="574">
        <v>3256150319</v>
      </c>
      <c r="H191" s="574">
        <v>251324</v>
      </c>
      <c r="I191" s="142">
        <v>108.9</v>
      </c>
      <c r="J191" s="56">
        <v>3437068089</v>
      </c>
      <c r="K191" s="56">
        <v>180917770</v>
      </c>
      <c r="L191" s="568">
        <v>19.41</v>
      </c>
      <c r="M191" s="568">
        <v>17.34</v>
      </c>
      <c r="N191" s="56">
        <v>2710</v>
      </c>
      <c r="O191" s="562">
        <f t="shared" si="6"/>
        <v>25</v>
      </c>
      <c r="P191" s="562" t="str">
        <f t="shared" si="7"/>
        <v>Öckerö</v>
      </c>
      <c r="Q191" s="567">
        <f t="shared" si="8"/>
        <v>2710</v>
      </c>
    </row>
    <row r="192" spans="1:17" ht="25.5" x14ac:dyDescent="0.2">
      <c r="A192" s="576" t="s">
        <v>1140</v>
      </c>
      <c r="B192" s="575" t="s">
        <v>820</v>
      </c>
      <c r="C192" s="578" t="s">
        <v>552</v>
      </c>
      <c r="D192" s="577" t="s">
        <v>713</v>
      </c>
      <c r="E192" s="570">
        <v>26087</v>
      </c>
      <c r="F192" s="570">
        <v>4839580000</v>
      </c>
      <c r="G192" s="574">
        <v>5229456565</v>
      </c>
      <c r="H192" s="574">
        <v>200462</v>
      </c>
      <c r="I192" s="142">
        <v>86.9</v>
      </c>
      <c r="J192" s="56">
        <v>6920561534</v>
      </c>
      <c r="K192" s="56">
        <v>1691104969</v>
      </c>
      <c r="L192" s="568">
        <v>19.97</v>
      </c>
      <c r="M192" s="568">
        <v>17.899999999999999</v>
      </c>
      <c r="N192" s="56">
        <v>12946</v>
      </c>
      <c r="O192" s="562">
        <f t="shared" si="6"/>
        <v>216</v>
      </c>
      <c r="P192" s="562" t="str">
        <f t="shared" si="7"/>
        <v>Arvika</v>
      </c>
      <c r="Q192" s="567">
        <f t="shared" si="8"/>
        <v>12946</v>
      </c>
    </row>
    <row r="193" spans="1:17" x14ac:dyDescent="0.2">
      <c r="A193" s="576" t="s">
        <v>1140</v>
      </c>
      <c r="B193" s="575" t="s">
        <v>843</v>
      </c>
      <c r="C193" s="474" t="s">
        <v>553</v>
      </c>
      <c r="D193" s="554" t="s">
        <v>553</v>
      </c>
      <c r="E193" s="570">
        <v>8570</v>
      </c>
      <c r="F193" s="570">
        <v>1380431300</v>
      </c>
      <c r="G193" s="574">
        <v>1491638846</v>
      </c>
      <c r="H193" s="574">
        <v>174054</v>
      </c>
      <c r="I193" s="142">
        <v>75.5</v>
      </c>
      <c r="J193" s="56">
        <v>2273516018</v>
      </c>
      <c r="K193" s="56">
        <v>781877172</v>
      </c>
      <c r="L193" s="568">
        <v>19.97</v>
      </c>
      <c r="M193" s="568">
        <v>17.899999999999999</v>
      </c>
      <c r="N193" s="56">
        <v>18219</v>
      </c>
      <c r="O193" s="562">
        <f t="shared" si="6"/>
        <v>289</v>
      </c>
      <c r="P193" s="562" t="str">
        <f t="shared" si="7"/>
        <v>Eda</v>
      </c>
      <c r="Q193" s="567">
        <f t="shared" si="8"/>
        <v>18219</v>
      </c>
    </row>
    <row r="194" spans="1:17" x14ac:dyDescent="0.2">
      <c r="A194" s="576" t="s">
        <v>1140</v>
      </c>
      <c r="B194" s="575" t="s">
        <v>855</v>
      </c>
      <c r="C194" s="474" t="s">
        <v>554</v>
      </c>
      <c r="D194" s="554" t="s">
        <v>554</v>
      </c>
      <c r="E194" s="570">
        <v>10795</v>
      </c>
      <c r="F194" s="570">
        <v>1825914500</v>
      </c>
      <c r="G194" s="574">
        <v>1973010172</v>
      </c>
      <c r="H194" s="574">
        <v>182771</v>
      </c>
      <c r="I194" s="142">
        <v>79.2</v>
      </c>
      <c r="J194" s="56">
        <v>2863781261</v>
      </c>
      <c r="K194" s="56">
        <v>890771089</v>
      </c>
      <c r="L194" s="568">
        <v>19.97</v>
      </c>
      <c r="M194" s="568">
        <v>17.899999999999999</v>
      </c>
      <c r="N194" s="56">
        <v>16479</v>
      </c>
      <c r="O194" s="562">
        <f t="shared" si="6"/>
        <v>285</v>
      </c>
      <c r="P194" s="562" t="str">
        <f t="shared" si="7"/>
        <v>Filipstad</v>
      </c>
      <c r="Q194" s="567">
        <f t="shared" si="8"/>
        <v>16479</v>
      </c>
    </row>
    <row r="195" spans="1:17" x14ac:dyDescent="0.2">
      <c r="A195" s="576" t="s">
        <v>1140</v>
      </c>
      <c r="B195" s="575" t="s">
        <v>858</v>
      </c>
      <c r="C195" s="474" t="s">
        <v>555</v>
      </c>
      <c r="D195" s="554" t="s">
        <v>555</v>
      </c>
      <c r="E195" s="570">
        <v>11504</v>
      </c>
      <c r="F195" s="570">
        <v>2169656100</v>
      </c>
      <c r="G195" s="574">
        <v>2344443595</v>
      </c>
      <c r="H195" s="574">
        <v>203794</v>
      </c>
      <c r="I195" s="142">
        <v>88.3</v>
      </c>
      <c r="J195" s="56">
        <v>3051870276</v>
      </c>
      <c r="K195" s="56">
        <v>707426681</v>
      </c>
      <c r="L195" s="568">
        <v>19.97</v>
      </c>
      <c r="M195" s="568">
        <v>17.899999999999999</v>
      </c>
      <c r="N195" s="56">
        <v>12280</v>
      </c>
      <c r="O195" s="562">
        <f t="shared" si="6"/>
        <v>193</v>
      </c>
      <c r="P195" s="562" t="str">
        <f t="shared" si="7"/>
        <v>Forshaga</v>
      </c>
      <c r="Q195" s="567">
        <f t="shared" si="8"/>
        <v>12280</v>
      </c>
    </row>
    <row r="196" spans="1:17" x14ac:dyDescent="0.2">
      <c r="A196" s="576" t="s">
        <v>1140</v>
      </c>
      <c r="B196" s="575" t="s">
        <v>865</v>
      </c>
      <c r="C196" s="474" t="s">
        <v>556</v>
      </c>
      <c r="D196" s="554" t="s">
        <v>556</v>
      </c>
      <c r="E196" s="570">
        <v>9027</v>
      </c>
      <c r="F196" s="570">
        <v>1718339400</v>
      </c>
      <c r="G196" s="574">
        <v>1856768822</v>
      </c>
      <c r="H196" s="574">
        <v>205691</v>
      </c>
      <c r="I196" s="142">
        <v>89.2</v>
      </c>
      <c r="J196" s="56">
        <v>2394752519</v>
      </c>
      <c r="K196" s="56">
        <v>537983697</v>
      </c>
      <c r="L196" s="568">
        <v>19.97</v>
      </c>
      <c r="M196" s="568">
        <v>17.899999999999999</v>
      </c>
      <c r="N196" s="56">
        <v>11902</v>
      </c>
      <c r="O196" s="562">
        <f t="shared" si="6"/>
        <v>181</v>
      </c>
      <c r="P196" s="562" t="str">
        <f t="shared" si="7"/>
        <v>Grums</v>
      </c>
      <c r="Q196" s="567">
        <f t="shared" si="8"/>
        <v>11902</v>
      </c>
    </row>
    <row r="197" spans="1:17" x14ac:dyDescent="0.2">
      <c r="A197" s="576" t="s">
        <v>1140</v>
      </c>
      <c r="B197" s="575" t="s">
        <v>873</v>
      </c>
      <c r="C197" s="474" t="s">
        <v>557</v>
      </c>
      <c r="D197" s="554" t="s">
        <v>557</v>
      </c>
      <c r="E197" s="570">
        <v>11712</v>
      </c>
      <c r="F197" s="570">
        <v>2244571300</v>
      </c>
      <c r="G197" s="574">
        <v>2425393964</v>
      </c>
      <c r="H197" s="574">
        <v>207086</v>
      </c>
      <c r="I197" s="142">
        <v>89.8</v>
      </c>
      <c r="J197" s="56">
        <v>3107050128</v>
      </c>
      <c r="K197" s="56">
        <v>681656164</v>
      </c>
      <c r="L197" s="568">
        <v>19.97</v>
      </c>
      <c r="M197" s="568">
        <v>17.899999999999999</v>
      </c>
      <c r="N197" s="56">
        <v>11623</v>
      </c>
      <c r="O197" s="562">
        <f t="shared" si="6"/>
        <v>174</v>
      </c>
      <c r="P197" s="562" t="str">
        <f t="shared" si="7"/>
        <v>Hagfors</v>
      </c>
      <c r="Q197" s="567">
        <f t="shared" si="8"/>
        <v>11623</v>
      </c>
    </row>
    <row r="198" spans="1:17" x14ac:dyDescent="0.2">
      <c r="A198" s="576" t="s">
        <v>1140</v>
      </c>
      <c r="B198" s="575" t="s">
        <v>877</v>
      </c>
      <c r="C198" s="474" t="s">
        <v>558</v>
      </c>
      <c r="D198" s="554" t="s">
        <v>558</v>
      </c>
      <c r="E198" s="570">
        <v>16476</v>
      </c>
      <c r="F198" s="570">
        <v>3617138800</v>
      </c>
      <c r="G198" s="574">
        <v>3908535502</v>
      </c>
      <c r="H198" s="574">
        <v>237226</v>
      </c>
      <c r="I198" s="142">
        <v>102.8</v>
      </c>
      <c r="J198" s="56">
        <v>4370880969</v>
      </c>
      <c r="K198" s="56">
        <v>462345467</v>
      </c>
      <c r="L198" s="568">
        <v>19.97</v>
      </c>
      <c r="M198" s="568">
        <v>17.899999999999999</v>
      </c>
      <c r="N198" s="56">
        <v>5604</v>
      </c>
      <c r="O198" s="562">
        <f t="shared" si="6"/>
        <v>39</v>
      </c>
      <c r="P198" s="562" t="str">
        <f t="shared" si="7"/>
        <v>Hammarö</v>
      </c>
      <c r="Q198" s="567">
        <f t="shared" si="8"/>
        <v>5604</v>
      </c>
    </row>
    <row r="199" spans="1:17" x14ac:dyDescent="0.2">
      <c r="A199" s="576" t="s">
        <v>1140</v>
      </c>
      <c r="B199" s="575" t="s">
        <v>909</v>
      </c>
      <c r="C199" s="474" t="s">
        <v>559</v>
      </c>
      <c r="D199" s="554" t="s">
        <v>559</v>
      </c>
      <c r="E199" s="570">
        <v>92225</v>
      </c>
      <c r="F199" s="570">
        <v>19209369100</v>
      </c>
      <c r="G199" s="574">
        <v>20756875875</v>
      </c>
      <c r="H199" s="574">
        <v>225068</v>
      </c>
      <c r="I199" s="142">
        <v>97.6</v>
      </c>
      <c r="J199" s="56">
        <v>24466162744</v>
      </c>
      <c r="K199" s="56">
        <v>3709286869</v>
      </c>
      <c r="L199" s="568">
        <v>19.97</v>
      </c>
      <c r="M199" s="568">
        <v>17.899999999999999</v>
      </c>
      <c r="N199" s="56">
        <v>8032</v>
      </c>
      <c r="O199" s="562">
        <f t="shared" si="6"/>
        <v>71</v>
      </c>
      <c r="P199" s="562" t="str">
        <f t="shared" si="7"/>
        <v>Karlstad</v>
      </c>
      <c r="Q199" s="567">
        <f t="shared" si="8"/>
        <v>8032</v>
      </c>
    </row>
    <row r="200" spans="1:17" x14ac:dyDescent="0.2">
      <c r="A200" s="576" t="s">
        <v>1140</v>
      </c>
      <c r="B200" s="575" t="s">
        <v>911</v>
      </c>
      <c r="C200" s="474" t="s">
        <v>560</v>
      </c>
      <c r="D200" s="554" t="s">
        <v>560</v>
      </c>
      <c r="E200" s="570">
        <v>11976</v>
      </c>
      <c r="F200" s="570">
        <v>2295554500</v>
      </c>
      <c r="G200" s="574">
        <v>2480484371</v>
      </c>
      <c r="H200" s="574">
        <v>207121</v>
      </c>
      <c r="I200" s="142">
        <v>89.8</v>
      </c>
      <c r="J200" s="56">
        <v>3177086094</v>
      </c>
      <c r="K200" s="56">
        <v>696601723</v>
      </c>
      <c r="L200" s="568">
        <v>19.97</v>
      </c>
      <c r="M200" s="568">
        <v>17.899999999999999</v>
      </c>
      <c r="N200" s="56">
        <v>11616</v>
      </c>
      <c r="O200" s="562">
        <f t="shared" si="6"/>
        <v>173</v>
      </c>
      <c r="P200" s="562" t="str">
        <f t="shared" si="7"/>
        <v>Kil</v>
      </c>
      <c r="Q200" s="567">
        <f t="shared" si="8"/>
        <v>11616</v>
      </c>
    </row>
    <row r="201" spans="1:17" x14ac:dyDescent="0.2">
      <c r="A201" s="576" t="s">
        <v>1140</v>
      </c>
      <c r="B201" s="575" t="s">
        <v>918</v>
      </c>
      <c r="C201" s="474" t="s">
        <v>561</v>
      </c>
      <c r="D201" s="554" t="s">
        <v>561</v>
      </c>
      <c r="E201" s="570">
        <v>24391</v>
      </c>
      <c r="F201" s="570">
        <v>4558489500</v>
      </c>
      <c r="G201" s="574">
        <v>4925721414</v>
      </c>
      <c r="H201" s="574">
        <v>201948</v>
      </c>
      <c r="I201" s="142">
        <v>87.5</v>
      </c>
      <c r="J201" s="56">
        <v>6470633510</v>
      </c>
      <c r="K201" s="56">
        <v>1544912096</v>
      </c>
      <c r="L201" s="568">
        <v>19.97</v>
      </c>
      <c r="M201" s="568">
        <v>17.899999999999999</v>
      </c>
      <c r="N201" s="56">
        <v>12649</v>
      </c>
      <c r="O201" s="562">
        <f t="shared" ref="O201:O264" si="9">RANK(N201,$N$9:$N$298,1)</f>
        <v>207</v>
      </c>
      <c r="P201" s="562" t="str">
        <f t="shared" ref="P201:P264" si="10">C201</f>
        <v>Kristinehamn</v>
      </c>
      <c r="Q201" s="567">
        <f t="shared" ref="Q201:Q264" si="11">N201</f>
        <v>12649</v>
      </c>
    </row>
    <row r="202" spans="1:17" x14ac:dyDescent="0.2">
      <c r="A202" s="576" t="s">
        <v>1140</v>
      </c>
      <c r="B202" s="575" t="s">
        <v>959</v>
      </c>
      <c r="C202" s="474" t="s">
        <v>562</v>
      </c>
      <c r="D202" s="554" t="s">
        <v>562</v>
      </c>
      <c r="E202" s="570">
        <v>3782</v>
      </c>
      <c r="F202" s="570">
        <v>653270400</v>
      </c>
      <c r="G202" s="574">
        <v>705897863</v>
      </c>
      <c r="H202" s="574">
        <v>186647</v>
      </c>
      <c r="I202" s="142">
        <v>80.900000000000006</v>
      </c>
      <c r="J202" s="56">
        <v>1003318271</v>
      </c>
      <c r="K202" s="56">
        <v>297420408</v>
      </c>
      <c r="L202" s="568">
        <v>19.97</v>
      </c>
      <c r="M202" s="568">
        <v>17.899999999999999</v>
      </c>
      <c r="N202" s="56">
        <v>15705</v>
      </c>
      <c r="O202" s="562">
        <f t="shared" si="9"/>
        <v>276</v>
      </c>
      <c r="P202" s="562" t="str">
        <f t="shared" si="10"/>
        <v>Munkfors</v>
      </c>
      <c r="Q202" s="567">
        <f t="shared" si="11"/>
        <v>15705</v>
      </c>
    </row>
    <row r="203" spans="1:17" x14ac:dyDescent="0.2">
      <c r="A203" s="576" t="s">
        <v>1140</v>
      </c>
      <c r="B203" s="575" t="s">
        <v>1012</v>
      </c>
      <c r="C203" s="474" t="s">
        <v>563</v>
      </c>
      <c r="D203" s="554" t="s">
        <v>563</v>
      </c>
      <c r="E203" s="570">
        <v>4081</v>
      </c>
      <c r="F203" s="570">
        <v>757031900</v>
      </c>
      <c r="G203" s="574">
        <v>818018390</v>
      </c>
      <c r="H203" s="574">
        <v>200446</v>
      </c>
      <c r="I203" s="142">
        <v>86.9</v>
      </c>
      <c r="J203" s="56">
        <v>1082639308</v>
      </c>
      <c r="K203" s="56">
        <v>264620918</v>
      </c>
      <c r="L203" s="568">
        <v>19.97</v>
      </c>
      <c r="M203" s="568">
        <v>17.899999999999999</v>
      </c>
      <c r="N203" s="56">
        <v>12949</v>
      </c>
      <c r="O203" s="562">
        <f t="shared" si="9"/>
        <v>218</v>
      </c>
      <c r="P203" s="562" t="str">
        <f t="shared" si="10"/>
        <v>Storfors</v>
      </c>
      <c r="Q203" s="567">
        <f t="shared" si="11"/>
        <v>12949</v>
      </c>
    </row>
    <row r="204" spans="1:17" x14ac:dyDescent="0.2">
      <c r="A204" s="576" t="s">
        <v>1140</v>
      </c>
      <c r="B204" s="575" t="s">
        <v>1019</v>
      </c>
      <c r="C204" s="474" t="s">
        <v>564</v>
      </c>
      <c r="D204" s="554" t="s">
        <v>564</v>
      </c>
      <c r="E204" s="570">
        <v>13286</v>
      </c>
      <c r="F204" s="570">
        <v>2492659900</v>
      </c>
      <c r="G204" s="574">
        <v>2693468582</v>
      </c>
      <c r="H204" s="574">
        <v>202730</v>
      </c>
      <c r="I204" s="142">
        <v>87.9</v>
      </c>
      <c r="J204" s="56">
        <v>3524613047</v>
      </c>
      <c r="K204" s="56">
        <v>831144465</v>
      </c>
      <c r="L204" s="568">
        <v>19.97</v>
      </c>
      <c r="M204" s="568">
        <v>17.899999999999999</v>
      </c>
      <c r="N204" s="56">
        <v>12493</v>
      </c>
      <c r="O204" s="562">
        <f t="shared" si="9"/>
        <v>204</v>
      </c>
      <c r="P204" s="562" t="str">
        <f t="shared" si="10"/>
        <v>Sunne</v>
      </c>
      <c r="Q204" s="567">
        <f t="shared" si="11"/>
        <v>12493</v>
      </c>
    </row>
    <row r="205" spans="1:17" x14ac:dyDescent="0.2">
      <c r="A205" s="576" t="s">
        <v>1140</v>
      </c>
      <c r="B205" s="575" t="s">
        <v>1024</v>
      </c>
      <c r="C205" s="474" t="s">
        <v>565</v>
      </c>
      <c r="D205" s="554" t="s">
        <v>565</v>
      </c>
      <c r="E205" s="570">
        <v>15688</v>
      </c>
      <c r="F205" s="570">
        <v>2762658000</v>
      </c>
      <c r="G205" s="574">
        <v>2985217728</v>
      </c>
      <c r="H205" s="574">
        <v>190287</v>
      </c>
      <c r="I205" s="142">
        <v>82.5</v>
      </c>
      <c r="J205" s="56">
        <v>4161834222</v>
      </c>
      <c r="K205" s="56">
        <v>1176616494</v>
      </c>
      <c r="L205" s="568">
        <v>19.97</v>
      </c>
      <c r="M205" s="568">
        <v>17.899999999999999</v>
      </c>
      <c r="N205" s="56">
        <v>14978</v>
      </c>
      <c r="O205" s="562">
        <f t="shared" si="9"/>
        <v>269</v>
      </c>
      <c r="P205" s="562" t="str">
        <f t="shared" si="10"/>
        <v>Säffle</v>
      </c>
      <c r="Q205" s="567">
        <f t="shared" si="11"/>
        <v>14978</v>
      </c>
    </row>
    <row r="206" spans="1:17" x14ac:dyDescent="0.2">
      <c r="A206" s="576" t="s">
        <v>1140</v>
      </c>
      <c r="B206" s="575" t="s">
        <v>1039</v>
      </c>
      <c r="C206" s="474" t="s">
        <v>566</v>
      </c>
      <c r="D206" s="554" t="s">
        <v>566</v>
      </c>
      <c r="E206" s="570">
        <v>11732</v>
      </c>
      <c r="F206" s="570">
        <v>2152651900</v>
      </c>
      <c r="G206" s="574">
        <v>2326069537</v>
      </c>
      <c r="H206" s="574">
        <v>198267</v>
      </c>
      <c r="I206" s="142">
        <v>85.9</v>
      </c>
      <c r="J206" s="56">
        <v>3112355883</v>
      </c>
      <c r="K206" s="56">
        <v>786286346</v>
      </c>
      <c r="L206" s="568">
        <v>19.97</v>
      </c>
      <c r="M206" s="568">
        <v>17.899999999999999</v>
      </c>
      <c r="N206" s="56">
        <v>13384</v>
      </c>
      <c r="O206" s="562">
        <f t="shared" si="9"/>
        <v>232</v>
      </c>
      <c r="P206" s="562" t="str">
        <f t="shared" si="10"/>
        <v>Torsby</v>
      </c>
      <c r="Q206" s="567">
        <f t="shared" si="11"/>
        <v>13384</v>
      </c>
    </row>
    <row r="207" spans="1:17" x14ac:dyDescent="0.2">
      <c r="A207" s="576" t="s">
        <v>1140</v>
      </c>
      <c r="B207" s="575" t="s">
        <v>1083</v>
      </c>
      <c r="C207" s="474" t="s">
        <v>567</v>
      </c>
      <c r="D207" s="554" t="s">
        <v>567</v>
      </c>
      <c r="E207" s="570">
        <v>9973</v>
      </c>
      <c r="F207" s="570">
        <v>1573186700</v>
      </c>
      <c r="G207" s="574">
        <v>1699922621</v>
      </c>
      <c r="H207" s="574">
        <v>170452</v>
      </c>
      <c r="I207" s="142">
        <v>73.900000000000006</v>
      </c>
      <c r="J207" s="56">
        <v>2645714731</v>
      </c>
      <c r="K207" s="56">
        <v>945792110</v>
      </c>
      <c r="L207" s="568">
        <v>19.97</v>
      </c>
      <c r="M207" s="568">
        <v>17.899999999999999</v>
      </c>
      <c r="N207" s="56">
        <v>18939</v>
      </c>
      <c r="O207" s="562">
        <f t="shared" si="9"/>
        <v>290</v>
      </c>
      <c r="P207" s="562" t="str">
        <f t="shared" si="10"/>
        <v>Årjäng</v>
      </c>
      <c r="Q207" s="567">
        <f t="shared" si="11"/>
        <v>18939</v>
      </c>
    </row>
    <row r="208" spans="1:17" ht="25.5" x14ac:dyDescent="0.2">
      <c r="A208" s="576" t="s">
        <v>1141</v>
      </c>
      <c r="B208" s="575" t="s">
        <v>821</v>
      </c>
      <c r="C208" s="578" t="s">
        <v>569</v>
      </c>
      <c r="D208" s="577" t="s">
        <v>714</v>
      </c>
      <c r="E208" s="570">
        <v>11318</v>
      </c>
      <c r="F208" s="570">
        <v>2272493400</v>
      </c>
      <c r="G208" s="574">
        <v>2455565468</v>
      </c>
      <c r="H208" s="574">
        <v>216961</v>
      </c>
      <c r="I208" s="142">
        <v>94.1</v>
      </c>
      <c r="J208" s="56">
        <v>3002526755</v>
      </c>
      <c r="K208" s="56">
        <v>546961287</v>
      </c>
      <c r="L208" s="568">
        <v>19</v>
      </c>
      <c r="M208" s="568">
        <v>16.93</v>
      </c>
      <c r="N208" s="56">
        <v>9182</v>
      </c>
      <c r="O208" s="562">
        <f t="shared" si="9"/>
        <v>90</v>
      </c>
      <c r="P208" s="562" t="str">
        <f t="shared" si="10"/>
        <v>Askersund</v>
      </c>
      <c r="Q208" s="567">
        <f t="shared" si="11"/>
        <v>9182</v>
      </c>
    </row>
    <row r="209" spans="1:17" x14ac:dyDescent="0.2">
      <c r="A209" s="576" t="s">
        <v>1141</v>
      </c>
      <c r="B209" s="575" t="s">
        <v>841</v>
      </c>
      <c r="C209" s="474" t="s">
        <v>570</v>
      </c>
      <c r="D209" s="554" t="s">
        <v>570</v>
      </c>
      <c r="E209" s="570">
        <v>9608</v>
      </c>
      <c r="F209" s="570">
        <v>1827152800</v>
      </c>
      <c r="G209" s="574">
        <v>1974348230</v>
      </c>
      <c r="H209" s="574">
        <v>205490</v>
      </c>
      <c r="I209" s="142">
        <v>89.1</v>
      </c>
      <c r="J209" s="56">
        <v>2548884702</v>
      </c>
      <c r="K209" s="56">
        <v>574536472</v>
      </c>
      <c r="L209" s="568">
        <v>19</v>
      </c>
      <c r="M209" s="568">
        <v>16.93</v>
      </c>
      <c r="N209" s="56">
        <v>11362</v>
      </c>
      <c r="O209" s="562">
        <f t="shared" si="9"/>
        <v>165</v>
      </c>
      <c r="P209" s="562" t="str">
        <f t="shared" si="10"/>
        <v>Degerfors</v>
      </c>
      <c r="Q209" s="567">
        <f t="shared" si="11"/>
        <v>11362</v>
      </c>
    </row>
    <row r="210" spans="1:17" x14ac:dyDescent="0.2">
      <c r="A210" s="576" t="s">
        <v>1141</v>
      </c>
      <c r="B210" s="575" t="s">
        <v>874</v>
      </c>
      <c r="C210" s="474" t="s">
        <v>571</v>
      </c>
      <c r="D210" s="554" t="s">
        <v>571</v>
      </c>
      <c r="E210" s="570">
        <v>15919</v>
      </c>
      <c r="F210" s="570">
        <v>3056352400</v>
      </c>
      <c r="G210" s="574">
        <v>3302572149</v>
      </c>
      <c r="H210" s="574">
        <v>207461</v>
      </c>
      <c r="I210" s="142">
        <v>89.9</v>
      </c>
      <c r="J210" s="56">
        <v>4223115692</v>
      </c>
      <c r="K210" s="56">
        <v>920543543</v>
      </c>
      <c r="L210" s="568">
        <v>19</v>
      </c>
      <c r="M210" s="568">
        <v>16.93</v>
      </c>
      <c r="N210" s="56">
        <v>10987</v>
      </c>
      <c r="O210" s="562">
        <f t="shared" si="9"/>
        <v>148</v>
      </c>
      <c r="P210" s="562" t="str">
        <f t="shared" si="10"/>
        <v>Hallsberg</v>
      </c>
      <c r="Q210" s="567">
        <f t="shared" si="11"/>
        <v>10987</v>
      </c>
    </row>
    <row r="211" spans="1:17" x14ac:dyDescent="0.2">
      <c r="A211" s="576" t="s">
        <v>1141</v>
      </c>
      <c r="B211" s="575" t="s">
        <v>891</v>
      </c>
      <c r="C211" s="474" t="s">
        <v>572</v>
      </c>
      <c r="D211" s="554" t="s">
        <v>572</v>
      </c>
      <c r="E211" s="570">
        <v>7012</v>
      </c>
      <c r="F211" s="570">
        <v>1255743400</v>
      </c>
      <c r="G211" s="574">
        <v>1356906088</v>
      </c>
      <c r="H211" s="574">
        <v>193512</v>
      </c>
      <c r="I211" s="142">
        <v>83.9</v>
      </c>
      <c r="J211" s="56">
        <v>1860197703</v>
      </c>
      <c r="K211" s="56">
        <v>503291615</v>
      </c>
      <c r="L211" s="568">
        <v>19</v>
      </c>
      <c r="M211" s="568">
        <v>16.93</v>
      </c>
      <c r="N211" s="56">
        <v>13637</v>
      </c>
      <c r="O211" s="562">
        <f t="shared" si="9"/>
        <v>239</v>
      </c>
      <c r="P211" s="562" t="str">
        <f t="shared" si="10"/>
        <v>Hällefors</v>
      </c>
      <c r="Q211" s="567">
        <f t="shared" si="11"/>
        <v>13637</v>
      </c>
    </row>
    <row r="212" spans="1:17" x14ac:dyDescent="0.2">
      <c r="A212" s="576" t="s">
        <v>1141</v>
      </c>
      <c r="B212" s="575" t="s">
        <v>907</v>
      </c>
      <c r="C212" s="474" t="s">
        <v>573</v>
      </c>
      <c r="D212" s="554" t="s">
        <v>573</v>
      </c>
      <c r="E212" s="570">
        <v>30395</v>
      </c>
      <c r="F212" s="570">
        <v>6137573700</v>
      </c>
      <c r="G212" s="574">
        <v>6632016637</v>
      </c>
      <c r="H212" s="574">
        <v>218194</v>
      </c>
      <c r="I212" s="142">
        <v>94.6</v>
      </c>
      <c r="J212" s="56">
        <v>8063421161</v>
      </c>
      <c r="K212" s="56">
        <v>1431404524</v>
      </c>
      <c r="L212" s="568">
        <v>19</v>
      </c>
      <c r="M212" s="568">
        <v>16.93</v>
      </c>
      <c r="N212" s="56">
        <v>8948</v>
      </c>
      <c r="O212" s="562">
        <f t="shared" si="9"/>
        <v>86</v>
      </c>
      <c r="P212" s="562" t="str">
        <f t="shared" si="10"/>
        <v>Karlskoga</v>
      </c>
      <c r="Q212" s="567">
        <f t="shared" si="11"/>
        <v>8948</v>
      </c>
    </row>
    <row r="213" spans="1:17" x14ac:dyDescent="0.2">
      <c r="A213" s="576" t="s">
        <v>1141</v>
      </c>
      <c r="B213" s="575" t="s">
        <v>920</v>
      </c>
      <c r="C213" s="474" t="s">
        <v>574</v>
      </c>
      <c r="D213" s="554" t="s">
        <v>574</v>
      </c>
      <c r="E213" s="570">
        <v>21653</v>
      </c>
      <c r="F213" s="570">
        <v>4271313000</v>
      </c>
      <c r="G213" s="574">
        <v>4615409975</v>
      </c>
      <c r="H213" s="574">
        <v>213153</v>
      </c>
      <c r="I213" s="142">
        <v>92.4</v>
      </c>
      <c r="J213" s="56">
        <v>5744275651</v>
      </c>
      <c r="K213" s="56">
        <v>1128865676</v>
      </c>
      <c r="L213" s="568">
        <v>19</v>
      </c>
      <c r="M213" s="568">
        <v>16.93</v>
      </c>
      <c r="N213" s="56">
        <v>9906</v>
      </c>
      <c r="O213" s="562">
        <f t="shared" si="9"/>
        <v>111</v>
      </c>
      <c r="P213" s="562" t="str">
        <f t="shared" si="10"/>
        <v>Kumla</v>
      </c>
      <c r="Q213" s="567">
        <f t="shared" si="11"/>
        <v>9906</v>
      </c>
    </row>
    <row r="214" spans="1:17" x14ac:dyDescent="0.2">
      <c r="A214" s="576" t="s">
        <v>1141</v>
      </c>
      <c r="B214" s="575" t="s">
        <v>928</v>
      </c>
      <c r="C214" s="474" t="s">
        <v>575</v>
      </c>
      <c r="D214" s="554" t="s">
        <v>575</v>
      </c>
      <c r="E214" s="570">
        <v>5669</v>
      </c>
      <c r="F214" s="570">
        <v>1069883000</v>
      </c>
      <c r="G214" s="574">
        <v>1156072774</v>
      </c>
      <c r="H214" s="574">
        <v>203929</v>
      </c>
      <c r="I214" s="142">
        <v>88.4</v>
      </c>
      <c r="J214" s="56">
        <v>1503916255</v>
      </c>
      <c r="K214" s="56">
        <v>347843481</v>
      </c>
      <c r="L214" s="568">
        <v>19</v>
      </c>
      <c r="M214" s="568">
        <v>16.93</v>
      </c>
      <c r="N214" s="56">
        <v>11658</v>
      </c>
      <c r="O214" s="562">
        <f t="shared" si="9"/>
        <v>175</v>
      </c>
      <c r="P214" s="562" t="str">
        <f t="shared" si="10"/>
        <v>Laxå</v>
      </c>
      <c r="Q214" s="567">
        <f t="shared" si="11"/>
        <v>11658</v>
      </c>
    </row>
    <row r="215" spans="1:17" x14ac:dyDescent="0.2">
      <c r="A215" s="576" t="s">
        <v>1141</v>
      </c>
      <c r="B215" s="575" t="s">
        <v>929</v>
      </c>
      <c r="C215" s="474" t="s">
        <v>576</v>
      </c>
      <c r="D215" s="554" t="s">
        <v>576</v>
      </c>
      <c r="E215" s="570">
        <v>8069</v>
      </c>
      <c r="F215" s="570">
        <v>1522385000</v>
      </c>
      <c r="G215" s="574">
        <v>1645028336</v>
      </c>
      <c r="H215" s="574">
        <v>203870</v>
      </c>
      <c r="I215" s="142">
        <v>88.4</v>
      </c>
      <c r="J215" s="56">
        <v>2140606855</v>
      </c>
      <c r="K215" s="56">
        <v>495578519</v>
      </c>
      <c r="L215" s="568">
        <v>19</v>
      </c>
      <c r="M215" s="568">
        <v>16.93</v>
      </c>
      <c r="N215" s="56">
        <v>11669</v>
      </c>
      <c r="O215" s="562">
        <f t="shared" si="9"/>
        <v>176</v>
      </c>
      <c r="P215" s="562" t="str">
        <f t="shared" si="10"/>
        <v>Lekeberg</v>
      </c>
      <c r="Q215" s="567">
        <f t="shared" si="11"/>
        <v>11669</v>
      </c>
    </row>
    <row r="216" spans="1:17" x14ac:dyDescent="0.2">
      <c r="A216" s="576" t="s">
        <v>1141</v>
      </c>
      <c r="B216" s="575" t="s">
        <v>936</v>
      </c>
      <c r="C216" s="474" t="s">
        <v>577</v>
      </c>
      <c r="D216" s="554" t="s">
        <v>577</v>
      </c>
      <c r="E216" s="570">
        <v>23591</v>
      </c>
      <c r="F216" s="570">
        <v>4620107300</v>
      </c>
      <c r="G216" s="574">
        <v>4992303144</v>
      </c>
      <c r="H216" s="574">
        <v>211619</v>
      </c>
      <c r="I216" s="142">
        <v>91.7</v>
      </c>
      <c r="J216" s="56">
        <v>6258403310</v>
      </c>
      <c r="K216" s="56">
        <v>1266100166</v>
      </c>
      <c r="L216" s="568">
        <v>19</v>
      </c>
      <c r="M216" s="568">
        <v>16.93</v>
      </c>
      <c r="N216" s="56">
        <v>10197</v>
      </c>
      <c r="O216" s="562">
        <f t="shared" si="9"/>
        <v>123</v>
      </c>
      <c r="P216" s="562" t="str">
        <f t="shared" si="10"/>
        <v>Lindesberg</v>
      </c>
      <c r="Q216" s="567">
        <f t="shared" si="11"/>
        <v>10197</v>
      </c>
    </row>
    <row r="217" spans="1:17" x14ac:dyDescent="0.2">
      <c r="A217" s="576" t="s">
        <v>1141</v>
      </c>
      <c r="B217" s="575" t="s">
        <v>940</v>
      </c>
      <c r="C217" s="474" t="s">
        <v>578</v>
      </c>
      <c r="D217" s="554" t="s">
        <v>578</v>
      </c>
      <c r="E217" s="570">
        <v>4856</v>
      </c>
      <c r="F217" s="570">
        <v>852257300</v>
      </c>
      <c r="G217" s="574">
        <v>920915148</v>
      </c>
      <c r="H217" s="574">
        <v>189645</v>
      </c>
      <c r="I217" s="142">
        <v>82.2</v>
      </c>
      <c r="J217" s="56">
        <v>1288237314</v>
      </c>
      <c r="K217" s="56">
        <v>367322166</v>
      </c>
      <c r="L217" s="568">
        <v>19</v>
      </c>
      <c r="M217" s="568">
        <v>16.93</v>
      </c>
      <c r="N217" s="56">
        <v>14372</v>
      </c>
      <c r="O217" s="562">
        <f t="shared" si="9"/>
        <v>254</v>
      </c>
      <c r="P217" s="562" t="str">
        <f t="shared" si="10"/>
        <v>Ljusnarsberg</v>
      </c>
      <c r="Q217" s="567">
        <f t="shared" si="11"/>
        <v>14372</v>
      </c>
    </row>
    <row r="218" spans="1:17" x14ac:dyDescent="0.2">
      <c r="A218" s="576" t="s">
        <v>1141</v>
      </c>
      <c r="B218" s="575" t="s">
        <v>964</v>
      </c>
      <c r="C218" s="474" t="s">
        <v>579</v>
      </c>
      <c r="D218" s="554" t="s">
        <v>579</v>
      </c>
      <c r="E218" s="570">
        <v>10712</v>
      </c>
      <c r="F218" s="570">
        <v>2108098600</v>
      </c>
      <c r="G218" s="574">
        <v>2277927023</v>
      </c>
      <c r="H218" s="574">
        <v>212652</v>
      </c>
      <c r="I218" s="142">
        <v>92.2</v>
      </c>
      <c r="J218" s="56">
        <v>2841762378</v>
      </c>
      <c r="K218" s="56">
        <v>563835355</v>
      </c>
      <c r="L218" s="568">
        <v>19</v>
      </c>
      <c r="M218" s="568">
        <v>16.93</v>
      </c>
      <c r="N218" s="56">
        <v>10001</v>
      </c>
      <c r="O218" s="562">
        <f t="shared" si="9"/>
        <v>115</v>
      </c>
      <c r="P218" s="562" t="str">
        <f t="shared" si="10"/>
        <v>Nora</v>
      </c>
      <c r="Q218" s="567">
        <f t="shared" si="11"/>
        <v>10001</v>
      </c>
    </row>
    <row r="219" spans="1:17" x14ac:dyDescent="0.2">
      <c r="A219" s="576" t="s">
        <v>1141</v>
      </c>
      <c r="B219" s="575" t="s">
        <v>1094</v>
      </c>
      <c r="C219" s="474" t="s">
        <v>568</v>
      </c>
      <c r="D219" s="554" t="s">
        <v>568</v>
      </c>
      <c r="E219" s="570">
        <v>153088</v>
      </c>
      <c r="F219" s="570">
        <v>30287165700</v>
      </c>
      <c r="G219" s="574">
        <v>32727099769</v>
      </c>
      <c r="H219" s="574">
        <v>213780</v>
      </c>
      <c r="I219" s="142">
        <v>92.7</v>
      </c>
      <c r="J219" s="56">
        <v>40612371072</v>
      </c>
      <c r="K219" s="56">
        <v>7885271303</v>
      </c>
      <c r="L219" s="568">
        <v>19</v>
      </c>
      <c r="M219" s="568">
        <v>16.93</v>
      </c>
      <c r="N219" s="56">
        <v>9787</v>
      </c>
      <c r="O219" s="562">
        <f t="shared" si="9"/>
        <v>109</v>
      </c>
      <c r="P219" s="562" t="str">
        <f t="shared" si="10"/>
        <v>Örebro</v>
      </c>
      <c r="Q219" s="567">
        <f t="shared" si="11"/>
        <v>9787</v>
      </c>
    </row>
    <row r="220" spans="1:17" ht="25.5" x14ac:dyDescent="0.2">
      <c r="A220" s="576" t="s">
        <v>1142</v>
      </c>
      <c r="B220" s="575" t="s">
        <v>817</v>
      </c>
      <c r="C220" s="578" t="s">
        <v>581</v>
      </c>
      <c r="D220" s="577" t="s">
        <v>715</v>
      </c>
      <c r="E220" s="570">
        <v>14121</v>
      </c>
      <c r="F220" s="570">
        <v>2683405900</v>
      </c>
      <c r="G220" s="574">
        <v>2899581079</v>
      </c>
      <c r="H220" s="574">
        <v>205338</v>
      </c>
      <c r="I220" s="142">
        <v>89</v>
      </c>
      <c r="J220" s="56">
        <v>3746128318</v>
      </c>
      <c r="K220" s="56">
        <v>846547239</v>
      </c>
      <c r="L220" s="568">
        <v>20.190000000000001</v>
      </c>
      <c r="M220" s="568">
        <v>18.12</v>
      </c>
      <c r="N220" s="56">
        <v>12104</v>
      </c>
      <c r="O220" s="562">
        <f t="shared" si="9"/>
        <v>189</v>
      </c>
      <c r="P220" s="562" t="str">
        <f t="shared" si="10"/>
        <v>Arboga</v>
      </c>
      <c r="Q220" s="567">
        <f t="shared" si="11"/>
        <v>12104</v>
      </c>
    </row>
    <row r="221" spans="1:17" x14ac:dyDescent="0.2">
      <c r="A221" s="576" t="s">
        <v>1142</v>
      </c>
      <c r="B221" s="575" t="s">
        <v>851</v>
      </c>
      <c r="C221" s="474" t="s">
        <v>582</v>
      </c>
      <c r="D221" s="554" t="s">
        <v>582</v>
      </c>
      <c r="E221" s="570">
        <v>13447</v>
      </c>
      <c r="F221" s="570">
        <v>2602140800</v>
      </c>
      <c r="G221" s="574">
        <v>2811769263</v>
      </c>
      <c r="H221" s="574">
        <v>209100</v>
      </c>
      <c r="I221" s="142">
        <v>90.6</v>
      </c>
      <c r="J221" s="56">
        <v>3567324374</v>
      </c>
      <c r="K221" s="56">
        <v>755555111</v>
      </c>
      <c r="L221" s="568">
        <v>20.190000000000001</v>
      </c>
      <c r="M221" s="568">
        <v>18.12</v>
      </c>
      <c r="N221" s="56">
        <v>11344</v>
      </c>
      <c r="O221" s="562">
        <f t="shared" si="9"/>
        <v>164</v>
      </c>
      <c r="P221" s="562" t="str">
        <f t="shared" si="10"/>
        <v>Fagersta</v>
      </c>
      <c r="Q221" s="567">
        <f t="shared" si="11"/>
        <v>11344</v>
      </c>
    </row>
    <row r="222" spans="1:17" x14ac:dyDescent="0.2">
      <c r="A222" s="576" t="s">
        <v>1142</v>
      </c>
      <c r="B222" s="575" t="s">
        <v>875</v>
      </c>
      <c r="C222" s="474" t="s">
        <v>583</v>
      </c>
      <c r="D222" s="554" t="s">
        <v>583</v>
      </c>
      <c r="E222" s="570">
        <v>16143</v>
      </c>
      <c r="F222" s="570">
        <v>3067845200</v>
      </c>
      <c r="G222" s="574">
        <v>3314990809</v>
      </c>
      <c r="H222" s="574">
        <v>205352</v>
      </c>
      <c r="I222" s="142">
        <v>89</v>
      </c>
      <c r="J222" s="56">
        <v>4282540148</v>
      </c>
      <c r="K222" s="56">
        <v>967549339</v>
      </c>
      <c r="L222" s="568">
        <v>20.190000000000001</v>
      </c>
      <c r="M222" s="568">
        <v>18.12</v>
      </c>
      <c r="N222" s="56">
        <v>12101</v>
      </c>
      <c r="O222" s="562">
        <f t="shared" si="9"/>
        <v>188</v>
      </c>
      <c r="P222" s="562" t="str">
        <f t="shared" si="10"/>
        <v>Hallstahammar</v>
      </c>
      <c r="Q222" s="567">
        <f t="shared" si="11"/>
        <v>12101</v>
      </c>
    </row>
    <row r="223" spans="1:17" x14ac:dyDescent="0.2">
      <c r="A223" s="576" t="s">
        <v>1142</v>
      </c>
      <c r="B223" s="575" t="s">
        <v>922</v>
      </c>
      <c r="C223" s="474" t="s">
        <v>584</v>
      </c>
      <c r="D223" s="554" t="s">
        <v>584</v>
      </c>
      <c r="E223" s="570">
        <v>8661</v>
      </c>
      <c r="F223" s="570">
        <v>1621201500</v>
      </c>
      <c r="G223" s="574">
        <v>1751805493</v>
      </c>
      <c r="H223" s="574">
        <v>202264</v>
      </c>
      <c r="I223" s="142">
        <v>87.7</v>
      </c>
      <c r="J223" s="56">
        <v>2297657203</v>
      </c>
      <c r="K223" s="56">
        <v>545851710</v>
      </c>
      <c r="L223" s="568">
        <v>20.190000000000001</v>
      </c>
      <c r="M223" s="568">
        <v>18.12</v>
      </c>
      <c r="N223" s="56">
        <v>12725</v>
      </c>
      <c r="O223" s="562">
        <f t="shared" si="9"/>
        <v>209</v>
      </c>
      <c r="P223" s="562" t="str">
        <f t="shared" si="10"/>
        <v>Kungsör</v>
      </c>
      <c r="Q223" s="567">
        <f t="shared" si="11"/>
        <v>12725</v>
      </c>
    </row>
    <row r="224" spans="1:17" x14ac:dyDescent="0.2">
      <c r="A224" s="576" t="s">
        <v>1142</v>
      </c>
      <c r="B224" s="575" t="s">
        <v>925</v>
      </c>
      <c r="C224" s="474" t="s">
        <v>585</v>
      </c>
      <c r="D224" s="554" t="s">
        <v>585</v>
      </c>
      <c r="E224" s="570">
        <v>26223</v>
      </c>
      <c r="F224" s="570">
        <v>5142919800</v>
      </c>
      <c r="G224" s="574">
        <v>5557233419</v>
      </c>
      <c r="H224" s="574">
        <v>211922</v>
      </c>
      <c r="I224" s="142">
        <v>91.9</v>
      </c>
      <c r="J224" s="56">
        <v>6956640668</v>
      </c>
      <c r="K224" s="56">
        <v>1399407249</v>
      </c>
      <c r="L224" s="568">
        <v>20.190000000000001</v>
      </c>
      <c r="M224" s="568">
        <v>18.12</v>
      </c>
      <c r="N224" s="56">
        <v>10775</v>
      </c>
      <c r="O224" s="562">
        <f t="shared" si="9"/>
        <v>142</v>
      </c>
      <c r="P224" s="562" t="str">
        <f t="shared" si="10"/>
        <v>Köping</v>
      </c>
      <c r="Q224" s="567">
        <f t="shared" si="11"/>
        <v>10775</v>
      </c>
    </row>
    <row r="225" spans="1:17" x14ac:dyDescent="0.2">
      <c r="A225" s="576" t="s">
        <v>1142</v>
      </c>
      <c r="B225" s="575" t="s">
        <v>965</v>
      </c>
      <c r="C225" s="474" t="s">
        <v>586</v>
      </c>
      <c r="D225" s="554" t="s">
        <v>586</v>
      </c>
      <c r="E225" s="570">
        <v>5800</v>
      </c>
      <c r="F225" s="570">
        <v>1130760200</v>
      </c>
      <c r="G225" s="574">
        <v>1221854242</v>
      </c>
      <c r="H225" s="574">
        <v>210665</v>
      </c>
      <c r="I225" s="142">
        <v>91.3</v>
      </c>
      <c r="J225" s="56">
        <v>1538668950</v>
      </c>
      <c r="K225" s="56">
        <v>316814708</v>
      </c>
      <c r="L225" s="568">
        <v>20.190000000000001</v>
      </c>
      <c r="M225" s="568">
        <v>18.12</v>
      </c>
      <c r="N225" s="56">
        <v>11028</v>
      </c>
      <c r="O225" s="562">
        <f t="shared" si="9"/>
        <v>149</v>
      </c>
      <c r="P225" s="562" t="str">
        <f t="shared" si="10"/>
        <v>Norberg</v>
      </c>
      <c r="Q225" s="567">
        <f t="shared" si="11"/>
        <v>11028</v>
      </c>
    </row>
    <row r="226" spans="1:17" x14ac:dyDescent="0.2">
      <c r="A226" s="576" t="s">
        <v>1142</v>
      </c>
      <c r="B226" s="575" t="s">
        <v>992</v>
      </c>
      <c r="C226" s="474" t="s">
        <v>587</v>
      </c>
      <c r="D226" s="554" t="s">
        <v>587</v>
      </c>
      <c r="E226" s="570">
        <v>22797</v>
      </c>
      <c r="F226" s="570">
        <v>4313631200</v>
      </c>
      <c r="G226" s="574">
        <v>4661137329</v>
      </c>
      <c r="H226" s="574">
        <v>204463</v>
      </c>
      <c r="I226" s="142">
        <v>88.6</v>
      </c>
      <c r="J226" s="56">
        <v>6047764837</v>
      </c>
      <c r="K226" s="56">
        <v>1386627508</v>
      </c>
      <c r="L226" s="568">
        <v>20.190000000000001</v>
      </c>
      <c r="M226" s="568">
        <v>18.12</v>
      </c>
      <c r="N226" s="56">
        <v>12281</v>
      </c>
      <c r="O226" s="562">
        <f t="shared" si="9"/>
        <v>194</v>
      </c>
      <c r="P226" s="562" t="str">
        <f t="shared" si="10"/>
        <v>Sala</v>
      </c>
      <c r="Q226" s="567">
        <f t="shared" si="11"/>
        <v>12281</v>
      </c>
    </row>
    <row r="227" spans="1:17" x14ac:dyDescent="0.2">
      <c r="A227" s="576" t="s">
        <v>1142</v>
      </c>
      <c r="B227" s="575" t="s">
        <v>1000</v>
      </c>
      <c r="C227" s="474" t="s">
        <v>588</v>
      </c>
      <c r="D227" s="554" t="s">
        <v>588</v>
      </c>
      <c r="E227" s="570">
        <v>4410</v>
      </c>
      <c r="F227" s="570">
        <v>839044100</v>
      </c>
      <c r="G227" s="574">
        <v>906637493</v>
      </c>
      <c r="H227" s="574">
        <v>205587</v>
      </c>
      <c r="I227" s="142">
        <v>89.1</v>
      </c>
      <c r="J227" s="56">
        <v>1169918978</v>
      </c>
      <c r="K227" s="56">
        <v>263281485</v>
      </c>
      <c r="L227" s="568">
        <v>20.190000000000001</v>
      </c>
      <c r="M227" s="568">
        <v>18.12</v>
      </c>
      <c r="N227" s="56">
        <v>12054</v>
      </c>
      <c r="O227" s="562">
        <f t="shared" si="9"/>
        <v>186</v>
      </c>
      <c r="P227" s="562" t="str">
        <f t="shared" si="10"/>
        <v>Skinnskatteberg</v>
      </c>
      <c r="Q227" s="567">
        <f t="shared" si="11"/>
        <v>12054</v>
      </c>
    </row>
    <row r="228" spans="1:17" x14ac:dyDescent="0.2">
      <c r="A228" s="576" t="s">
        <v>1142</v>
      </c>
      <c r="B228" s="575" t="s">
        <v>1020</v>
      </c>
      <c r="C228" s="474" t="s">
        <v>589</v>
      </c>
      <c r="D228" s="554" t="s">
        <v>589</v>
      </c>
      <c r="E228" s="570">
        <v>10038</v>
      </c>
      <c r="F228" s="570">
        <v>1946769300</v>
      </c>
      <c r="G228" s="574">
        <v>2103601035</v>
      </c>
      <c r="H228" s="574">
        <v>209564</v>
      </c>
      <c r="I228" s="142">
        <v>90.8</v>
      </c>
      <c r="J228" s="56">
        <v>2662958435</v>
      </c>
      <c r="K228" s="56">
        <v>559357400</v>
      </c>
      <c r="L228" s="568">
        <v>20.190000000000001</v>
      </c>
      <c r="M228" s="568">
        <v>18.12</v>
      </c>
      <c r="N228" s="56">
        <v>11251</v>
      </c>
      <c r="O228" s="562">
        <f t="shared" si="9"/>
        <v>159</v>
      </c>
      <c r="P228" s="562" t="str">
        <f t="shared" si="10"/>
        <v>Surahammar</v>
      </c>
      <c r="Q228" s="567">
        <f t="shared" si="11"/>
        <v>11251</v>
      </c>
    </row>
    <row r="229" spans="1:17" x14ac:dyDescent="0.2">
      <c r="A229" s="576" t="s">
        <v>1142</v>
      </c>
      <c r="B229" s="575" t="s">
        <v>1076</v>
      </c>
      <c r="C229" s="474" t="s">
        <v>590</v>
      </c>
      <c r="D229" s="554" t="s">
        <v>590</v>
      </c>
      <c r="E229" s="570">
        <v>151855</v>
      </c>
      <c r="F229" s="570">
        <v>32494567600</v>
      </c>
      <c r="G229" s="574">
        <v>35112329966</v>
      </c>
      <c r="H229" s="574">
        <v>231223</v>
      </c>
      <c r="I229" s="142">
        <v>100.2</v>
      </c>
      <c r="J229" s="56">
        <v>40285271276</v>
      </c>
      <c r="K229" s="56">
        <v>5172941310</v>
      </c>
      <c r="L229" s="568">
        <v>20.190000000000001</v>
      </c>
      <c r="M229" s="568">
        <v>18.12</v>
      </c>
      <c r="N229" s="56">
        <v>6878</v>
      </c>
      <c r="O229" s="562">
        <f t="shared" si="9"/>
        <v>47</v>
      </c>
      <c r="P229" s="562" t="str">
        <f t="shared" si="10"/>
        <v>Västerås</v>
      </c>
      <c r="Q229" s="567">
        <f t="shared" si="11"/>
        <v>6878</v>
      </c>
    </row>
    <row r="230" spans="1:17" ht="25.5" x14ac:dyDescent="0.2">
      <c r="A230" s="576" t="s">
        <v>1143</v>
      </c>
      <c r="B230" s="575" t="s">
        <v>822</v>
      </c>
      <c r="C230" s="578" t="s">
        <v>592</v>
      </c>
      <c r="D230" s="577" t="s">
        <v>716</v>
      </c>
      <c r="E230" s="570">
        <v>23348</v>
      </c>
      <c r="F230" s="570">
        <v>4516184300</v>
      </c>
      <c r="G230" s="574">
        <v>4880008107</v>
      </c>
      <c r="H230" s="574">
        <v>209012</v>
      </c>
      <c r="I230" s="142">
        <v>90.6</v>
      </c>
      <c r="J230" s="56">
        <v>6193938387</v>
      </c>
      <c r="K230" s="56">
        <v>1313930280</v>
      </c>
      <c r="L230" s="568">
        <v>19.52</v>
      </c>
      <c r="M230" s="568">
        <v>17.45</v>
      </c>
      <c r="N230" s="56">
        <v>10985</v>
      </c>
      <c r="O230" s="562">
        <f t="shared" si="9"/>
        <v>147</v>
      </c>
      <c r="P230" s="562" t="str">
        <f t="shared" si="10"/>
        <v>Avesta</v>
      </c>
      <c r="Q230" s="567">
        <f t="shared" si="11"/>
        <v>10985</v>
      </c>
    </row>
    <row r="231" spans="1:17" x14ac:dyDescent="0.2">
      <c r="A231" s="576" t="s">
        <v>1143</v>
      </c>
      <c r="B231" s="575" t="s">
        <v>831</v>
      </c>
      <c r="C231" s="474" t="s">
        <v>593</v>
      </c>
      <c r="D231" s="554" t="s">
        <v>593</v>
      </c>
      <c r="E231" s="570">
        <v>52153</v>
      </c>
      <c r="F231" s="570">
        <v>10037547800</v>
      </c>
      <c r="G231" s="574">
        <v>10846172651</v>
      </c>
      <c r="H231" s="574">
        <v>207968</v>
      </c>
      <c r="I231" s="142">
        <v>90.2</v>
      </c>
      <c r="J231" s="56">
        <v>13835552026</v>
      </c>
      <c r="K231" s="56">
        <v>2989379375</v>
      </c>
      <c r="L231" s="568">
        <v>19.52</v>
      </c>
      <c r="M231" s="568">
        <v>17.45</v>
      </c>
      <c r="N231" s="56">
        <v>11189</v>
      </c>
      <c r="O231" s="562">
        <f t="shared" si="9"/>
        <v>157</v>
      </c>
      <c r="P231" s="562" t="str">
        <f t="shared" si="10"/>
        <v>Borlänge</v>
      </c>
      <c r="Q231" s="567">
        <f t="shared" si="11"/>
        <v>11189</v>
      </c>
    </row>
    <row r="232" spans="1:17" x14ac:dyDescent="0.2">
      <c r="A232" s="576" t="s">
        <v>1143</v>
      </c>
      <c r="B232" s="575" t="s">
        <v>854</v>
      </c>
      <c r="C232" s="474" t="s">
        <v>594</v>
      </c>
      <c r="D232" s="554" t="s">
        <v>594</v>
      </c>
      <c r="E232" s="570">
        <v>58888</v>
      </c>
      <c r="F232" s="570">
        <v>12320303600</v>
      </c>
      <c r="G232" s="574">
        <v>13312827258</v>
      </c>
      <c r="H232" s="574">
        <v>226070</v>
      </c>
      <c r="I232" s="142">
        <v>98</v>
      </c>
      <c r="J232" s="56">
        <v>15622265022</v>
      </c>
      <c r="K232" s="56">
        <v>2309437764</v>
      </c>
      <c r="L232" s="568">
        <v>19.52</v>
      </c>
      <c r="M232" s="568">
        <v>17.45</v>
      </c>
      <c r="N232" s="56">
        <v>7655</v>
      </c>
      <c r="O232" s="562">
        <f t="shared" si="9"/>
        <v>62</v>
      </c>
      <c r="P232" s="562" t="str">
        <f t="shared" si="10"/>
        <v>Falun</v>
      </c>
      <c r="Q232" s="567">
        <f t="shared" si="11"/>
        <v>7655</v>
      </c>
    </row>
    <row r="233" spans="1:17" x14ac:dyDescent="0.2">
      <c r="A233" s="576" t="s">
        <v>1143</v>
      </c>
      <c r="B233" s="575" t="s">
        <v>860</v>
      </c>
      <c r="C233" s="474" t="s">
        <v>595</v>
      </c>
      <c r="D233" s="554" t="s">
        <v>595</v>
      </c>
      <c r="E233" s="570">
        <v>10251</v>
      </c>
      <c r="F233" s="570">
        <v>1988067600</v>
      </c>
      <c r="G233" s="574">
        <v>2148226326</v>
      </c>
      <c r="H233" s="574">
        <v>209563</v>
      </c>
      <c r="I233" s="142">
        <v>90.8</v>
      </c>
      <c r="J233" s="56">
        <v>2719464725</v>
      </c>
      <c r="K233" s="56">
        <v>571238399</v>
      </c>
      <c r="L233" s="568">
        <v>19.52</v>
      </c>
      <c r="M233" s="568">
        <v>17.45</v>
      </c>
      <c r="N233" s="56">
        <v>10878</v>
      </c>
      <c r="O233" s="562">
        <f t="shared" si="9"/>
        <v>146</v>
      </c>
      <c r="P233" s="562" t="str">
        <f t="shared" si="10"/>
        <v>Gagnef</v>
      </c>
      <c r="Q233" s="567">
        <f t="shared" si="11"/>
        <v>10878</v>
      </c>
    </row>
    <row r="234" spans="1:17" x14ac:dyDescent="0.2">
      <c r="A234" s="576" t="s">
        <v>1143</v>
      </c>
      <c r="B234" s="575" t="s">
        <v>881</v>
      </c>
      <c r="C234" s="474" t="s">
        <v>596</v>
      </c>
      <c r="D234" s="554" t="s">
        <v>596</v>
      </c>
      <c r="E234" s="570">
        <v>15435</v>
      </c>
      <c r="F234" s="570">
        <v>2961195100</v>
      </c>
      <c r="G234" s="574">
        <v>3199748977</v>
      </c>
      <c r="H234" s="574">
        <v>207305</v>
      </c>
      <c r="I234" s="142">
        <v>89.9</v>
      </c>
      <c r="J234" s="56">
        <v>4094716421</v>
      </c>
      <c r="K234" s="56">
        <v>894967444</v>
      </c>
      <c r="L234" s="568">
        <v>19.52</v>
      </c>
      <c r="M234" s="568">
        <v>17.45</v>
      </c>
      <c r="N234" s="56">
        <v>11318</v>
      </c>
      <c r="O234" s="562">
        <f t="shared" si="9"/>
        <v>162</v>
      </c>
      <c r="P234" s="562" t="str">
        <f t="shared" si="10"/>
        <v>Hedemora</v>
      </c>
      <c r="Q234" s="567">
        <f t="shared" si="11"/>
        <v>11318</v>
      </c>
    </row>
    <row r="235" spans="1:17" x14ac:dyDescent="0.2">
      <c r="A235" s="576" t="s">
        <v>1143</v>
      </c>
      <c r="B235" s="575" t="s">
        <v>930</v>
      </c>
      <c r="C235" s="474" t="s">
        <v>597</v>
      </c>
      <c r="D235" s="554" t="s">
        <v>597</v>
      </c>
      <c r="E235" s="570">
        <v>15773</v>
      </c>
      <c r="F235" s="570">
        <v>3119949300</v>
      </c>
      <c r="G235" s="574">
        <v>3371292416</v>
      </c>
      <c r="H235" s="574">
        <v>213738</v>
      </c>
      <c r="I235" s="142">
        <v>92.7</v>
      </c>
      <c r="J235" s="56">
        <v>4184383681</v>
      </c>
      <c r="K235" s="56">
        <v>813091265</v>
      </c>
      <c r="L235" s="568">
        <v>19.52</v>
      </c>
      <c r="M235" s="568">
        <v>17.45</v>
      </c>
      <c r="N235" s="56">
        <v>10062</v>
      </c>
      <c r="O235" s="562">
        <f t="shared" si="9"/>
        <v>118</v>
      </c>
      <c r="P235" s="562" t="str">
        <f t="shared" si="10"/>
        <v>Leksand</v>
      </c>
      <c r="Q235" s="567">
        <f t="shared" si="11"/>
        <v>10062</v>
      </c>
    </row>
    <row r="236" spans="1:17" x14ac:dyDescent="0.2">
      <c r="A236" s="576" t="s">
        <v>1143</v>
      </c>
      <c r="B236" s="575" t="s">
        <v>942</v>
      </c>
      <c r="C236" s="474" t="s">
        <v>598</v>
      </c>
      <c r="D236" s="554" t="s">
        <v>598</v>
      </c>
      <c r="E236" s="570">
        <v>26976</v>
      </c>
      <c r="F236" s="570">
        <v>5298993700</v>
      </c>
      <c r="G236" s="574">
        <v>5725880632</v>
      </c>
      <c r="H236" s="574">
        <v>212258</v>
      </c>
      <c r="I236" s="142">
        <v>92</v>
      </c>
      <c r="J236" s="56">
        <v>7156402344</v>
      </c>
      <c r="K236" s="56">
        <v>1430521712</v>
      </c>
      <c r="L236" s="568">
        <v>19.52</v>
      </c>
      <c r="M236" s="568">
        <v>17.45</v>
      </c>
      <c r="N236" s="56">
        <v>10351</v>
      </c>
      <c r="O236" s="562">
        <f t="shared" si="9"/>
        <v>132</v>
      </c>
      <c r="P236" s="562" t="str">
        <f t="shared" si="10"/>
        <v>Ludvika</v>
      </c>
      <c r="Q236" s="567">
        <f t="shared" si="11"/>
        <v>10351</v>
      </c>
    </row>
    <row r="237" spans="1:17" x14ac:dyDescent="0.2">
      <c r="A237" s="576" t="s">
        <v>1143</v>
      </c>
      <c r="B237" s="575" t="s">
        <v>948</v>
      </c>
      <c r="C237" s="474" t="s">
        <v>599</v>
      </c>
      <c r="D237" s="554" t="s">
        <v>599</v>
      </c>
      <c r="E237" s="570">
        <v>10111</v>
      </c>
      <c r="F237" s="570">
        <v>1909733600</v>
      </c>
      <c r="G237" s="574">
        <v>2063581739</v>
      </c>
      <c r="H237" s="574">
        <v>204093</v>
      </c>
      <c r="I237" s="142">
        <v>88.5</v>
      </c>
      <c r="J237" s="56">
        <v>2682324440</v>
      </c>
      <c r="K237" s="56">
        <v>618742701</v>
      </c>
      <c r="L237" s="568">
        <v>19.52</v>
      </c>
      <c r="M237" s="568">
        <v>17.45</v>
      </c>
      <c r="N237" s="56">
        <v>11945</v>
      </c>
      <c r="O237" s="562">
        <f t="shared" si="9"/>
        <v>182</v>
      </c>
      <c r="P237" s="562" t="str">
        <f t="shared" si="10"/>
        <v>Malung-Sälen</v>
      </c>
      <c r="Q237" s="567">
        <f t="shared" si="11"/>
        <v>11945</v>
      </c>
    </row>
    <row r="238" spans="1:17" x14ac:dyDescent="0.2">
      <c r="A238" s="576" t="s">
        <v>1143</v>
      </c>
      <c r="B238" s="575" t="s">
        <v>955</v>
      </c>
      <c r="C238" s="474" t="s">
        <v>600</v>
      </c>
      <c r="D238" s="554" t="s">
        <v>600</v>
      </c>
      <c r="E238" s="570">
        <v>20358</v>
      </c>
      <c r="F238" s="570">
        <v>4075532500</v>
      </c>
      <c r="G238" s="574">
        <v>4403857398</v>
      </c>
      <c r="H238" s="574">
        <v>216321</v>
      </c>
      <c r="I238" s="142">
        <v>93.8</v>
      </c>
      <c r="J238" s="56">
        <v>5400728015</v>
      </c>
      <c r="K238" s="56">
        <v>996870617</v>
      </c>
      <c r="L238" s="568">
        <v>19.52</v>
      </c>
      <c r="M238" s="568">
        <v>17.45</v>
      </c>
      <c r="N238" s="56">
        <v>9558</v>
      </c>
      <c r="O238" s="562">
        <f t="shared" si="9"/>
        <v>102</v>
      </c>
      <c r="P238" s="562" t="str">
        <f t="shared" si="10"/>
        <v>Mora</v>
      </c>
      <c r="Q238" s="567">
        <f t="shared" si="11"/>
        <v>9558</v>
      </c>
    </row>
    <row r="239" spans="1:17" x14ac:dyDescent="0.2">
      <c r="A239" s="576" t="s">
        <v>1143</v>
      </c>
      <c r="B239" s="575" t="s">
        <v>978</v>
      </c>
      <c r="C239" s="474" t="s">
        <v>601</v>
      </c>
      <c r="D239" s="554" t="s">
        <v>601</v>
      </c>
      <c r="E239" s="570">
        <v>6897</v>
      </c>
      <c r="F239" s="570">
        <v>1228499100</v>
      </c>
      <c r="G239" s="574">
        <v>1327466987</v>
      </c>
      <c r="H239" s="574">
        <v>192470</v>
      </c>
      <c r="I239" s="142">
        <v>83.4</v>
      </c>
      <c r="J239" s="56">
        <v>1829689612</v>
      </c>
      <c r="K239" s="56">
        <v>502222625</v>
      </c>
      <c r="L239" s="568">
        <v>19.52</v>
      </c>
      <c r="M239" s="568">
        <v>17.45</v>
      </c>
      <c r="N239" s="56">
        <v>14214</v>
      </c>
      <c r="O239" s="562">
        <f t="shared" si="9"/>
        <v>251</v>
      </c>
      <c r="P239" s="562" t="str">
        <f t="shared" si="10"/>
        <v>Orsa</v>
      </c>
      <c r="Q239" s="567">
        <f t="shared" si="11"/>
        <v>14214</v>
      </c>
    </row>
    <row r="240" spans="1:17" x14ac:dyDescent="0.2">
      <c r="A240" s="576" t="s">
        <v>1143</v>
      </c>
      <c r="B240" s="575" t="s">
        <v>991</v>
      </c>
      <c r="C240" s="474" t="s">
        <v>602</v>
      </c>
      <c r="D240" s="554" t="s">
        <v>602</v>
      </c>
      <c r="E240" s="570">
        <v>10897</v>
      </c>
      <c r="F240" s="570">
        <v>2081334800</v>
      </c>
      <c r="G240" s="574">
        <v>2249007131</v>
      </c>
      <c r="H240" s="574">
        <v>206388</v>
      </c>
      <c r="I240" s="142">
        <v>89.5</v>
      </c>
      <c r="J240" s="56">
        <v>2890840612</v>
      </c>
      <c r="K240" s="56">
        <v>641833481</v>
      </c>
      <c r="L240" s="568">
        <v>19.52</v>
      </c>
      <c r="M240" s="568">
        <v>17.45</v>
      </c>
      <c r="N240" s="56">
        <v>11497</v>
      </c>
      <c r="O240" s="562">
        <f t="shared" si="9"/>
        <v>168</v>
      </c>
      <c r="P240" s="562" t="str">
        <f t="shared" si="10"/>
        <v>Rättvik</v>
      </c>
      <c r="Q240" s="567">
        <f t="shared" si="11"/>
        <v>11497</v>
      </c>
    </row>
    <row r="241" spans="1:17" x14ac:dyDescent="0.2">
      <c r="A241" s="576" t="s">
        <v>1143</v>
      </c>
      <c r="B241" s="575" t="s">
        <v>1003</v>
      </c>
      <c r="C241" s="474" t="s">
        <v>603</v>
      </c>
      <c r="D241" s="554" t="s">
        <v>603</v>
      </c>
      <c r="E241" s="570">
        <v>10881</v>
      </c>
      <c r="F241" s="570">
        <v>2212233300</v>
      </c>
      <c r="G241" s="574">
        <v>2390450815</v>
      </c>
      <c r="H241" s="574">
        <v>219690</v>
      </c>
      <c r="I241" s="142">
        <v>95.2</v>
      </c>
      <c r="J241" s="56">
        <v>2886596008</v>
      </c>
      <c r="K241" s="56">
        <v>496145193</v>
      </c>
      <c r="L241" s="568">
        <v>19.52</v>
      </c>
      <c r="M241" s="568">
        <v>17.45</v>
      </c>
      <c r="N241" s="56">
        <v>8901</v>
      </c>
      <c r="O241" s="562">
        <f t="shared" si="9"/>
        <v>83</v>
      </c>
      <c r="P241" s="562" t="str">
        <f t="shared" si="10"/>
        <v>Smedjebacken</v>
      </c>
      <c r="Q241" s="567">
        <f t="shared" si="11"/>
        <v>8901</v>
      </c>
    </row>
    <row r="242" spans="1:17" x14ac:dyDescent="0.2">
      <c r="A242" s="576" t="s">
        <v>1143</v>
      </c>
      <c r="B242" s="575" t="s">
        <v>1025</v>
      </c>
      <c r="C242" s="474" t="s">
        <v>604</v>
      </c>
      <c r="D242" s="554" t="s">
        <v>604</v>
      </c>
      <c r="E242" s="570">
        <v>11143</v>
      </c>
      <c r="F242" s="570">
        <v>2276780900</v>
      </c>
      <c r="G242" s="574">
        <v>2460198369</v>
      </c>
      <c r="H242" s="574">
        <v>220784</v>
      </c>
      <c r="I242" s="142">
        <v>95.7</v>
      </c>
      <c r="J242" s="56">
        <v>2956101398</v>
      </c>
      <c r="K242" s="56">
        <v>495903029</v>
      </c>
      <c r="L242" s="568">
        <v>19.52</v>
      </c>
      <c r="M242" s="568">
        <v>17.45</v>
      </c>
      <c r="N242" s="56">
        <v>8687</v>
      </c>
      <c r="O242" s="562">
        <f t="shared" si="9"/>
        <v>79</v>
      </c>
      <c r="P242" s="562" t="str">
        <f t="shared" si="10"/>
        <v>Säter</v>
      </c>
      <c r="Q242" s="567">
        <f t="shared" si="11"/>
        <v>8687</v>
      </c>
    </row>
    <row r="243" spans="1:17" x14ac:dyDescent="0.2">
      <c r="A243" s="576" t="s">
        <v>1143</v>
      </c>
      <c r="B243" s="575" t="s">
        <v>1060</v>
      </c>
      <c r="C243" s="474" t="s">
        <v>605</v>
      </c>
      <c r="D243" s="554" t="s">
        <v>605</v>
      </c>
      <c r="E243" s="570">
        <v>6789</v>
      </c>
      <c r="F243" s="570">
        <v>1200573600</v>
      </c>
      <c r="G243" s="574">
        <v>1297291809</v>
      </c>
      <c r="H243" s="574">
        <v>191087</v>
      </c>
      <c r="I243" s="142">
        <v>82.8</v>
      </c>
      <c r="J243" s="56">
        <v>1801038535</v>
      </c>
      <c r="K243" s="56">
        <v>503746726</v>
      </c>
      <c r="L243" s="568">
        <v>19.52</v>
      </c>
      <c r="M243" s="568">
        <v>17.45</v>
      </c>
      <c r="N243" s="56">
        <v>14484</v>
      </c>
      <c r="O243" s="562">
        <f t="shared" si="9"/>
        <v>257</v>
      </c>
      <c r="P243" s="562" t="str">
        <f t="shared" si="10"/>
        <v>Vansbro</v>
      </c>
      <c r="Q243" s="567">
        <f t="shared" si="11"/>
        <v>14484</v>
      </c>
    </row>
    <row r="244" spans="1:17" x14ac:dyDescent="0.2">
      <c r="A244" s="576" t="s">
        <v>1143</v>
      </c>
      <c r="B244" s="575" t="s">
        <v>1088</v>
      </c>
      <c r="C244" s="474" t="s">
        <v>606</v>
      </c>
      <c r="D244" s="554" t="s">
        <v>606</v>
      </c>
      <c r="E244" s="570">
        <v>7114</v>
      </c>
      <c r="F244" s="570">
        <v>1276418000</v>
      </c>
      <c r="G244" s="574">
        <v>1379246234</v>
      </c>
      <c r="H244" s="574">
        <v>193878</v>
      </c>
      <c r="I244" s="142">
        <v>84</v>
      </c>
      <c r="J244" s="56">
        <v>1887257054</v>
      </c>
      <c r="K244" s="56">
        <v>508010820</v>
      </c>
      <c r="L244" s="568">
        <v>19.52</v>
      </c>
      <c r="M244" s="568">
        <v>17.45</v>
      </c>
      <c r="N244" s="56">
        <v>13939</v>
      </c>
      <c r="O244" s="562">
        <f t="shared" si="9"/>
        <v>246</v>
      </c>
      <c r="P244" s="562" t="str">
        <f t="shared" si="10"/>
        <v>Älvdalen</v>
      </c>
      <c r="Q244" s="567">
        <f t="shared" si="11"/>
        <v>13939</v>
      </c>
    </row>
    <row r="245" spans="1:17" ht="25.5" x14ac:dyDescent="0.2">
      <c r="A245" s="576" t="s">
        <v>1144</v>
      </c>
      <c r="B245" s="575" t="s">
        <v>829</v>
      </c>
      <c r="C245" s="578" t="s">
        <v>608</v>
      </c>
      <c r="D245" s="577" t="s">
        <v>717</v>
      </c>
      <c r="E245" s="570">
        <v>27021</v>
      </c>
      <c r="F245" s="570">
        <v>4957932000</v>
      </c>
      <c r="G245" s="574">
        <v>5357343002</v>
      </c>
      <c r="H245" s="574">
        <v>198266</v>
      </c>
      <c r="I245" s="142">
        <v>85.9</v>
      </c>
      <c r="J245" s="56">
        <v>7168340293</v>
      </c>
      <c r="K245" s="56">
        <v>1810997291</v>
      </c>
      <c r="L245" s="568">
        <v>19.309999999999999</v>
      </c>
      <c r="M245" s="568">
        <v>17.239999999999998</v>
      </c>
      <c r="N245" s="56">
        <v>12942</v>
      </c>
      <c r="O245" s="562">
        <f t="shared" si="9"/>
        <v>215</v>
      </c>
      <c r="P245" s="562" t="str">
        <f t="shared" si="10"/>
        <v>Bollnäs</v>
      </c>
      <c r="Q245" s="567">
        <f t="shared" si="11"/>
        <v>12942</v>
      </c>
    </row>
    <row r="246" spans="1:17" x14ac:dyDescent="0.2">
      <c r="A246" s="576" t="s">
        <v>1144</v>
      </c>
      <c r="B246" s="575" t="s">
        <v>869</v>
      </c>
      <c r="C246" s="474" t="s">
        <v>609</v>
      </c>
      <c r="D246" s="554" t="s">
        <v>609</v>
      </c>
      <c r="E246" s="570">
        <v>101340</v>
      </c>
      <c r="F246" s="570">
        <v>21060855300</v>
      </c>
      <c r="G246" s="574">
        <v>22757517803</v>
      </c>
      <c r="H246" s="574">
        <v>224566</v>
      </c>
      <c r="I246" s="142">
        <v>97.3</v>
      </c>
      <c r="J246" s="56">
        <v>26884260585</v>
      </c>
      <c r="K246" s="56">
        <v>4126742782</v>
      </c>
      <c r="L246" s="568">
        <v>19.309999999999999</v>
      </c>
      <c r="M246" s="568">
        <v>17.239999999999998</v>
      </c>
      <c r="N246" s="56">
        <v>7863</v>
      </c>
      <c r="O246" s="562">
        <f t="shared" si="9"/>
        <v>64</v>
      </c>
      <c r="P246" s="562" t="str">
        <f t="shared" si="10"/>
        <v>Gävle</v>
      </c>
      <c r="Q246" s="567">
        <f t="shared" si="11"/>
        <v>7863</v>
      </c>
    </row>
    <row r="247" spans="1:17" x14ac:dyDescent="0.2">
      <c r="A247" s="576" t="s">
        <v>1144</v>
      </c>
      <c r="B247" s="575" t="s">
        <v>885</v>
      </c>
      <c r="C247" s="474" t="s">
        <v>610</v>
      </c>
      <c r="D247" s="554" t="s">
        <v>610</v>
      </c>
      <c r="E247" s="570">
        <v>9578</v>
      </c>
      <c r="F247" s="570">
        <v>1919581200</v>
      </c>
      <c r="G247" s="574">
        <v>2074222661</v>
      </c>
      <c r="H247" s="574">
        <v>216561</v>
      </c>
      <c r="I247" s="142">
        <v>93.9</v>
      </c>
      <c r="J247" s="56">
        <v>2540926070</v>
      </c>
      <c r="K247" s="56">
        <v>466703409</v>
      </c>
      <c r="L247" s="568">
        <v>19.309999999999999</v>
      </c>
      <c r="M247" s="568">
        <v>17.239999999999998</v>
      </c>
      <c r="N247" s="56">
        <v>9409</v>
      </c>
      <c r="O247" s="562">
        <f t="shared" si="9"/>
        <v>98</v>
      </c>
      <c r="P247" s="562" t="str">
        <f t="shared" si="10"/>
        <v>Hofors</v>
      </c>
      <c r="Q247" s="567">
        <f t="shared" si="11"/>
        <v>9409</v>
      </c>
    </row>
    <row r="248" spans="1:17" x14ac:dyDescent="0.2">
      <c r="A248" s="576" t="s">
        <v>1144</v>
      </c>
      <c r="B248" s="575" t="s">
        <v>887</v>
      </c>
      <c r="C248" s="474" t="s">
        <v>611</v>
      </c>
      <c r="D248" s="554" t="s">
        <v>611</v>
      </c>
      <c r="E248" s="570">
        <v>37438</v>
      </c>
      <c r="F248" s="570">
        <v>7458356700</v>
      </c>
      <c r="G248" s="574">
        <v>8059201916</v>
      </c>
      <c r="H248" s="574">
        <v>215268</v>
      </c>
      <c r="I248" s="142">
        <v>93.3</v>
      </c>
      <c r="J248" s="56">
        <v>9931842785</v>
      </c>
      <c r="K248" s="56">
        <v>1872640869</v>
      </c>
      <c r="L248" s="568">
        <v>19.309999999999999</v>
      </c>
      <c r="M248" s="568">
        <v>17.239999999999998</v>
      </c>
      <c r="N248" s="56">
        <v>9659</v>
      </c>
      <c r="O248" s="562">
        <f t="shared" si="9"/>
        <v>106</v>
      </c>
      <c r="P248" s="562" t="str">
        <f t="shared" si="10"/>
        <v>Hudiksvall</v>
      </c>
      <c r="Q248" s="567">
        <f t="shared" si="11"/>
        <v>9659</v>
      </c>
    </row>
    <row r="249" spans="1:17" x14ac:dyDescent="0.2">
      <c r="A249" s="576" t="s">
        <v>1144</v>
      </c>
      <c r="B249" s="575" t="s">
        <v>939</v>
      </c>
      <c r="C249" s="474" t="s">
        <v>612</v>
      </c>
      <c r="D249" s="554" t="s">
        <v>612</v>
      </c>
      <c r="E249" s="570">
        <v>19023</v>
      </c>
      <c r="F249" s="570">
        <v>3436620200</v>
      </c>
      <c r="G249" s="574">
        <v>3713474323</v>
      </c>
      <c r="H249" s="574">
        <v>195210</v>
      </c>
      <c r="I249" s="142">
        <v>84.6</v>
      </c>
      <c r="J249" s="56">
        <v>5046568868</v>
      </c>
      <c r="K249" s="56">
        <v>1333094545</v>
      </c>
      <c r="L249" s="568">
        <v>19.309999999999999</v>
      </c>
      <c r="M249" s="568">
        <v>17.239999999999998</v>
      </c>
      <c r="N249" s="56">
        <v>13532</v>
      </c>
      <c r="O249" s="562">
        <f t="shared" si="9"/>
        <v>236</v>
      </c>
      <c r="P249" s="562" t="str">
        <f t="shared" si="10"/>
        <v>Ljusdal</v>
      </c>
      <c r="Q249" s="567">
        <f t="shared" si="11"/>
        <v>13532</v>
      </c>
    </row>
    <row r="250" spans="1:17" x14ac:dyDescent="0.2">
      <c r="A250" s="576" t="s">
        <v>1144</v>
      </c>
      <c r="B250" s="575" t="s">
        <v>966</v>
      </c>
      <c r="C250" s="474" t="s">
        <v>613</v>
      </c>
      <c r="D250" s="554" t="s">
        <v>613</v>
      </c>
      <c r="E250" s="570">
        <v>9526</v>
      </c>
      <c r="F250" s="570">
        <v>1730394500</v>
      </c>
      <c r="G250" s="574">
        <v>1869795081</v>
      </c>
      <c r="H250" s="574">
        <v>196283</v>
      </c>
      <c r="I250" s="142">
        <v>85.1</v>
      </c>
      <c r="J250" s="56">
        <v>2527131107</v>
      </c>
      <c r="K250" s="56">
        <v>657336026</v>
      </c>
      <c r="L250" s="568">
        <v>19.309999999999999</v>
      </c>
      <c r="M250" s="568">
        <v>17.239999999999998</v>
      </c>
      <c r="N250" s="56">
        <v>13325</v>
      </c>
      <c r="O250" s="562">
        <f t="shared" si="9"/>
        <v>229</v>
      </c>
      <c r="P250" s="562" t="str">
        <f t="shared" si="10"/>
        <v>Nordanstig</v>
      </c>
      <c r="Q250" s="567">
        <f t="shared" si="11"/>
        <v>13325</v>
      </c>
    </row>
    <row r="251" spans="1:17" x14ac:dyDescent="0.2">
      <c r="A251" s="576" t="s">
        <v>1144</v>
      </c>
      <c r="B251" s="575" t="s">
        <v>976</v>
      </c>
      <c r="C251" s="474" t="s">
        <v>614</v>
      </c>
      <c r="D251" s="554" t="s">
        <v>614</v>
      </c>
      <c r="E251" s="570">
        <v>5925</v>
      </c>
      <c r="F251" s="570">
        <v>1102201200</v>
      </c>
      <c r="G251" s="574">
        <v>1190994529</v>
      </c>
      <c r="H251" s="574">
        <v>201012</v>
      </c>
      <c r="I251" s="142">
        <v>87.1</v>
      </c>
      <c r="J251" s="56">
        <v>1571829919</v>
      </c>
      <c r="K251" s="56">
        <v>380835390</v>
      </c>
      <c r="L251" s="568">
        <v>19.309999999999999</v>
      </c>
      <c r="M251" s="568">
        <v>17.239999999999998</v>
      </c>
      <c r="N251" s="56">
        <v>12412</v>
      </c>
      <c r="O251" s="562">
        <f t="shared" si="9"/>
        <v>198</v>
      </c>
      <c r="P251" s="562" t="str">
        <f t="shared" si="10"/>
        <v>Ockelbo</v>
      </c>
      <c r="Q251" s="567">
        <f t="shared" si="11"/>
        <v>12412</v>
      </c>
    </row>
    <row r="252" spans="1:17" x14ac:dyDescent="0.2">
      <c r="A252" s="576" t="s">
        <v>1144</v>
      </c>
      <c r="B252" s="575" t="s">
        <v>982</v>
      </c>
      <c r="C252" s="474" t="s">
        <v>615</v>
      </c>
      <c r="D252" s="554" t="s">
        <v>615</v>
      </c>
      <c r="E252" s="570">
        <v>11649</v>
      </c>
      <c r="F252" s="570">
        <v>2118744900</v>
      </c>
      <c r="G252" s="574">
        <v>2289430989</v>
      </c>
      <c r="H252" s="574">
        <v>196535</v>
      </c>
      <c r="I252" s="142">
        <v>85.2</v>
      </c>
      <c r="J252" s="56">
        <v>3090337000</v>
      </c>
      <c r="K252" s="56">
        <v>800906011</v>
      </c>
      <c r="L252" s="568">
        <v>19.309999999999999</v>
      </c>
      <c r="M252" s="568">
        <v>17.239999999999998</v>
      </c>
      <c r="N252" s="56">
        <v>13276</v>
      </c>
      <c r="O252" s="562">
        <f t="shared" si="9"/>
        <v>228</v>
      </c>
      <c r="P252" s="562" t="str">
        <f t="shared" si="10"/>
        <v>Ovanåker</v>
      </c>
      <c r="Q252" s="567">
        <f t="shared" si="11"/>
        <v>13276</v>
      </c>
    </row>
    <row r="253" spans="1:17" x14ac:dyDescent="0.2">
      <c r="A253" s="576" t="s">
        <v>1144</v>
      </c>
      <c r="B253" s="575" t="s">
        <v>994</v>
      </c>
      <c r="C253" s="474" t="s">
        <v>616</v>
      </c>
      <c r="D253" s="554" t="s">
        <v>616</v>
      </c>
      <c r="E253" s="570">
        <v>39182</v>
      </c>
      <c r="F253" s="570">
        <v>7804968600</v>
      </c>
      <c r="G253" s="574">
        <v>8433736870</v>
      </c>
      <c r="H253" s="574">
        <v>215245</v>
      </c>
      <c r="I253" s="142">
        <v>93.3</v>
      </c>
      <c r="J253" s="56">
        <v>10394504621</v>
      </c>
      <c r="K253" s="56">
        <v>1960767751</v>
      </c>
      <c r="L253" s="568">
        <v>19.309999999999999</v>
      </c>
      <c r="M253" s="568">
        <v>17.239999999999998</v>
      </c>
      <c r="N253" s="56">
        <v>9663</v>
      </c>
      <c r="O253" s="562">
        <f t="shared" si="9"/>
        <v>107</v>
      </c>
      <c r="P253" s="562" t="str">
        <f t="shared" si="10"/>
        <v>Sandviken</v>
      </c>
      <c r="Q253" s="567">
        <f t="shared" si="11"/>
        <v>9663</v>
      </c>
    </row>
    <row r="254" spans="1:17" x14ac:dyDescent="0.2">
      <c r="A254" s="576" t="s">
        <v>1144</v>
      </c>
      <c r="B254" s="575" t="s">
        <v>1027</v>
      </c>
      <c r="C254" s="474" t="s">
        <v>617</v>
      </c>
      <c r="D254" s="554" t="s">
        <v>617</v>
      </c>
      <c r="E254" s="570">
        <v>25717</v>
      </c>
      <c r="F254" s="570">
        <v>4894017500</v>
      </c>
      <c r="G254" s="574">
        <v>5288279550</v>
      </c>
      <c r="H254" s="574">
        <v>205634</v>
      </c>
      <c r="I254" s="142">
        <v>89.1</v>
      </c>
      <c r="J254" s="56">
        <v>6822405067</v>
      </c>
      <c r="K254" s="56">
        <v>1534125517</v>
      </c>
      <c r="L254" s="568">
        <v>19.309999999999999</v>
      </c>
      <c r="M254" s="568">
        <v>17.239999999999998</v>
      </c>
      <c r="N254" s="56">
        <v>11519</v>
      </c>
      <c r="O254" s="562">
        <f t="shared" si="9"/>
        <v>169</v>
      </c>
      <c r="P254" s="562" t="str">
        <f t="shared" si="10"/>
        <v>Söderhamn</v>
      </c>
      <c r="Q254" s="567">
        <f t="shared" si="11"/>
        <v>11519</v>
      </c>
    </row>
    <row r="255" spans="1:17" ht="25.5" x14ac:dyDescent="0.2">
      <c r="A255" s="576" t="s">
        <v>1145</v>
      </c>
      <c r="B255" s="575" t="s">
        <v>893</v>
      </c>
      <c r="C255" s="578" t="s">
        <v>619</v>
      </c>
      <c r="D255" s="577" t="s">
        <v>718</v>
      </c>
      <c r="E255" s="570">
        <v>25134</v>
      </c>
      <c r="F255" s="570">
        <v>4794370200</v>
      </c>
      <c r="G255" s="574">
        <v>5180604663</v>
      </c>
      <c r="H255" s="574">
        <v>206119</v>
      </c>
      <c r="I255" s="142">
        <v>89.4</v>
      </c>
      <c r="J255" s="56">
        <v>6667742309</v>
      </c>
      <c r="K255" s="56">
        <v>1487137646</v>
      </c>
      <c r="L255" s="568">
        <v>21.04</v>
      </c>
      <c r="M255" s="568">
        <v>18.97</v>
      </c>
      <c r="N255" s="56">
        <v>12449</v>
      </c>
      <c r="O255" s="562">
        <f t="shared" si="9"/>
        <v>199</v>
      </c>
      <c r="P255" s="562" t="str">
        <f t="shared" si="10"/>
        <v>Härnösand</v>
      </c>
      <c r="Q255" s="567">
        <f t="shared" si="11"/>
        <v>12449</v>
      </c>
    </row>
    <row r="256" spans="1:17" x14ac:dyDescent="0.2">
      <c r="A256" s="576" t="s">
        <v>1145</v>
      </c>
      <c r="B256" s="575" t="s">
        <v>916</v>
      </c>
      <c r="C256" s="474" t="s">
        <v>620</v>
      </c>
      <c r="D256" s="554" t="s">
        <v>620</v>
      </c>
      <c r="E256" s="570">
        <v>18417</v>
      </c>
      <c r="F256" s="570">
        <v>3452759800</v>
      </c>
      <c r="G256" s="574">
        <v>3730914129</v>
      </c>
      <c r="H256" s="574">
        <v>202580</v>
      </c>
      <c r="I256" s="142">
        <v>87.8</v>
      </c>
      <c r="J256" s="56">
        <v>4885804492</v>
      </c>
      <c r="K256" s="56">
        <v>1154890363</v>
      </c>
      <c r="L256" s="568">
        <v>21.04</v>
      </c>
      <c r="M256" s="568">
        <v>18.97</v>
      </c>
      <c r="N256" s="56">
        <v>13194</v>
      </c>
      <c r="O256" s="562">
        <f t="shared" si="9"/>
        <v>227</v>
      </c>
      <c r="P256" s="562" t="str">
        <f t="shared" si="10"/>
        <v>Kramfors</v>
      </c>
      <c r="Q256" s="567">
        <f t="shared" si="11"/>
        <v>13194</v>
      </c>
    </row>
    <row r="257" spans="1:17" x14ac:dyDescent="0.2">
      <c r="A257" s="576" t="s">
        <v>1145</v>
      </c>
      <c r="B257" s="575" t="s">
        <v>1004</v>
      </c>
      <c r="C257" s="474" t="s">
        <v>621</v>
      </c>
      <c r="D257" s="554" t="s">
        <v>621</v>
      </c>
      <c r="E257" s="570">
        <v>19494</v>
      </c>
      <c r="F257" s="570">
        <v>3623618100</v>
      </c>
      <c r="G257" s="574">
        <v>3915536774</v>
      </c>
      <c r="H257" s="574">
        <v>200859</v>
      </c>
      <c r="I257" s="142">
        <v>87.1</v>
      </c>
      <c r="J257" s="56">
        <v>5171519399</v>
      </c>
      <c r="K257" s="56">
        <v>1255982625</v>
      </c>
      <c r="L257" s="568">
        <v>21.04</v>
      </c>
      <c r="M257" s="568">
        <v>18.97</v>
      </c>
      <c r="N257" s="56">
        <v>13556</v>
      </c>
      <c r="O257" s="562">
        <f t="shared" si="9"/>
        <v>237</v>
      </c>
      <c r="P257" s="562" t="str">
        <f t="shared" si="10"/>
        <v>Sollefteå</v>
      </c>
      <c r="Q257" s="567">
        <f t="shared" si="11"/>
        <v>13556</v>
      </c>
    </row>
    <row r="258" spans="1:17" x14ac:dyDescent="0.2">
      <c r="A258" s="576" t="s">
        <v>1145</v>
      </c>
      <c r="B258" s="575" t="s">
        <v>1018</v>
      </c>
      <c r="C258" s="474" t="s">
        <v>622</v>
      </c>
      <c r="D258" s="554" t="s">
        <v>622</v>
      </c>
      <c r="E258" s="570">
        <v>98826</v>
      </c>
      <c r="F258" s="570">
        <v>21532983100</v>
      </c>
      <c r="G258" s="574">
        <v>23267680219</v>
      </c>
      <c r="H258" s="574">
        <v>235441</v>
      </c>
      <c r="I258" s="142">
        <v>102.1</v>
      </c>
      <c r="J258" s="56">
        <v>26217327182</v>
      </c>
      <c r="K258" s="56">
        <v>2949646963</v>
      </c>
      <c r="L258" s="568">
        <v>21.04</v>
      </c>
      <c r="M258" s="568">
        <v>18.97</v>
      </c>
      <c r="N258" s="56">
        <v>6280</v>
      </c>
      <c r="O258" s="562">
        <f t="shared" si="9"/>
        <v>45</v>
      </c>
      <c r="P258" s="562" t="str">
        <f t="shared" si="10"/>
        <v>Sundsvall</v>
      </c>
      <c r="Q258" s="567">
        <f t="shared" si="11"/>
        <v>6280</v>
      </c>
    </row>
    <row r="259" spans="1:17" x14ac:dyDescent="0.2">
      <c r="A259" s="576" t="s">
        <v>1145</v>
      </c>
      <c r="B259" s="575" t="s">
        <v>1035</v>
      </c>
      <c r="C259" s="474" t="s">
        <v>623</v>
      </c>
      <c r="D259" s="554" t="s">
        <v>623</v>
      </c>
      <c r="E259" s="570">
        <v>18030</v>
      </c>
      <c r="F259" s="570">
        <v>3629750100</v>
      </c>
      <c r="G259" s="574">
        <v>3922162768</v>
      </c>
      <c r="H259" s="574">
        <v>217535</v>
      </c>
      <c r="I259" s="142">
        <v>94.3</v>
      </c>
      <c r="J259" s="56">
        <v>4783138133</v>
      </c>
      <c r="K259" s="56">
        <v>860975365</v>
      </c>
      <c r="L259" s="568">
        <v>21.04</v>
      </c>
      <c r="M259" s="568">
        <v>18.97</v>
      </c>
      <c r="N259" s="56">
        <v>10047</v>
      </c>
      <c r="O259" s="562">
        <f t="shared" si="9"/>
        <v>117</v>
      </c>
      <c r="P259" s="562" t="str">
        <f t="shared" si="10"/>
        <v>Timrå</v>
      </c>
      <c r="Q259" s="567">
        <f t="shared" si="11"/>
        <v>10047</v>
      </c>
    </row>
    <row r="260" spans="1:17" x14ac:dyDescent="0.2">
      <c r="A260" s="576" t="s">
        <v>1145</v>
      </c>
      <c r="B260" s="575" t="s">
        <v>1081</v>
      </c>
      <c r="C260" s="474" t="s">
        <v>624</v>
      </c>
      <c r="D260" s="554" t="s">
        <v>624</v>
      </c>
      <c r="E260" s="570">
        <v>9391</v>
      </c>
      <c r="F260" s="570">
        <v>1814460500</v>
      </c>
      <c r="G260" s="574">
        <v>1960633438</v>
      </c>
      <c r="H260" s="574">
        <v>208778</v>
      </c>
      <c r="I260" s="142">
        <v>90.5</v>
      </c>
      <c r="J260" s="56">
        <v>2491317260</v>
      </c>
      <c r="K260" s="56">
        <v>530683822</v>
      </c>
      <c r="L260" s="568">
        <v>21.04</v>
      </c>
      <c r="M260" s="568">
        <v>18.97</v>
      </c>
      <c r="N260" s="56">
        <v>11890</v>
      </c>
      <c r="O260" s="562">
        <f t="shared" si="9"/>
        <v>180</v>
      </c>
      <c r="P260" s="562" t="str">
        <f t="shared" si="10"/>
        <v>Ånge</v>
      </c>
      <c r="Q260" s="567">
        <f t="shared" si="11"/>
        <v>11890</v>
      </c>
    </row>
    <row r="261" spans="1:17" x14ac:dyDescent="0.2">
      <c r="A261" s="576" t="s">
        <v>1145</v>
      </c>
      <c r="B261" s="575" t="s">
        <v>1096</v>
      </c>
      <c r="C261" s="474" t="s">
        <v>625</v>
      </c>
      <c r="D261" s="554" t="s">
        <v>625</v>
      </c>
      <c r="E261" s="570">
        <v>56084</v>
      </c>
      <c r="F261" s="570">
        <v>11575928100</v>
      </c>
      <c r="G261" s="574">
        <v>12508484868</v>
      </c>
      <c r="H261" s="574">
        <v>223031</v>
      </c>
      <c r="I261" s="142">
        <v>96.7</v>
      </c>
      <c r="J261" s="56">
        <v>14878398171</v>
      </c>
      <c r="K261" s="56">
        <v>2369913303</v>
      </c>
      <c r="L261" s="568">
        <v>21.04</v>
      </c>
      <c r="M261" s="568">
        <v>18.97</v>
      </c>
      <c r="N261" s="56">
        <v>8891</v>
      </c>
      <c r="O261" s="562">
        <f t="shared" si="9"/>
        <v>82</v>
      </c>
      <c r="P261" s="562" t="str">
        <f t="shared" si="10"/>
        <v>Örnsköldsvik</v>
      </c>
      <c r="Q261" s="567">
        <f t="shared" si="11"/>
        <v>8891</v>
      </c>
    </row>
    <row r="262" spans="1:17" ht="25.5" x14ac:dyDescent="0.2">
      <c r="A262" s="576" t="s">
        <v>1146</v>
      </c>
      <c r="B262" s="575" t="s">
        <v>824</v>
      </c>
      <c r="C262" s="578" t="s">
        <v>627</v>
      </c>
      <c r="D262" s="577" t="s">
        <v>719</v>
      </c>
      <c r="E262" s="570">
        <v>7095</v>
      </c>
      <c r="F262" s="570">
        <v>1238387100</v>
      </c>
      <c r="G262" s="574">
        <v>1338151565</v>
      </c>
      <c r="H262" s="574">
        <v>188605</v>
      </c>
      <c r="I262" s="142">
        <v>81.8</v>
      </c>
      <c r="J262" s="56">
        <v>1882216586</v>
      </c>
      <c r="K262" s="56">
        <v>544065021</v>
      </c>
      <c r="L262" s="568">
        <v>20.170000000000002</v>
      </c>
      <c r="M262" s="568">
        <v>18.100000000000001</v>
      </c>
      <c r="N262" s="56">
        <v>15467</v>
      </c>
      <c r="O262" s="562">
        <f t="shared" si="9"/>
        <v>273</v>
      </c>
      <c r="P262" s="562" t="str">
        <f t="shared" si="10"/>
        <v>Berg</v>
      </c>
      <c r="Q262" s="567">
        <f t="shared" si="11"/>
        <v>15467</v>
      </c>
    </row>
    <row r="263" spans="1:17" x14ac:dyDescent="0.2">
      <c r="A263" s="576" t="s">
        <v>1146</v>
      </c>
      <c r="B263" s="575" t="s">
        <v>836</v>
      </c>
      <c r="C263" s="474" t="s">
        <v>628</v>
      </c>
      <c r="D263" s="554" t="s">
        <v>628</v>
      </c>
      <c r="E263" s="570">
        <v>6369</v>
      </c>
      <c r="F263" s="570">
        <v>1138307200</v>
      </c>
      <c r="G263" s="574">
        <v>1230009228</v>
      </c>
      <c r="H263" s="574">
        <v>193124</v>
      </c>
      <c r="I263" s="142">
        <v>83.7</v>
      </c>
      <c r="J263" s="56">
        <v>1689617680</v>
      </c>
      <c r="K263" s="56">
        <v>459608452</v>
      </c>
      <c r="L263" s="568">
        <v>20.170000000000002</v>
      </c>
      <c r="M263" s="568">
        <v>18.100000000000001</v>
      </c>
      <c r="N263" s="56">
        <v>14555</v>
      </c>
      <c r="O263" s="562">
        <f t="shared" si="9"/>
        <v>260</v>
      </c>
      <c r="P263" s="562" t="str">
        <f t="shared" si="10"/>
        <v>Bräcke</v>
      </c>
      <c r="Q263" s="567">
        <f t="shared" si="11"/>
        <v>14555</v>
      </c>
    </row>
    <row r="264" spans="1:17" x14ac:dyDescent="0.2">
      <c r="A264" s="576" t="s">
        <v>1146</v>
      </c>
      <c r="B264" s="575" t="s">
        <v>892</v>
      </c>
      <c r="C264" s="474" t="s">
        <v>629</v>
      </c>
      <c r="D264" s="554" t="s">
        <v>629</v>
      </c>
      <c r="E264" s="570">
        <v>10133</v>
      </c>
      <c r="F264" s="570">
        <v>1914901800</v>
      </c>
      <c r="G264" s="574">
        <v>2069166289</v>
      </c>
      <c r="H264" s="574">
        <v>204201</v>
      </c>
      <c r="I264" s="142">
        <v>88.5</v>
      </c>
      <c r="J264" s="56">
        <v>2688160771</v>
      </c>
      <c r="K264" s="56">
        <v>618994482</v>
      </c>
      <c r="L264" s="568">
        <v>20.170000000000002</v>
      </c>
      <c r="M264" s="568">
        <v>18.100000000000001</v>
      </c>
      <c r="N264" s="56">
        <v>12321</v>
      </c>
      <c r="O264" s="562">
        <f t="shared" si="9"/>
        <v>195</v>
      </c>
      <c r="P264" s="562" t="str">
        <f t="shared" si="10"/>
        <v>Härjedalen</v>
      </c>
      <c r="Q264" s="567">
        <f t="shared" si="11"/>
        <v>12321</v>
      </c>
    </row>
    <row r="265" spans="1:17" x14ac:dyDescent="0.2">
      <c r="A265" s="576" t="s">
        <v>1146</v>
      </c>
      <c r="B265" s="575" t="s">
        <v>919</v>
      </c>
      <c r="C265" s="474" t="s">
        <v>630</v>
      </c>
      <c r="D265" s="554" t="s">
        <v>630</v>
      </c>
      <c r="E265" s="570">
        <v>14868</v>
      </c>
      <c r="F265" s="570">
        <v>2848398700</v>
      </c>
      <c r="G265" s="574">
        <v>3077865699</v>
      </c>
      <c r="H265" s="574">
        <v>207013</v>
      </c>
      <c r="I265" s="142">
        <v>89.7</v>
      </c>
      <c r="J265" s="56">
        <v>3944298267</v>
      </c>
      <c r="K265" s="56">
        <v>866432568</v>
      </c>
      <c r="L265" s="568">
        <v>20.170000000000002</v>
      </c>
      <c r="M265" s="568">
        <v>18.100000000000001</v>
      </c>
      <c r="N265" s="56">
        <v>11754</v>
      </c>
      <c r="O265" s="562">
        <f t="shared" ref="O265:O298" si="12">RANK(N265,$N$9:$N$298,1)</f>
        <v>177</v>
      </c>
      <c r="P265" s="562" t="str">
        <f t="shared" ref="P265:P298" si="13">C265</f>
        <v>Krokom</v>
      </c>
      <c r="Q265" s="567">
        <f t="shared" ref="Q265:Q298" si="14">N265</f>
        <v>11754</v>
      </c>
    </row>
    <row r="266" spans="1:17" x14ac:dyDescent="0.2">
      <c r="A266" s="576" t="s">
        <v>1146</v>
      </c>
      <c r="B266" s="575" t="s">
        <v>988</v>
      </c>
      <c r="C266" s="474" t="s">
        <v>631</v>
      </c>
      <c r="D266" s="554" t="s">
        <v>631</v>
      </c>
      <c r="E266" s="570">
        <v>5354</v>
      </c>
      <c r="F266" s="570">
        <v>955632000</v>
      </c>
      <c r="G266" s="574">
        <v>1032617714</v>
      </c>
      <c r="H266" s="574">
        <v>192868</v>
      </c>
      <c r="I266" s="142">
        <v>83.6</v>
      </c>
      <c r="J266" s="56">
        <v>1420350614</v>
      </c>
      <c r="K266" s="56">
        <v>387732900</v>
      </c>
      <c r="L266" s="568">
        <v>20.170000000000002</v>
      </c>
      <c r="M266" s="568">
        <v>18.100000000000001</v>
      </c>
      <c r="N266" s="56">
        <v>14607</v>
      </c>
      <c r="O266" s="562">
        <f t="shared" si="12"/>
        <v>262</v>
      </c>
      <c r="P266" s="562" t="str">
        <f t="shared" si="13"/>
        <v>Ragunda</v>
      </c>
      <c r="Q266" s="567">
        <f t="shared" si="14"/>
        <v>14607</v>
      </c>
    </row>
    <row r="267" spans="1:17" x14ac:dyDescent="0.2">
      <c r="A267" s="576" t="s">
        <v>1146</v>
      </c>
      <c r="B267" s="575" t="s">
        <v>1016</v>
      </c>
      <c r="C267" s="474" t="s">
        <v>632</v>
      </c>
      <c r="D267" s="554" t="s">
        <v>632</v>
      </c>
      <c r="E267" s="570">
        <v>11685</v>
      </c>
      <c r="F267" s="570">
        <v>2078257400</v>
      </c>
      <c r="G267" s="574">
        <v>2245681816</v>
      </c>
      <c r="H267" s="574">
        <v>192185</v>
      </c>
      <c r="I267" s="142">
        <v>83.3</v>
      </c>
      <c r="J267" s="56">
        <v>3099887359</v>
      </c>
      <c r="K267" s="56">
        <v>854205543</v>
      </c>
      <c r="L267" s="568">
        <v>20.170000000000002</v>
      </c>
      <c r="M267" s="568">
        <v>18.100000000000001</v>
      </c>
      <c r="N267" s="56">
        <v>14745</v>
      </c>
      <c r="O267" s="562">
        <f t="shared" si="12"/>
        <v>263</v>
      </c>
      <c r="P267" s="562" t="str">
        <f t="shared" si="13"/>
        <v>Strömsund</v>
      </c>
      <c r="Q267" s="567">
        <f t="shared" si="14"/>
        <v>14745</v>
      </c>
    </row>
    <row r="268" spans="1:17" x14ac:dyDescent="0.2">
      <c r="A268" s="576" t="s">
        <v>1146</v>
      </c>
      <c r="B268" s="575" t="s">
        <v>1082</v>
      </c>
      <c r="C268" s="474" t="s">
        <v>633</v>
      </c>
      <c r="D268" s="554" t="s">
        <v>633</v>
      </c>
      <c r="E268" s="570">
        <v>11470</v>
      </c>
      <c r="F268" s="570">
        <v>2110992300</v>
      </c>
      <c r="G268" s="574">
        <v>2281053840</v>
      </c>
      <c r="H268" s="574">
        <v>198871</v>
      </c>
      <c r="I268" s="142">
        <v>86.2</v>
      </c>
      <c r="J268" s="56">
        <v>3042850493</v>
      </c>
      <c r="K268" s="56">
        <v>761796653</v>
      </c>
      <c r="L268" s="568">
        <v>20.170000000000002</v>
      </c>
      <c r="M268" s="568">
        <v>18.100000000000001</v>
      </c>
      <c r="N268" s="56">
        <v>13396</v>
      </c>
      <c r="O268" s="562">
        <f t="shared" si="12"/>
        <v>233</v>
      </c>
      <c r="P268" s="562" t="str">
        <f t="shared" si="13"/>
        <v>Åre</v>
      </c>
      <c r="Q268" s="567">
        <f t="shared" si="14"/>
        <v>13396</v>
      </c>
    </row>
    <row r="269" spans="1:17" x14ac:dyDescent="0.2">
      <c r="A269" s="576" t="s">
        <v>1146</v>
      </c>
      <c r="B269" s="575" t="s">
        <v>1097</v>
      </c>
      <c r="C269" s="474" t="s">
        <v>634</v>
      </c>
      <c r="D269" s="554" t="s">
        <v>634</v>
      </c>
      <c r="E269" s="570">
        <v>63072</v>
      </c>
      <c r="F269" s="570">
        <v>12689869400</v>
      </c>
      <c r="G269" s="574">
        <v>13712165279</v>
      </c>
      <c r="H269" s="574">
        <v>217405</v>
      </c>
      <c r="I269" s="142">
        <v>94.2</v>
      </c>
      <c r="J269" s="56">
        <v>16732228968</v>
      </c>
      <c r="K269" s="56">
        <v>3020063689</v>
      </c>
      <c r="L269" s="568">
        <v>20.170000000000002</v>
      </c>
      <c r="M269" s="568">
        <v>18.100000000000001</v>
      </c>
      <c r="N269" s="56">
        <v>9658</v>
      </c>
      <c r="O269" s="562">
        <f t="shared" si="12"/>
        <v>105</v>
      </c>
      <c r="P269" s="562" t="str">
        <f t="shared" si="13"/>
        <v>Östersund</v>
      </c>
      <c r="Q269" s="567">
        <f t="shared" si="14"/>
        <v>9658</v>
      </c>
    </row>
    <row r="270" spans="1:17" ht="25.5" x14ac:dyDescent="0.2">
      <c r="A270" s="576" t="s">
        <v>1147</v>
      </c>
      <c r="B270" s="575" t="s">
        <v>825</v>
      </c>
      <c r="C270" s="578" t="s">
        <v>636</v>
      </c>
      <c r="D270" s="577" t="s">
        <v>720</v>
      </c>
      <c r="E270" s="570">
        <v>2475</v>
      </c>
      <c r="F270" s="570">
        <v>428370900</v>
      </c>
      <c r="G270" s="574">
        <v>462880460</v>
      </c>
      <c r="H270" s="574">
        <v>187022</v>
      </c>
      <c r="I270" s="142">
        <v>81.099999999999994</v>
      </c>
      <c r="J270" s="56">
        <v>656587181</v>
      </c>
      <c r="K270" s="56">
        <v>193706721</v>
      </c>
      <c r="L270" s="568">
        <v>20.6</v>
      </c>
      <c r="M270" s="568">
        <v>18.53</v>
      </c>
      <c r="N270" s="56">
        <v>16123</v>
      </c>
      <c r="O270" s="562">
        <f t="shared" si="12"/>
        <v>280</v>
      </c>
      <c r="P270" s="562" t="str">
        <f t="shared" si="13"/>
        <v>Bjurholm</v>
      </c>
      <c r="Q270" s="567">
        <f t="shared" si="14"/>
        <v>16123</v>
      </c>
    </row>
    <row r="271" spans="1:17" x14ac:dyDescent="0.2">
      <c r="A271" s="576" t="s">
        <v>1147</v>
      </c>
      <c r="B271" s="575" t="s">
        <v>842</v>
      </c>
      <c r="C271" s="474" t="s">
        <v>637</v>
      </c>
      <c r="D271" s="554" t="s">
        <v>637</v>
      </c>
      <c r="E271" s="570">
        <v>2584</v>
      </c>
      <c r="F271" s="570">
        <v>473917900</v>
      </c>
      <c r="G271" s="574">
        <v>512096726</v>
      </c>
      <c r="H271" s="574">
        <v>198180</v>
      </c>
      <c r="I271" s="142">
        <v>85.9</v>
      </c>
      <c r="J271" s="56">
        <v>685503546</v>
      </c>
      <c r="K271" s="56">
        <v>173406820</v>
      </c>
      <c r="L271" s="568">
        <v>20.6</v>
      </c>
      <c r="M271" s="568">
        <v>18.53</v>
      </c>
      <c r="N271" s="56">
        <v>13824</v>
      </c>
      <c r="O271" s="562">
        <f t="shared" si="12"/>
        <v>241</v>
      </c>
      <c r="P271" s="562" t="str">
        <f t="shared" si="13"/>
        <v>Dorotea</v>
      </c>
      <c r="Q271" s="567">
        <f t="shared" si="14"/>
        <v>13824</v>
      </c>
    </row>
    <row r="272" spans="1:17" x14ac:dyDescent="0.2">
      <c r="A272" s="576" t="s">
        <v>1147</v>
      </c>
      <c r="B272" s="575" t="s">
        <v>945</v>
      </c>
      <c r="C272" s="474" t="s">
        <v>638</v>
      </c>
      <c r="D272" s="554" t="s">
        <v>638</v>
      </c>
      <c r="E272" s="570">
        <v>12237</v>
      </c>
      <c r="F272" s="570">
        <v>2366251400</v>
      </c>
      <c r="G272" s="574">
        <v>2556876613</v>
      </c>
      <c r="H272" s="574">
        <v>208946</v>
      </c>
      <c r="I272" s="142">
        <v>90.6</v>
      </c>
      <c r="J272" s="56">
        <v>3246326197</v>
      </c>
      <c r="K272" s="56">
        <v>689449584</v>
      </c>
      <c r="L272" s="568">
        <v>20.6</v>
      </c>
      <c r="M272" s="568">
        <v>18.53</v>
      </c>
      <c r="N272" s="56">
        <v>11606</v>
      </c>
      <c r="O272" s="562">
        <f t="shared" si="12"/>
        <v>171</v>
      </c>
      <c r="P272" s="562" t="str">
        <f t="shared" si="13"/>
        <v>Lycksele</v>
      </c>
      <c r="Q272" s="567">
        <f t="shared" si="14"/>
        <v>11606</v>
      </c>
    </row>
    <row r="273" spans="1:17" x14ac:dyDescent="0.2">
      <c r="A273" s="576" t="s">
        <v>1147</v>
      </c>
      <c r="B273" s="575" t="s">
        <v>949</v>
      </c>
      <c r="C273" s="474" t="s">
        <v>639</v>
      </c>
      <c r="D273" s="554" t="s">
        <v>639</v>
      </c>
      <c r="E273" s="570">
        <v>3109</v>
      </c>
      <c r="F273" s="570">
        <v>615895400</v>
      </c>
      <c r="G273" s="574">
        <v>665511933</v>
      </c>
      <c r="H273" s="574">
        <v>214060</v>
      </c>
      <c r="I273" s="142">
        <v>92.8</v>
      </c>
      <c r="J273" s="56">
        <v>824779615</v>
      </c>
      <c r="K273" s="56">
        <v>159267682</v>
      </c>
      <c r="L273" s="568">
        <v>20.6</v>
      </c>
      <c r="M273" s="568">
        <v>18.53</v>
      </c>
      <c r="N273" s="56">
        <v>10553</v>
      </c>
      <c r="O273" s="562">
        <f t="shared" si="12"/>
        <v>139</v>
      </c>
      <c r="P273" s="562" t="str">
        <f t="shared" si="13"/>
        <v>Malå</v>
      </c>
      <c r="Q273" s="567">
        <f t="shared" si="14"/>
        <v>10553</v>
      </c>
    </row>
    <row r="274" spans="1:17" x14ac:dyDescent="0.2">
      <c r="A274" s="576" t="s">
        <v>1147</v>
      </c>
      <c r="B274" s="575" t="s">
        <v>967</v>
      </c>
      <c r="C274" s="474" t="s">
        <v>640</v>
      </c>
      <c r="D274" s="554" t="s">
        <v>640</v>
      </c>
      <c r="E274" s="570">
        <v>7090</v>
      </c>
      <c r="F274" s="570">
        <v>1328269600</v>
      </c>
      <c r="G274" s="574">
        <v>1435274999</v>
      </c>
      <c r="H274" s="574">
        <v>202437</v>
      </c>
      <c r="I274" s="142">
        <v>87.8</v>
      </c>
      <c r="J274" s="56">
        <v>1880890148</v>
      </c>
      <c r="K274" s="56">
        <v>445615149</v>
      </c>
      <c r="L274" s="568">
        <v>20.6</v>
      </c>
      <c r="M274" s="568">
        <v>18.53</v>
      </c>
      <c r="N274" s="56">
        <v>12947</v>
      </c>
      <c r="O274" s="562">
        <f t="shared" si="12"/>
        <v>217</v>
      </c>
      <c r="P274" s="562" t="str">
        <f t="shared" si="13"/>
        <v>Nordmaling</v>
      </c>
      <c r="Q274" s="567">
        <f t="shared" si="14"/>
        <v>12947</v>
      </c>
    </row>
    <row r="275" spans="1:17" x14ac:dyDescent="0.2">
      <c r="A275" s="576" t="s">
        <v>1147</v>
      </c>
      <c r="B275" s="575" t="s">
        <v>970</v>
      </c>
      <c r="C275" s="474" t="s">
        <v>641</v>
      </c>
      <c r="D275" s="554" t="s">
        <v>641</v>
      </c>
      <c r="E275" s="570">
        <v>4097</v>
      </c>
      <c r="F275" s="570">
        <v>751215200</v>
      </c>
      <c r="G275" s="574">
        <v>811733097</v>
      </c>
      <c r="H275" s="574">
        <v>198129</v>
      </c>
      <c r="I275" s="142">
        <v>85.9</v>
      </c>
      <c r="J275" s="56">
        <v>1086883912</v>
      </c>
      <c r="K275" s="56">
        <v>275150815</v>
      </c>
      <c r="L275" s="568">
        <v>20.6</v>
      </c>
      <c r="M275" s="568">
        <v>18.53</v>
      </c>
      <c r="N275" s="56">
        <v>13835</v>
      </c>
      <c r="O275" s="562">
        <f t="shared" si="12"/>
        <v>243</v>
      </c>
      <c r="P275" s="562" t="str">
        <f t="shared" si="13"/>
        <v>Norsjö</v>
      </c>
      <c r="Q275" s="567">
        <f t="shared" si="14"/>
        <v>13835</v>
      </c>
    </row>
    <row r="276" spans="1:17" x14ac:dyDescent="0.2">
      <c r="A276" s="576" t="s">
        <v>1147</v>
      </c>
      <c r="B276" s="575" t="s">
        <v>989</v>
      </c>
      <c r="C276" s="474" t="s">
        <v>642</v>
      </c>
      <c r="D276" s="554" t="s">
        <v>642</v>
      </c>
      <c r="E276" s="570">
        <v>6779</v>
      </c>
      <c r="F276" s="570">
        <v>1256899100</v>
      </c>
      <c r="G276" s="574">
        <v>1358154891</v>
      </c>
      <c r="H276" s="574">
        <v>200347</v>
      </c>
      <c r="I276" s="142">
        <v>86.8</v>
      </c>
      <c r="J276" s="56">
        <v>1798385657</v>
      </c>
      <c r="K276" s="56">
        <v>440230766</v>
      </c>
      <c r="L276" s="568">
        <v>20.6</v>
      </c>
      <c r="M276" s="568">
        <v>18.53</v>
      </c>
      <c r="N276" s="56">
        <v>13378</v>
      </c>
      <c r="O276" s="562">
        <f t="shared" si="12"/>
        <v>230</v>
      </c>
      <c r="P276" s="562" t="str">
        <f t="shared" si="13"/>
        <v>Robertsfors</v>
      </c>
      <c r="Q276" s="567">
        <f t="shared" si="14"/>
        <v>13378</v>
      </c>
    </row>
    <row r="277" spans="1:17" x14ac:dyDescent="0.2">
      <c r="A277" s="576" t="s">
        <v>1147</v>
      </c>
      <c r="B277" s="575" t="s">
        <v>999</v>
      </c>
      <c r="C277" s="474" t="s">
        <v>643</v>
      </c>
      <c r="D277" s="554" t="s">
        <v>643</v>
      </c>
      <c r="E277" s="570">
        <v>72466</v>
      </c>
      <c r="F277" s="570">
        <v>14992791500</v>
      </c>
      <c r="G277" s="574">
        <v>16200610783</v>
      </c>
      <c r="H277" s="574">
        <v>223562</v>
      </c>
      <c r="I277" s="142">
        <v>96.9</v>
      </c>
      <c r="J277" s="56">
        <v>19224342092</v>
      </c>
      <c r="K277" s="56">
        <v>3023731309</v>
      </c>
      <c r="L277" s="568">
        <v>20.6</v>
      </c>
      <c r="M277" s="568">
        <v>18.53</v>
      </c>
      <c r="N277" s="56">
        <v>8596</v>
      </c>
      <c r="O277" s="562">
        <f t="shared" si="12"/>
        <v>78</v>
      </c>
      <c r="P277" s="562" t="str">
        <f t="shared" si="13"/>
        <v>Skellefteå</v>
      </c>
      <c r="Q277" s="567">
        <f t="shared" si="14"/>
        <v>8596</v>
      </c>
    </row>
    <row r="278" spans="1:17" x14ac:dyDescent="0.2">
      <c r="A278" s="576" t="s">
        <v>1147</v>
      </c>
      <c r="B278" s="575" t="s">
        <v>1007</v>
      </c>
      <c r="C278" s="474" t="s">
        <v>644</v>
      </c>
      <c r="D278" s="554" t="s">
        <v>644</v>
      </c>
      <c r="E278" s="570">
        <v>2533</v>
      </c>
      <c r="F278" s="570">
        <v>453740600</v>
      </c>
      <c r="G278" s="574">
        <v>490293943</v>
      </c>
      <c r="H278" s="574">
        <v>193563</v>
      </c>
      <c r="I278" s="142">
        <v>83.9</v>
      </c>
      <c r="J278" s="56">
        <v>671973871</v>
      </c>
      <c r="K278" s="56">
        <v>181679928</v>
      </c>
      <c r="L278" s="568">
        <v>20.6</v>
      </c>
      <c r="M278" s="568">
        <v>18.53</v>
      </c>
      <c r="N278" s="56">
        <v>14775</v>
      </c>
      <c r="O278" s="562">
        <f t="shared" si="12"/>
        <v>265</v>
      </c>
      <c r="P278" s="562" t="str">
        <f t="shared" si="13"/>
        <v>Sorsele</v>
      </c>
      <c r="Q278" s="567">
        <f t="shared" si="14"/>
        <v>14775</v>
      </c>
    </row>
    <row r="279" spans="1:17" x14ac:dyDescent="0.2">
      <c r="A279" s="576" t="s">
        <v>1147</v>
      </c>
      <c r="B279" s="575" t="s">
        <v>1013</v>
      </c>
      <c r="C279" s="474" t="s">
        <v>645</v>
      </c>
      <c r="D279" s="554" t="s">
        <v>645</v>
      </c>
      <c r="E279" s="570">
        <v>5895</v>
      </c>
      <c r="F279" s="570">
        <v>1092979300</v>
      </c>
      <c r="G279" s="574">
        <v>1181029712</v>
      </c>
      <c r="H279" s="574">
        <v>200344</v>
      </c>
      <c r="I279" s="142">
        <v>86.8</v>
      </c>
      <c r="J279" s="56">
        <v>1563871286</v>
      </c>
      <c r="K279" s="56">
        <v>382841574</v>
      </c>
      <c r="L279" s="568">
        <v>20.6</v>
      </c>
      <c r="M279" s="568">
        <v>18.53</v>
      </c>
      <c r="N279" s="56">
        <v>13378</v>
      </c>
      <c r="O279" s="562">
        <f t="shared" si="12"/>
        <v>230</v>
      </c>
      <c r="P279" s="562" t="str">
        <f t="shared" si="13"/>
        <v>Storuman</v>
      </c>
      <c r="Q279" s="567">
        <f t="shared" si="14"/>
        <v>13378</v>
      </c>
    </row>
    <row r="280" spans="1:17" x14ac:dyDescent="0.2">
      <c r="A280" s="576" t="s">
        <v>1147</v>
      </c>
      <c r="B280" s="575" t="s">
        <v>1051</v>
      </c>
      <c r="C280" s="474" t="s">
        <v>646</v>
      </c>
      <c r="D280" s="554" t="s">
        <v>646</v>
      </c>
      <c r="E280" s="570">
        <v>126898</v>
      </c>
      <c r="F280" s="570">
        <v>26371862300</v>
      </c>
      <c r="G280" s="574">
        <v>28496379527</v>
      </c>
      <c r="H280" s="574">
        <v>224561</v>
      </c>
      <c r="I280" s="142">
        <v>97.3</v>
      </c>
      <c r="J280" s="56">
        <v>33664484900</v>
      </c>
      <c r="K280" s="56">
        <v>5168105373</v>
      </c>
      <c r="L280" s="568">
        <v>20.6</v>
      </c>
      <c r="M280" s="568">
        <v>18.53</v>
      </c>
      <c r="N280" s="56">
        <v>8390</v>
      </c>
      <c r="O280" s="562">
        <f t="shared" si="12"/>
        <v>74</v>
      </c>
      <c r="P280" s="562" t="str">
        <f t="shared" si="13"/>
        <v>Umeå</v>
      </c>
      <c r="Q280" s="567">
        <f t="shared" si="14"/>
        <v>8390</v>
      </c>
    </row>
    <row r="281" spans="1:17" x14ac:dyDescent="0.2">
      <c r="A281" s="576" t="s">
        <v>1147</v>
      </c>
      <c r="B281" s="575" t="s">
        <v>1066</v>
      </c>
      <c r="C281" s="474" t="s">
        <v>647</v>
      </c>
      <c r="D281" s="554" t="s">
        <v>647</v>
      </c>
      <c r="E281" s="570">
        <v>6758</v>
      </c>
      <c r="F281" s="570">
        <v>1169275100</v>
      </c>
      <c r="G281" s="574">
        <v>1263471902</v>
      </c>
      <c r="H281" s="574">
        <v>186959</v>
      </c>
      <c r="I281" s="142">
        <v>81</v>
      </c>
      <c r="J281" s="56">
        <v>1792814615</v>
      </c>
      <c r="K281" s="56">
        <v>529342713</v>
      </c>
      <c r="L281" s="568">
        <v>20.6</v>
      </c>
      <c r="M281" s="568">
        <v>18.53</v>
      </c>
      <c r="N281" s="56">
        <v>16136</v>
      </c>
      <c r="O281" s="562">
        <f t="shared" si="12"/>
        <v>281</v>
      </c>
      <c r="P281" s="562" t="str">
        <f t="shared" si="13"/>
        <v>Vilhelmina</v>
      </c>
      <c r="Q281" s="567">
        <f t="shared" si="14"/>
        <v>16136</v>
      </c>
    </row>
    <row r="282" spans="1:17" x14ac:dyDescent="0.2">
      <c r="A282" s="576" t="s">
        <v>1147</v>
      </c>
      <c r="B282" s="575" t="s">
        <v>1068</v>
      </c>
      <c r="C282" s="474" t="s">
        <v>648</v>
      </c>
      <c r="D282" s="554" t="s">
        <v>648</v>
      </c>
      <c r="E282" s="570">
        <v>5442</v>
      </c>
      <c r="F282" s="570">
        <v>990779700</v>
      </c>
      <c r="G282" s="574">
        <v>1070596913</v>
      </c>
      <c r="H282" s="574">
        <v>196729</v>
      </c>
      <c r="I282" s="142">
        <v>85.3</v>
      </c>
      <c r="J282" s="56">
        <v>1443695936</v>
      </c>
      <c r="K282" s="56">
        <v>373099023</v>
      </c>
      <c r="L282" s="568">
        <v>20.6</v>
      </c>
      <c r="M282" s="568">
        <v>18.53</v>
      </c>
      <c r="N282" s="56">
        <v>14123</v>
      </c>
      <c r="O282" s="562">
        <f t="shared" si="12"/>
        <v>250</v>
      </c>
      <c r="P282" s="562" t="str">
        <f t="shared" si="13"/>
        <v>Vindeln</v>
      </c>
      <c r="Q282" s="567">
        <f t="shared" si="14"/>
        <v>14123</v>
      </c>
    </row>
    <row r="283" spans="1:17" x14ac:dyDescent="0.2">
      <c r="A283" s="576" t="s">
        <v>1147</v>
      </c>
      <c r="B283" s="575" t="s">
        <v>1072</v>
      </c>
      <c r="C283" s="474" t="s">
        <v>649</v>
      </c>
      <c r="D283" s="554" t="s">
        <v>649</v>
      </c>
      <c r="E283" s="570">
        <v>8774</v>
      </c>
      <c r="F283" s="570">
        <v>1676982800</v>
      </c>
      <c r="G283" s="574">
        <v>1812080534</v>
      </c>
      <c r="H283" s="574">
        <v>206528</v>
      </c>
      <c r="I283" s="142">
        <v>89.5</v>
      </c>
      <c r="J283" s="56">
        <v>2327634719</v>
      </c>
      <c r="K283" s="56">
        <v>515554185</v>
      </c>
      <c r="L283" s="568">
        <v>20.6</v>
      </c>
      <c r="M283" s="568">
        <v>18.53</v>
      </c>
      <c r="N283" s="56">
        <v>12104</v>
      </c>
      <c r="O283" s="562">
        <f t="shared" si="12"/>
        <v>189</v>
      </c>
      <c r="P283" s="562" t="str">
        <f t="shared" si="13"/>
        <v>Vännäs</v>
      </c>
      <c r="Q283" s="567">
        <f t="shared" si="14"/>
        <v>12104</v>
      </c>
    </row>
    <row r="284" spans="1:17" x14ac:dyDescent="0.2">
      <c r="A284" s="576" t="s">
        <v>1147</v>
      </c>
      <c r="B284" s="575" t="s">
        <v>1084</v>
      </c>
      <c r="C284" s="474" t="s">
        <v>650</v>
      </c>
      <c r="D284" s="554" t="s">
        <v>650</v>
      </c>
      <c r="E284" s="570">
        <v>2817</v>
      </c>
      <c r="F284" s="570">
        <v>488294500</v>
      </c>
      <c r="G284" s="574">
        <v>527631505</v>
      </c>
      <c r="H284" s="574">
        <v>187303</v>
      </c>
      <c r="I284" s="142">
        <v>81.2</v>
      </c>
      <c r="J284" s="56">
        <v>747315592</v>
      </c>
      <c r="K284" s="56">
        <v>219684087</v>
      </c>
      <c r="L284" s="568">
        <v>20.6</v>
      </c>
      <c r="M284" s="568">
        <v>18.53</v>
      </c>
      <c r="N284" s="56">
        <v>16065</v>
      </c>
      <c r="O284" s="562">
        <f t="shared" si="12"/>
        <v>279</v>
      </c>
      <c r="P284" s="562" t="str">
        <f t="shared" si="13"/>
        <v>Åsele</v>
      </c>
      <c r="Q284" s="567">
        <f t="shared" si="14"/>
        <v>16065</v>
      </c>
    </row>
    <row r="285" spans="1:17" ht="25.5" x14ac:dyDescent="0.2">
      <c r="A285" s="576" t="s">
        <v>1148</v>
      </c>
      <c r="B285" s="575" t="s">
        <v>818</v>
      </c>
      <c r="C285" s="578" t="s">
        <v>652</v>
      </c>
      <c r="D285" s="577" t="s">
        <v>721</v>
      </c>
      <c r="E285" s="570">
        <v>2804</v>
      </c>
      <c r="F285" s="570">
        <v>574914800</v>
      </c>
      <c r="G285" s="574">
        <v>621229936</v>
      </c>
      <c r="H285" s="574">
        <v>221551</v>
      </c>
      <c r="I285" s="142">
        <v>96</v>
      </c>
      <c r="J285" s="56">
        <v>743866851</v>
      </c>
      <c r="K285" s="56">
        <v>122636915</v>
      </c>
      <c r="L285" s="568">
        <v>20.45</v>
      </c>
      <c r="M285" s="568">
        <v>18.38</v>
      </c>
      <c r="N285" s="56">
        <v>8944</v>
      </c>
      <c r="O285" s="562">
        <f t="shared" si="12"/>
        <v>85</v>
      </c>
      <c r="P285" s="562" t="str">
        <f t="shared" si="13"/>
        <v>Arjeplog</v>
      </c>
      <c r="Q285" s="567">
        <f t="shared" si="14"/>
        <v>8944</v>
      </c>
    </row>
    <row r="286" spans="1:17" x14ac:dyDescent="0.2">
      <c r="A286" s="576" t="s">
        <v>1148</v>
      </c>
      <c r="B286" s="575" t="s">
        <v>819</v>
      </c>
      <c r="C286" s="474" t="s">
        <v>653</v>
      </c>
      <c r="D286" s="554" t="s">
        <v>653</v>
      </c>
      <c r="E286" s="570">
        <v>6329</v>
      </c>
      <c r="F286" s="570">
        <v>1289477600</v>
      </c>
      <c r="G286" s="574">
        <v>1393357915</v>
      </c>
      <c r="H286" s="574">
        <v>220155</v>
      </c>
      <c r="I286" s="142">
        <v>95.4</v>
      </c>
      <c r="J286" s="56">
        <v>1679006170</v>
      </c>
      <c r="K286" s="56">
        <v>285648255</v>
      </c>
      <c r="L286" s="568">
        <v>20.45</v>
      </c>
      <c r="M286" s="568">
        <v>18.38</v>
      </c>
      <c r="N286" s="56">
        <v>9230</v>
      </c>
      <c r="O286" s="562">
        <f t="shared" si="12"/>
        <v>92</v>
      </c>
      <c r="P286" s="562" t="str">
        <f t="shared" si="13"/>
        <v>Arvidsjaur</v>
      </c>
      <c r="Q286" s="567">
        <f t="shared" si="14"/>
        <v>9230</v>
      </c>
    </row>
    <row r="287" spans="1:17" x14ac:dyDescent="0.2">
      <c r="A287" s="576" t="s">
        <v>1148</v>
      </c>
      <c r="B287" s="575" t="s">
        <v>827</v>
      </c>
      <c r="C287" s="474" t="s">
        <v>654</v>
      </c>
      <c r="D287" s="554" t="s">
        <v>654</v>
      </c>
      <c r="E287" s="570">
        <v>28051</v>
      </c>
      <c r="F287" s="570">
        <v>5878431300</v>
      </c>
      <c r="G287" s="574">
        <v>6351997726</v>
      </c>
      <c r="H287" s="574">
        <v>226445</v>
      </c>
      <c r="I287" s="142">
        <v>98.2</v>
      </c>
      <c r="J287" s="56">
        <v>7441586675</v>
      </c>
      <c r="K287" s="56">
        <v>1089588949</v>
      </c>
      <c r="L287" s="568">
        <v>20.45</v>
      </c>
      <c r="M287" s="568">
        <v>18.38</v>
      </c>
      <c r="N287" s="56">
        <v>7943</v>
      </c>
      <c r="O287" s="562">
        <f t="shared" si="12"/>
        <v>69</v>
      </c>
      <c r="P287" s="562" t="str">
        <f t="shared" si="13"/>
        <v>Boden</v>
      </c>
      <c r="Q287" s="567">
        <f t="shared" si="14"/>
        <v>7943</v>
      </c>
    </row>
    <row r="288" spans="1:17" x14ac:dyDescent="0.2">
      <c r="A288" s="576" t="s">
        <v>1148</v>
      </c>
      <c r="B288" s="575" t="s">
        <v>868</v>
      </c>
      <c r="C288" s="474" t="s">
        <v>655</v>
      </c>
      <c r="D288" s="554" t="s">
        <v>655</v>
      </c>
      <c r="E288" s="570">
        <v>17654</v>
      </c>
      <c r="F288" s="570">
        <v>4310571300</v>
      </c>
      <c r="G288" s="574">
        <v>4657830924</v>
      </c>
      <c r="H288" s="574">
        <v>263840</v>
      </c>
      <c r="I288" s="142">
        <v>114.4</v>
      </c>
      <c r="J288" s="56">
        <v>4683389939</v>
      </c>
      <c r="K288" s="56">
        <v>25559015</v>
      </c>
      <c r="L288" s="568">
        <v>20.45</v>
      </c>
      <c r="M288" s="568">
        <v>18.38</v>
      </c>
      <c r="N288" s="56">
        <v>296</v>
      </c>
      <c r="O288" s="562">
        <f t="shared" si="12"/>
        <v>14</v>
      </c>
      <c r="P288" s="562" t="str">
        <f t="shared" si="13"/>
        <v>Gällivare</v>
      </c>
      <c r="Q288" s="567">
        <f t="shared" si="14"/>
        <v>296</v>
      </c>
    </row>
    <row r="289" spans="1:17" x14ac:dyDescent="0.2">
      <c r="A289" s="576" t="s">
        <v>1148</v>
      </c>
      <c r="B289" s="575" t="s">
        <v>879</v>
      </c>
      <c r="C289" s="474" t="s">
        <v>656</v>
      </c>
      <c r="D289" s="554" t="s">
        <v>656</v>
      </c>
      <c r="E289" s="570">
        <v>9763</v>
      </c>
      <c r="F289" s="570">
        <v>1693069100</v>
      </c>
      <c r="G289" s="574">
        <v>1829462747</v>
      </c>
      <c r="H289" s="574">
        <v>187387</v>
      </c>
      <c r="I289" s="142">
        <v>81.2</v>
      </c>
      <c r="J289" s="56">
        <v>2590004303</v>
      </c>
      <c r="K289" s="56">
        <v>760541556</v>
      </c>
      <c r="L289" s="568">
        <v>20.45</v>
      </c>
      <c r="M289" s="568">
        <v>18.38</v>
      </c>
      <c r="N289" s="56">
        <v>15931</v>
      </c>
      <c r="O289" s="562">
        <f t="shared" si="12"/>
        <v>278</v>
      </c>
      <c r="P289" s="562" t="str">
        <f t="shared" si="13"/>
        <v>Haparanda</v>
      </c>
      <c r="Q289" s="567">
        <f t="shared" si="14"/>
        <v>15931</v>
      </c>
    </row>
    <row r="290" spans="1:17" x14ac:dyDescent="0.2">
      <c r="A290" s="576" t="s">
        <v>1148</v>
      </c>
      <c r="B290" s="575" t="s">
        <v>900</v>
      </c>
      <c r="C290" s="474" t="s">
        <v>657</v>
      </c>
      <c r="D290" s="554" t="s">
        <v>657</v>
      </c>
      <c r="E290" s="570">
        <v>4980</v>
      </c>
      <c r="F290" s="570">
        <v>1012672900</v>
      </c>
      <c r="G290" s="574">
        <v>1094253829</v>
      </c>
      <c r="H290" s="574">
        <v>219730</v>
      </c>
      <c r="I290" s="142">
        <v>95.3</v>
      </c>
      <c r="J290" s="56">
        <v>1321132995</v>
      </c>
      <c r="K290" s="56">
        <v>226879166</v>
      </c>
      <c r="L290" s="568">
        <v>20.45</v>
      </c>
      <c r="M290" s="568">
        <v>18.38</v>
      </c>
      <c r="N290" s="56">
        <v>9317</v>
      </c>
      <c r="O290" s="562">
        <f t="shared" si="12"/>
        <v>96</v>
      </c>
      <c r="P290" s="562" t="str">
        <f t="shared" si="13"/>
        <v>Jokkmokk</v>
      </c>
      <c r="Q290" s="567">
        <f t="shared" si="14"/>
        <v>9317</v>
      </c>
    </row>
    <row r="291" spans="1:17" x14ac:dyDescent="0.2">
      <c r="A291" s="576" t="s">
        <v>1148</v>
      </c>
      <c r="B291" s="575" t="s">
        <v>903</v>
      </c>
      <c r="C291" s="474" t="s">
        <v>658</v>
      </c>
      <c r="D291" s="554" t="s">
        <v>658</v>
      </c>
      <c r="E291" s="570">
        <v>16065</v>
      </c>
      <c r="F291" s="570">
        <v>3294471300</v>
      </c>
      <c r="G291" s="574">
        <v>3559873908</v>
      </c>
      <c r="H291" s="574">
        <v>221592</v>
      </c>
      <c r="I291" s="142">
        <v>96.1</v>
      </c>
      <c r="J291" s="56">
        <v>4261847704</v>
      </c>
      <c r="K291" s="56">
        <v>701973796</v>
      </c>
      <c r="L291" s="568">
        <v>20.45</v>
      </c>
      <c r="M291" s="568">
        <v>18.38</v>
      </c>
      <c r="N291" s="56">
        <v>8936</v>
      </c>
      <c r="O291" s="562">
        <f t="shared" si="12"/>
        <v>84</v>
      </c>
      <c r="P291" s="562" t="str">
        <f t="shared" si="13"/>
        <v>Kalix</v>
      </c>
      <c r="Q291" s="567">
        <f t="shared" si="14"/>
        <v>8936</v>
      </c>
    </row>
    <row r="292" spans="1:17" x14ac:dyDescent="0.2">
      <c r="A292" s="576" t="s">
        <v>1148</v>
      </c>
      <c r="B292" s="575" t="s">
        <v>913</v>
      </c>
      <c r="C292" s="474" t="s">
        <v>659</v>
      </c>
      <c r="D292" s="554" t="s">
        <v>659</v>
      </c>
      <c r="E292" s="570">
        <v>22967</v>
      </c>
      <c r="F292" s="570">
        <v>5528310000</v>
      </c>
      <c r="G292" s="574">
        <v>5973670654</v>
      </c>
      <c r="H292" s="574">
        <v>260098</v>
      </c>
      <c r="I292" s="142">
        <v>112.8</v>
      </c>
      <c r="J292" s="56">
        <v>6092863754</v>
      </c>
      <c r="K292" s="56">
        <v>119193100</v>
      </c>
      <c r="L292" s="568">
        <v>20.45</v>
      </c>
      <c r="M292" s="568">
        <v>18.38</v>
      </c>
      <c r="N292" s="56">
        <v>1061</v>
      </c>
      <c r="O292" s="562">
        <f t="shared" si="12"/>
        <v>18</v>
      </c>
      <c r="P292" s="562" t="str">
        <f t="shared" si="13"/>
        <v>Kiruna</v>
      </c>
      <c r="Q292" s="567">
        <f t="shared" si="14"/>
        <v>1061</v>
      </c>
    </row>
    <row r="293" spans="1:17" x14ac:dyDescent="0.2">
      <c r="A293" s="576" t="s">
        <v>1148</v>
      </c>
      <c r="B293" s="575" t="s">
        <v>943</v>
      </c>
      <c r="C293" s="474" t="s">
        <v>660</v>
      </c>
      <c r="D293" s="554" t="s">
        <v>660</v>
      </c>
      <c r="E293" s="570">
        <v>77817</v>
      </c>
      <c r="F293" s="570">
        <v>17155224800</v>
      </c>
      <c r="G293" s="574">
        <v>18537249710</v>
      </c>
      <c r="H293" s="574">
        <v>238216</v>
      </c>
      <c r="I293" s="142">
        <v>103.3</v>
      </c>
      <c r="J293" s="56">
        <v>20643896842</v>
      </c>
      <c r="K293" s="56">
        <v>2106647132</v>
      </c>
      <c r="L293" s="568">
        <v>20.45</v>
      </c>
      <c r="M293" s="568">
        <v>18.38</v>
      </c>
      <c r="N293" s="56">
        <v>5536</v>
      </c>
      <c r="O293" s="562">
        <f t="shared" si="12"/>
        <v>38</v>
      </c>
      <c r="P293" s="562" t="str">
        <f t="shared" si="13"/>
        <v>Luleå</v>
      </c>
      <c r="Q293" s="567">
        <f t="shared" si="14"/>
        <v>5536</v>
      </c>
    </row>
    <row r="294" spans="1:17" x14ac:dyDescent="0.2">
      <c r="A294" s="576" t="s">
        <v>1148</v>
      </c>
      <c r="B294" s="575" t="s">
        <v>984</v>
      </c>
      <c r="C294" s="474" t="s">
        <v>661</v>
      </c>
      <c r="D294" s="554" t="s">
        <v>661</v>
      </c>
      <c r="E294" s="570">
        <v>6027</v>
      </c>
      <c r="F294" s="570">
        <v>1101343600</v>
      </c>
      <c r="G294" s="574">
        <v>1190067840</v>
      </c>
      <c r="H294" s="574">
        <v>197456</v>
      </c>
      <c r="I294" s="142">
        <v>85.6</v>
      </c>
      <c r="J294" s="56">
        <v>1598889269</v>
      </c>
      <c r="K294" s="56">
        <v>408821429</v>
      </c>
      <c r="L294" s="568">
        <v>20.45</v>
      </c>
      <c r="M294" s="568">
        <v>18.38</v>
      </c>
      <c r="N294" s="56">
        <v>13872</v>
      </c>
      <c r="O294" s="562">
        <f t="shared" si="12"/>
        <v>245</v>
      </c>
      <c r="P294" s="562" t="str">
        <f t="shared" si="13"/>
        <v>Pajala</v>
      </c>
      <c r="Q294" s="567">
        <f t="shared" si="14"/>
        <v>13872</v>
      </c>
    </row>
    <row r="295" spans="1:17" x14ac:dyDescent="0.2">
      <c r="A295" s="576" t="s">
        <v>1148</v>
      </c>
      <c r="B295" s="575" t="s">
        <v>987</v>
      </c>
      <c r="C295" s="474" t="s">
        <v>662</v>
      </c>
      <c r="D295" s="554" t="s">
        <v>662</v>
      </c>
      <c r="E295" s="570">
        <v>42099</v>
      </c>
      <c r="F295" s="570">
        <v>8911431200</v>
      </c>
      <c r="G295" s="574">
        <v>9629336097</v>
      </c>
      <c r="H295" s="574">
        <v>228731</v>
      </c>
      <c r="I295" s="142">
        <v>99.2</v>
      </c>
      <c r="J295" s="56">
        <v>11168348987</v>
      </c>
      <c r="K295" s="56">
        <v>1539012890</v>
      </c>
      <c r="L295" s="568">
        <v>20.45</v>
      </c>
      <c r="M295" s="568">
        <v>18.38</v>
      </c>
      <c r="N295" s="56">
        <v>7476</v>
      </c>
      <c r="O295" s="562">
        <f t="shared" si="12"/>
        <v>60</v>
      </c>
      <c r="P295" s="562" t="str">
        <f t="shared" si="13"/>
        <v>Piteå</v>
      </c>
      <c r="Q295" s="567">
        <f t="shared" si="14"/>
        <v>7476</v>
      </c>
    </row>
    <row r="296" spans="1:17" x14ac:dyDescent="0.2">
      <c r="A296" s="576" t="s">
        <v>1148</v>
      </c>
      <c r="B296" s="575" t="s">
        <v>1090</v>
      </c>
      <c r="C296" s="474" t="s">
        <v>663</v>
      </c>
      <c r="D296" s="554" t="s">
        <v>663</v>
      </c>
      <c r="E296" s="570">
        <v>8157</v>
      </c>
      <c r="F296" s="570">
        <v>1565284900</v>
      </c>
      <c r="G296" s="574">
        <v>1691384252</v>
      </c>
      <c r="H296" s="574">
        <v>207354</v>
      </c>
      <c r="I296" s="142">
        <v>89.9</v>
      </c>
      <c r="J296" s="56">
        <v>2163952177</v>
      </c>
      <c r="K296" s="56">
        <v>472567925</v>
      </c>
      <c r="L296" s="568">
        <v>20.45</v>
      </c>
      <c r="M296" s="568">
        <v>18.38</v>
      </c>
      <c r="N296" s="56">
        <v>11848</v>
      </c>
      <c r="O296" s="562">
        <f t="shared" si="12"/>
        <v>179</v>
      </c>
      <c r="P296" s="562" t="str">
        <f t="shared" si="13"/>
        <v>Älvsbyn</v>
      </c>
      <c r="Q296" s="567">
        <f t="shared" si="14"/>
        <v>11848</v>
      </c>
    </row>
    <row r="297" spans="1:17" x14ac:dyDescent="0.2">
      <c r="A297" s="576" t="s">
        <v>1148</v>
      </c>
      <c r="B297" s="575" t="s">
        <v>1101</v>
      </c>
      <c r="C297" s="474" t="s">
        <v>664</v>
      </c>
      <c r="D297" s="554" t="s">
        <v>664</v>
      </c>
      <c r="E297" s="570">
        <v>3302</v>
      </c>
      <c r="F297" s="570">
        <v>641188300</v>
      </c>
      <c r="G297" s="574">
        <v>692842429</v>
      </c>
      <c r="H297" s="574">
        <v>209825</v>
      </c>
      <c r="I297" s="142">
        <v>91</v>
      </c>
      <c r="J297" s="56">
        <v>875980151</v>
      </c>
      <c r="K297" s="56">
        <v>183137722</v>
      </c>
      <c r="L297" s="568">
        <v>20.45</v>
      </c>
      <c r="M297" s="568">
        <v>18.38</v>
      </c>
      <c r="N297" s="56">
        <v>11342</v>
      </c>
      <c r="O297" s="562">
        <f t="shared" si="12"/>
        <v>163</v>
      </c>
      <c r="P297" s="562" t="str">
        <f t="shared" si="13"/>
        <v>Överkalix</v>
      </c>
      <c r="Q297" s="567">
        <f t="shared" si="14"/>
        <v>11342</v>
      </c>
    </row>
    <row r="298" spans="1:17" x14ac:dyDescent="0.2">
      <c r="A298" s="573" t="s">
        <v>1148</v>
      </c>
      <c r="B298" s="572" t="s">
        <v>1102</v>
      </c>
      <c r="C298" s="571" t="s">
        <v>665</v>
      </c>
      <c r="D298" s="557" t="s">
        <v>665</v>
      </c>
      <c r="E298" s="570">
        <v>4409</v>
      </c>
      <c r="F298" s="570">
        <v>809488800</v>
      </c>
      <c r="G298" s="569">
        <v>874701218</v>
      </c>
      <c r="H298" s="569">
        <v>198390</v>
      </c>
      <c r="I298" s="145">
        <v>86</v>
      </c>
      <c r="J298" s="122">
        <v>1169653690</v>
      </c>
      <c r="K298" s="56">
        <v>294952472</v>
      </c>
      <c r="L298" s="568">
        <v>20.45</v>
      </c>
      <c r="M298" s="568">
        <v>18.38</v>
      </c>
      <c r="N298" s="56">
        <v>13681</v>
      </c>
      <c r="O298" s="562">
        <f t="shared" si="12"/>
        <v>240</v>
      </c>
      <c r="P298" s="562" t="str">
        <f t="shared" si="13"/>
        <v>Övertorneå</v>
      </c>
      <c r="Q298" s="567">
        <f t="shared" si="14"/>
        <v>13681</v>
      </c>
    </row>
    <row r="299" spans="1:17" ht="13.5" thickBot="1" x14ac:dyDescent="0.25">
      <c r="D299" s="566"/>
      <c r="E299" s="565"/>
      <c r="F299" s="565"/>
      <c r="G299" s="564"/>
      <c r="H299" s="564"/>
      <c r="I299" s="59"/>
      <c r="J299" s="60"/>
      <c r="K299" s="60"/>
      <c r="L299" s="563"/>
      <c r="M299" s="563"/>
      <c r="N299" s="60"/>
    </row>
    <row r="300" spans="1:17" x14ac:dyDescent="0.2">
      <c r="D300" s="558" t="s">
        <v>1163</v>
      </c>
    </row>
  </sheetData>
  <mergeCells count="4">
    <mergeCell ref="G2:I2"/>
    <mergeCell ref="L2:M2"/>
    <mergeCell ref="L3:M3"/>
    <mergeCell ref="L4:M4"/>
  </mergeCells>
  <conditionalFormatting sqref="K9:K298 N9:N298">
    <cfRule type="cellIs" dxfId="19" priority="16" stopIfTrue="1" operator="lessThan">
      <formula>0</formula>
    </cfRule>
  </conditionalFormatting>
  <conditionalFormatting sqref="L9:L298">
    <cfRule type="expression" dxfId="18" priority="17" stopIfTrue="1">
      <formula>IF($K9&gt;=0,TRUE,FALSE)</formula>
    </cfRule>
  </conditionalFormatting>
  <conditionalFormatting sqref="M9:M298">
    <cfRule type="expression" dxfId="17" priority="18" stopIfTrue="1">
      <formula>IF($K9&lt;0,TRUE,FALSE)</formula>
    </cfRule>
  </conditionalFormatting>
  <conditionalFormatting sqref="L9:L299">
    <cfRule type="expression" dxfId="16" priority="15" stopIfTrue="1">
      <formula>IF($J9&gt;=0,TRUE,FALSE)</formula>
    </cfRule>
  </conditionalFormatting>
  <conditionalFormatting sqref="M9:M299">
    <cfRule type="expression" dxfId="15" priority="14" stopIfTrue="1">
      <formula>IF($J9&lt;0,TRUE,FALSE)</formula>
    </cfRule>
  </conditionalFormatting>
  <conditionalFormatting sqref="K9:K299 N9:N299">
    <cfRule type="cellIs" dxfId="14" priority="13" stopIfTrue="1" operator="lessThan">
      <formula>0</formula>
    </cfRule>
  </conditionalFormatting>
  <conditionalFormatting sqref="K9:K298 N9:N298">
    <cfRule type="cellIs" dxfId="13" priority="12" stopIfTrue="1" operator="lessThan">
      <formula>0</formula>
    </cfRule>
  </conditionalFormatting>
  <conditionalFormatting sqref="L9:L298">
    <cfRule type="expression" dxfId="12" priority="11" stopIfTrue="1">
      <formula>IF($K9&gt;=0,TRUE,FALSE)</formula>
    </cfRule>
  </conditionalFormatting>
  <conditionalFormatting sqref="M9:M298">
    <cfRule type="expression" dxfId="11" priority="10" stopIfTrue="1">
      <formula>IF($K9&lt;0,TRUE,FALSE)</formula>
    </cfRule>
  </conditionalFormatting>
  <conditionalFormatting sqref="L9:L299">
    <cfRule type="expression" dxfId="10" priority="9" stopIfTrue="1">
      <formula>IF($J9&gt;=0,TRUE,FALSE)</formula>
    </cfRule>
  </conditionalFormatting>
  <conditionalFormatting sqref="M9:M299">
    <cfRule type="expression" dxfId="9" priority="8" stopIfTrue="1">
      <formula>IF($J9&lt;0,TRUE,FALSE)</formula>
    </cfRule>
  </conditionalFormatting>
  <conditionalFormatting sqref="K9:K299 N9:N299">
    <cfRule type="cellIs" dxfId="8" priority="7" stopIfTrue="1" operator="lessThan">
      <formula>0</formula>
    </cfRule>
  </conditionalFormatting>
  <conditionalFormatting sqref="L9:L298">
    <cfRule type="expression" dxfId="7" priority="6" stopIfTrue="1">
      <formula>IF($H9&gt;=0,TRUE,FALSE)</formula>
    </cfRule>
  </conditionalFormatting>
  <conditionalFormatting sqref="M9:M298">
    <cfRule type="expression" dxfId="6" priority="5">
      <formula>IF($J9&lt;0,TRUE,FALSE)</formula>
    </cfRule>
  </conditionalFormatting>
  <conditionalFormatting sqref="K9:K298 N9:N298">
    <cfRule type="cellIs" dxfId="5" priority="4" stopIfTrue="1" operator="lessThan">
      <formula>0</formula>
    </cfRule>
  </conditionalFormatting>
  <conditionalFormatting sqref="L9:L11">
    <cfRule type="expression" dxfId="4" priority="3" stopIfTrue="1">
      <formula>IF($H9&gt;=0,TRUE,FALSE)</formula>
    </cfRule>
  </conditionalFormatting>
  <conditionalFormatting sqref="M9:M11">
    <cfRule type="expression" dxfId="3" priority="2">
      <formula>IF($J9&lt;0,TRUE,FALSE)</formula>
    </cfRule>
  </conditionalFormatting>
  <conditionalFormatting sqref="M9:M298">
    <cfRule type="expression" dxfId="2" priority="1" stopIfTrue="1">
      <formula>IF($H9&lt;0,TRUE,FALSE)</formula>
    </cfRule>
  </conditionalFormatting>
  <pageMargins left="0.71" right="0.38" top="1.18" bottom="0.52" header="0.51" footer="0.39"/>
  <pageSetup paperSize="9" orientation="landscape" r:id="rId1"/>
  <headerFooter alignWithMargins="0">
    <oddHeader>&amp;LStatistiska centralbyrån
Offentlig ekonomi&amp;CDecember 2004&amp;RUtfall
&amp;P(&amp;N)</oddHead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8"/>
  <dimension ref="A1:V301"/>
  <sheetViews>
    <sheetView workbookViewId="0">
      <pane xSplit="4" ySplit="9" topLeftCell="E10" activePane="bottomRight" state="frozen"/>
      <selection activeCell="B10" sqref="B10"/>
      <selection pane="topRight" activeCell="B10" sqref="B10"/>
      <selection pane="bottomLeft" activeCell="B10" sqref="B10"/>
      <selection pane="bottomRight" activeCell="W6" sqref="W6"/>
    </sheetView>
  </sheetViews>
  <sheetFormatPr defaultRowHeight="12.75" x14ac:dyDescent="0.2"/>
  <cols>
    <col min="1" max="1" width="3.5703125" style="562" bestFit="1" customWidth="1"/>
    <col min="2" max="2" width="4.42578125" style="562" bestFit="1" customWidth="1"/>
    <col min="3" max="3" width="16.140625" style="562" bestFit="1" customWidth="1"/>
    <col min="4" max="4" width="19.5703125" style="474" customWidth="1"/>
    <col min="5" max="8" width="9.5703125" style="474" customWidth="1"/>
    <col min="9" max="9" width="11.42578125" style="474" customWidth="1"/>
    <col min="10" max="14" width="9.5703125" style="474" customWidth="1"/>
    <col min="15" max="15" width="10.140625" style="474" customWidth="1"/>
    <col min="16" max="16" width="10.7109375" style="571" bestFit="1" customWidth="1"/>
    <col min="17" max="17" width="5.28515625" style="571" bestFit="1" customWidth="1"/>
    <col min="18" max="18" width="9.140625" style="474"/>
    <col min="19" max="19" width="12" style="474" customWidth="1"/>
    <col min="20" max="20" width="9" style="474" bestFit="1" customWidth="1"/>
    <col min="21" max="21" width="9.7109375" style="474" bestFit="1" customWidth="1"/>
    <col min="22" max="22" width="10.85546875" style="474" bestFit="1" customWidth="1"/>
    <col min="23" max="256" width="9.140625" style="474"/>
    <col min="257" max="257" width="3.5703125" style="474" bestFit="1" customWidth="1"/>
    <col min="258" max="258" width="4.42578125" style="474" bestFit="1" customWidth="1"/>
    <col min="259" max="259" width="16.140625" style="474" bestFit="1" customWidth="1"/>
    <col min="260" max="260" width="19.5703125" style="474" customWidth="1"/>
    <col min="261" max="264" width="9.5703125" style="474" customWidth="1"/>
    <col min="265" max="265" width="11.42578125" style="474" customWidth="1"/>
    <col min="266" max="270" width="9.5703125" style="474" customWidth="1"/>
    <col min="271" max="271" width="10.140625" style="474" customWidth="1"/>
    <col min="272" max="272" width="10.7109375" style="474" bestFit="1" customWidth="1"/>
    <col min="273" max="273" width="5.28515625" style="474" bestFit="1" customWidth="1"/>
    <col min="274" max="274" width="9.140625" style="474"/>
    <col min="275" max="275" width="12" style="474" customWidth="1"/>
    <col min="276" max="276" width="9" style="474" bestFit="1" customWidth="1"/>
    <col min="277" max="277" width="9.7109375" style="474" bestFit="1" customWidth="1"/>
    <col min="278" max="278" width="10.85546875" style="474" bestFit="1" customWidth="1"/>
    <col min="279" max="512" width="9.140625" style="474"/>
    <col min="513" max="513" width="3.5703125" style="474" bestFit="1" customWidth="1"/>
    <col min="514" max="514" width="4.42578125" style="474" bestFit="1" customWidth="1"/>
    <col min="515" max="515" width="16.140625" style="474" bestFit="1" customWidth="1"/>
    <col min="516" max="516" width="19.5703125" style="474" customWidth="1"/>
    <col min="517" max="520" width="9.5703125" style="474" customWidth="1"/>
    <col min="521" max="521" width="11.42578125" style="474" customWidth="1"/>
    <col min="522" max="526" width="9.5703125" style="474" customWidth="1"/>
    <col min="527" max="527" width="10.140625" style="474" customWidth="1"/>
    <col min="528" max="528" width="10.7109375" style="474" bestFit="1" customWidth="1"/>
    <col min="529" max="529" width="5.28515625" style="474" bestFit="1" customWidth="1"/>
    <col min="530" max="530" width="9.140625" style="474"/>
    <col min="531" max="531" width="12" style="474" customWidth="1"/>
    <col min="532" max="532" width="9" style="474" bestFit="1" customWidth="1"/>
    <col min="533" max="533" width="9.7109375" style="474" bestFit="1" customWidth="1"/>
    <col min="534" max="534" width="10.85546875" style="474" bestFit="1" customWidth="1"/>
    <col min="535" max="768" width="9.140625" style="474"/>
    <col min="769" max="769" width="3.5703125" style="474" bestFit="1" customWidth="1"/>
    <col min="770" max="770" width="4.42578125" style="474" bestFit="1" customWidth="1"/>
    <col min="771" max="771" width="16.140625" style="474" bestFit="1" customWidth="1"/>
    <col min="772" max="772" width="19.5703125" style="474" customWidth="1"/>
    <col min="773" max="776" width="9.5703125" style="474" customWidth="1"/>
    <col min="777" max="777" width="11.42578125" style="474" customWidth="1"/>
    <col min="778" max="782" width="9.5703125" style="474" customWidth="1"/>
    <col min="783" max="783" width="10.140625" style="474" customWidth="1"/>
    <col min="784" max="784" width="10.7109375" style="474" bestFit="1" customWidth="1"/>
    <col min="785" max="785" width="5.28515625" style="474" bestFit="1" customWidth="1"/>
    <col min="786" max="786" width="9.140625" style="474"/>
    <col min="787" max="787" width="12" style="474" customWidth="1"/>
    <col min="788" max="788" width="9" style="474" bestFit="1" customWidth="1"/>
    <col min="789" max="789" width="9.7109375" style="474" bestFit="1" customWidth="1"/>
    <col min="790" max="790" width="10.85546875" style="474" bestFit="1" customWidth="1"/>
    <col min="791" max="1024" width="9.140625" style="474"/>
    <col min="1025" max="1025" width="3.5703125" style="474" bestFit="1" customWidth="1"/>
    <col min="1026" max="1026" width="4.42578125" style="474" bestFit="1" customWidth="1"/>
    <col min="1027" max="1027" width="16.140625" style="474" bestFit="1" customWidth="1"/>
    <col min="1028" max="1028" width="19.5703125" style="474" customWidth="1"/>
    <col min="1029" max="1032" width="9.5703125" style="474" customWidth="1"/>
    <col min="1033" max="1033" width="11.42578125" style="474" customWidth="1"/>
    <col min="1034" max="1038" width="9.5703125" style="474" customWidth="1"/>
    <col min="1039" max="1039" width="10.140625" style="474" customWidth="1"/>
    <col min="1040" max="1040" width="10.7109375" style="474" bestFit="1" customWidth="1"/>
    <col min="1041" max="1041" width="5.28515625" style="474" bestFit="1" customWidth="1"/>
    <col min="1042" max="1042" width="9.140625" style="474"/>
    <col min="1043" max="1043" width="12" style="474" customWidth="1"/>
    <col min="1044" max="1044" width="9" style="474" bestFit="1" customWidth="1"/>
    <col min="1045" max="1045" width="9.7109375" style="474" bestFit="1" customWidth="1"/>
    <col min="1046" max="1046" width="10.85546875" style="474" bestFit="1" customWidth="1"/>
    <col min="1047" max="1280" width="9.140625" style="474"/>
    <col min="1281" max="1281" width="3.5703125" style="474" bestFit="1" customWidth="1"/>
    <col min="1282" max="1282" width="4.42578125" style="474" bestFit="1" customWidth="1"/>
    <col min="1283" max="1283" width="16.140625" style="474" bestFit="1" customWidth="1"/>
    <col min="1284" max="1284" width="19.5703125" style="474" customWidth="1"/>
    <col min="1285" max="1288" width="9.5703125" style="474" customWidth="1"/>
    <col min="1289" max="1289" width="11.42578125" style="474" customWidth="1"/>
    <col min="1290" max="1294" width="9.5703125" style="474" customWidth="1"/>
    <col min="1295" max="1295" width="10.140625" style="474" customWidth="1"/>
    <col min="1296" max="1296" width="10.7109375" style="474" bestFit="1" customWidth="1"/>
    <col min="1297" max="1297" width="5.28515625" style="474" bestFit="1" customWidth="1"/>
    <col min="1298" max="1298" width="9.140625" style="474"/>
    <col min="1299" max="1299" width="12" style="474" customWidth="1"/>
    <col min="1300" max="1300" width="9" style="474" bestFit="1" customWidth="1"/>
    <col min="1301" max="1301" width="9.7109375" style="474" bestFit="1" customWidth="1"/>
    <col min="1302" max="1302" width="10.85546875" style="474" bestFit="1" customWidth="1"/>
    <col min="1303" max="1536" width="9.140625" style="474"/>
    <col min="1537" max="1537" width="3.5703125" style="474" bestFit="1" customWidth="1"/>
    <col min="1538" max="1538" width="4.42578125" style="474" bestFit="1" customWidth="1"/>
    <col min="1539" max="1539" width="16.140625" style="474" bestFit="1" customWidth="1"/>
    <col min="1540" max="1540" width="19.5703125" style="474" customWidth="1"/>
    <col min="1541" max="1544" width="9.5703125" style="474" customWidth="1"/>
    <col min="1545" max="1545" width="11.42578125" style="474" customWidth="1"/>
    <col min="1546" max="1550" width="9.5703125" style="474" customWidth="1"/>
    <col min="1551" max="1551" width="10.140625" style="474" customWidth="1"/>
    <col min="1552" max="1552" width="10.7109375" style="474" bestFit="1" customWidth="1"/>
    <col min="1553" max="1553" width="5.28515625" style="474" bestFit="1" customWidth="1"/>
    <col min="1554" max="1554" width="9.140625" style="474"/>
    <col min="1555" max="1555" width="12" style="474" customWidth="1"/>
    <col min="1556" max="1556" width="9" style="474" bestFit="1" customWidth="1"/>
    <col min="1557" max="1557" width="9.7109375" style="474" bestFit="1" customWidth="1"/>
    <col min="1558" max="1558" width="10.85546875" style="474" bestFit="1" customWidth="1"/>
    <col min="1559" max="1792" width="9.140625" style="474"/>
    <col min="1793" max="1793" width="3.5703125" style="474" bestFit="1" customWidth="1"/>
    <col min="1794" max="1794" width="4.42578125" style="474" bestFit="1" customWidth="1"/>
    <col min="1795" max="1795" width="16.140625" style="474" bestFit="1" customWidth="1"/>
    <col min="1796" max="1796" width="19.5703125" style="474" customWidth="1"/>
    <col min="1797" max="1800" width="9.5703125" style="474" customWidth="1"/>
    <col min="1801" max="1801" width="11.42578125" style="474" customWidth="1"/>
    <col min="1802" max="1806" width="9.5703125" style="474" customWidth="1"/>
    <col min="1807" max="1807" width="10.140625" style="474" customWidth="1"/>
    <col min="1808" max="1808" width="10.7109375" style="474" bestFit="1" customWidth="1"/>
    <col min="1809" max="1809" width="5.28515625" style="474" bestFit="1" customWidth="1"/>
    <col min="1810" max="1810" width="9.140625" style="474"/>
    <col min="1811" max="1811" width="12" style="474" customWidth="1"/>
    <col min="1812" max="1812" width="9" style="474" bestFit="1" customWidth="1"/>
    <col min="1813" max="1813" width="9.7109375" style="474" bestFit="1" customWidth="1"/>
    <col min="1814" max="1814" width="10.85546875" style="474" bestFit="1" customWidth="1"/>
    <col min="1815" max="2048" width="9.140625" style="474"/>
    <col min="2049" max="2049" width="3.5703125" style="474" bestFit="1" customWidth="1"/>
    <col min="2050" max="2050" width="4.42578125" style="474" bestFit="1" customWidth="1"/>
    <col min="2051" max="2051" width="16.140625" style="474" bestFit="1" customWidth="1"/>
    <col min="2052" max="2052" width="19.5703125" style="474" customWidth="1"/>
    <col min="2053" max="2056" width="9.5703125" style="474" customWidth="1"/>
    <col min="2057" max="2057" width="11.42578125" style="474" customWidth="1"/>
    <col min="2058" max="2062" width="9.5703125" style="474" customWidth="1"/>
    <col min="2063" max="2063" width="10.140625" style="474" customWidth="1"/>
    <col min="2064" max="2064" width="10.7109375" style="474" bestFit="1" customWidth="1"/>
    <col min="2065" max="2065" width="5.28515625" style="474" bestFit="1" customWidth="1"/>
    <col min="2066" max="2066" width="9.140625" style="474"/>
    <col min="2067" max="2067" width="12" style="474" customWidth="1"/>
    <col min="2068" max="2068" width="9" style="474" bestFit="1" customWidth="1"/>
    <col min="2069" max="2069" width="9.7109375" style="474" bestFit="1" customWidth="1"/>
    <col min="2070" max="2070" width="10.85546875" style="474" bestFit="1" customWidth="1"/>
    <col min="2071" max="2304" width="9.140625" style="474"/>
    <col min="2305" max="2305" width="3.5703125" style="474" bestFit="1" customWidth="1"/>
    <col min="2306" max="2306" width="4.42578125" style="474" bestFit="1" customWidth="1"/>
    <col min="2307" max="2307" width="16.140625" style="474" bestFit="1" customWidth="1"/>
    <col min="2308" max="2308" width="19.5703125" style="474" customWidth="1"/>
    <col min="2309" max="2312" width="9.5703125" style="474" customWidth="1"/>
    <col min="2313" max="2313" width="11.42578125" style="474" customWidth="1"/>
    <col min="2314" max="2318" width="9.5703125" style="474" customWidth="1"/>
    <col min="2319" max="2319" width="10.140625" style="474" customWidth="1"/>
    <col min="2320" max="2320" width="10.7109375" style="474" bestFit="1" customWidth="1"/>
    <col min="2321" max="2321" width="5.28515625" style="474" bestFit="1" customWidth="1"/>
    <col min="2322" max="2322" width="9.140625" style="474"/>
    <col min="2323" max="2323" width="12" style="474" customWidth="1"/>
    <col min="2324" max="2324" width="9" style="474" bestFit="1" customWidth="1"/>
    <col min="2325" max="2325" width="9.7109375" style="474" bestFit="1" customWidth="1"/>
    <col min="2326" max="2326" width="10.85546875" style="474" bestFit="1" customWidth="1"/>
    <col min="2327" max="2560" width="9.140625" style="474"/>
    <col min="2561" max="2561" width="3.5703125" style="474" bestFit="1" customWidth="1"/>
    <col min="2562" max="2562" width="4.42578125" style="474" bestFit="1" customWidth="1"/>
    <col min="2563" max="2563" width="16.140625" style="474" bestFit="1" customWidth="1"/>
    <col min="2564" max="2564" width="19.5703125" style="474" customWidth="1"/>
    <col min="2565" max="2568" width="9.5703125" style="474" customWidth="1"/>
    <col min="2569" max="2569" width="11.42578125" style="474" customWidth="1"/>
    <col min="2570" max="2574" width="9.5703125" style="474" customWidth="1"/>
    <col min="2575" max="2575" width="10.140625" style="474" customWidth="1"/>
    <col min="2576" max="2576" width="10.7109375" style="474" bestFit="1" customWidth="1"/>
    <col min="2577" max="2577" width="5.28515625" style="474" bestFit="1" customWidth="1"/>
    <col min="2578" max="2578" width="9.140625" style="474"/>
    <col min="2579" max="2579" width="12" style="474" customWidth="1"/>
    <col min="2580" max="2580" width="9" style="474" bestFit="1" customWidth="1"/>
    <col min="2581" max="2581" width="9.7109375" style="474" bestFit="1" customWidth="1"/>
    <col min="2582" max="2582" width="10.85546875" style="474" bestFit="1" customWidth="1"/>
    <col min="2583" max="2816" width="9.140625" style="474"/>
    <col min="2817" max="2817" width="3.5703125" style="474" bestFit="1" customWidth="1"/>
    <col min="2818" max="2818" width="4.42578125" style="474" bestFit="1" customWidth="1"/>
    <col min="2819" max="2819" width="16.140625" style="474" bestFit="1" customWidth="1"/>
    <col min="2820" max="2820" width="19.5703125" style="474" customWidth="1"/>
    <col min="2821" max="2824" width="9.5703125" style="474" customWidth="1"/>
    <col min="2825" max="2825" width="11.42578125" style="474" customWidth="1"/>
    <col min="2826" max="2830" width="9.5703125" style="474" customWidth="1"/>
    <col min="2831" max="2831" width="10.140625" style="474" customWidth="1"/>
    <col min="2832" max="2832" width="10.7109375" style="474" bestFit="1" customWidth="1"/>
    <col min="2833" max="2833" width="5.28515625" style="474" bestFit="1" customWidth="1"/>
    <col min="2834" max="2834" width="9.140625" style="474"/>
    <col min="2835" max="2835" width="12" style="474" customWidth="1"/>
    <col min="2836" max="2836" width="9" style="474" bestFit="1" customWidth="1"/>
    <col min="2837" max="2837" width="9.7109375" style="474" bestFit="1" customWidth="1"/>
    <col min="2838" max="2838" width="10.85546875" style="474" bestFit="1" customWidth="1"/>
    <col min="2839" max="3072" width="9.140625" style="474"/>
    <col min="3073" max="3073" width="3.5703125" style="474" bestFit="1" customWidth="1"/>
    <col min="3074" max="3074" width="4.42578125" style="474" bestFit="1" customWidth="1"/>
    <col min="3075" max="3075" width="16.140625" style="474" bestFit="1" customWidth="1"/>
    <col min="3076" max="3076" width="19.5703125" style="474" customWidth="1"/>
    <col min="3077" max="3080" width="9.5703125" style="474" customWidth="1"/>
    <col min="3081" max="3081" width="11.42578125" style="474" customWidth="1"/>
    <col min="3082" max="3086" width="9.5703125" style="474" customWidth="1"/>
    <col min="3087" max="3087" width="10.140625" style="474" customWidth="1"/>
    <col min="3088" max="3088" width="10.7109375" style="474" bestFit="1" customWidth="1"/>
    <col min="3089" max="3089" width="5.28515625" style="474" bestFit="1" customWidth="1"/>
    <col min="3090" max="3090" width="9.140625" style="474"/>
    <col min="3091" max="3091" width="12" style="474" customWidth="1"/>
    <col min="3092" max="3092" width="9" style="474" bestFit="1" customWidth="1"/>
    <col min="3093" max="3093" width="9.7109375" style="474" bestFit="1" customWidth="1"/>
    <col min="3094" max="3094" width="10.85546875" style="474" bestFit="1" customWidth="1"/>
    <col min="3095" max="3328" width="9.140625" style="474"/>
    <col min="3329" max="3329" width="3.5703125" style="474" bestFit="1" customWidth="1"/>
    <col min="3330" max="3330" width="4.42578125" style="474" bestFit="1" customWidth="1"/>
    <col min="3331" max="3331" width="16.140625" style="474" bestFit="1" customWidth="1"/>
    <col min="3332" max="3332" width="19.5703125" style="474" customWidth="1"/>
    <col min="3333" max="3336" width="9.5703125" style="474" customWidth="1"/>
    <col min="3337" max="3337" width="11.42578125" style="474" customWidth="1"/>
    <col min="3338" max="3342" width="9.5703125" style="474" customWidth="1"/>
    <col min="3343" max="3343" width="10.140625" style="474" customWidth="1"/>
    <col min="3344" max="3344" width="10.7109375" style="474" bestFit="1" customWidth="1"/>
    <col min="3345" max="3345" width="5.28515625" style="474" bestFit="1" customWidth="1"/>
    <col min="3346" max="3346" width="9.140625" style="474"/>
    <col min="3347" max="3347" width="12" style="474" customWidth="1"/>
    <col min="3348" max="3348" width="9" style="474" bestFit="1" customWidth="1"/>
    <col min="3349" max="3349" width="9.7109375" style="474" bestFit="1" customWidth="1"/>
    <col min="3350" max="3350" width="10.85546875" style="474" bestFit="1" customWidth="1"/>
    <col min="3351" max="3584" width="9.140625" style="474"/>
    <col min="3585" max="3585" width="3.5703125" style="474" bestFit="1" customWidth="1"/>
    <col min="3586" max="3586" width="4.42578125" style="474" bestFit="1" customWidth="1"/>
    <col min="3587" max="3587" width="16.140625" style="474" bestFit="1" customWidth="1"/>
    <col min="3588" max="3588" width="19.5703125" style="474" customWidth="1"/>
    <col min="3589" max="3592" width="9.5703125" style="474" customWidth="1"/>
    <col min="3593" max="3593" width="11.42578125" style="474" customWidth="1"/>
    <col min="3594" max="3598" width="9.5703125" style="474" customWidth="1"/>
    <col min="3599" max="3599" width="10.140625" style="474" customWidth="1"/>
    <col min="3600" max="3600" width="10.7109375" style="474" bestFit="1" customWidth="1"/>
    <col min="3601" max="3601" width="5.28515625" style="474" bestFit="1" customWidth="1"/>
    <col min="3602" max="3602" width="9.140625" style="474"/>
    <col min="3603" max="3603" width="12" style="474" customWidth="1"/>
    <col min="3604" max="3604" width="9" style="474" bestFit="1" customWidth="1"/>
    <col min="3605" max="3605" width="9.7109375" style="474" bestFit="1" customWidth="1"/>
    <col min="3606" max="3606" width="10.85546875" style="474" bestFit="1" customWidth="1"/>
    <col min="3607" max="3840" width="9.140625" style="474"/>
    <col min="3841" max="3841" width="3.5703125" style="474" bestFit="1" customWidth="1"/>
    <col min="3842" max="3842" width="4.42578125" style="474" bestFit="1" customWidth="1"/>
    <col min="3843" max="3843" width="16.140625" style="474" bestFit="1" customWidth="1"/>
    <col min="3844" max="3844" width="19.5703125" style="474" customWidth="1"/>
    <col min="3845" max="3848" width="9.5703125" style="474" customWidth="1"/>
    <col min="3849" max="3849" width="11.42578125" style="474" customWidth="1"/>
    <col min="3850" max="3854" width="9.5703125" style="474" customWidth="1"/>
    <col min="3855" max="3855" width="10.140625" style="474" customWidth="1"/>
    <col min="3856" max="3856" width="10.7109375" style="474" bestFit="1" customWidth="1"/>
    <col min="3857" max="3857" width="5.28515625" style="474" bestFit="1" customWidth="1"/>
    <col min="3858" max="3858" width="9.140625" style="474"/>
    <col min="3859" max="3859" width="12" style="474" customWidth="1"/>
    <col min="3860" max="3860" width="9" style="474" bestFit="1" customWidth="1"/>
    <col min="3861" max="3861" width="9.7109375" style="474" bestFit="1" customWidth="1"/>
    <col min="3862" max="3862" width="10.85546875" style="474" bestFit="1" customWidth="1"/>
    <col min="3863" max="4096" width="9.140625" style="474"/>
    <col min="4097" max="4097" width="3.5703125" style="474" bestFit="1" customWidth="1"/>
    <col min="4098" max="4098" width="4.42578125" style="474" bestFit="1" customWidth="1"/>
    <col min="4099" max="4099" width="16.140625" style="474" bestFit="1" customWidth="1"/>
    <col min="4100" max="4100" width="19.5703125" style="474" customWidth="1"/>
    <col min="4101" max="4104" width="9.5703125" style="474" customWidth="1"/>
    <col min="4105" max="4105" width="11.42578125" style="474" customWidth="1"/>
    <col min="4106" max="4110" width="9.5703125" style="474" customWidth="1"/>
    <col min="4111" max="4111" width="10.140625" style="474" customWidth="1"/>
    <col min="4112" max="4112" width="10.7109375" style="474" bestFit="1" customWidth="1"/>
    <col min="4113" max="4113" width="5.28515625" style="474" bestFit="1" customWidth="1"/>
    <col min="4114" max="4114" width="9.140625" style="474"/>
    <col min="4115" max="4115" width="12" style="474" customWidth="1"/>
    <col min="4116" max="4116" width="9" style="474" bestFit="1" customWidth="1"/>
    <col min="4117" max="4117" width="9.7109375" style="474" bestFit="1" customWidth="1"/>
    <col min="4118" max="4118" width="10.85546875" style="474" bestFit="1" customWidth="1"/>
    <col min="4119" max="4352" width="9.140625" style="474"/>
    <col min="4353" max="4353" width="3.5703125" style="474" bestFit="1" customWidth="1"/>
    <col min="4354" max="4354" width="4.42578125" style="474" bestFit="1" customWidth="1"/>
    <col min="4355" max="4355" width="16.140625" style="474" bestFit="1" customWidth="1"/>
    <col min="4356" max="4356" width="19.5703125" style="474" customWidth="1"/>
    <col min="4357" max="4360" width="9.5703125" style="474" customWidth="1"/>
    <col min="4361" max="4361" width="11.42578125" style="474" customWidth="1"/>
    <col min="4362" max="4366" width="9.5703125" style="474" customWidth="1"/>
    <col min="4367" max="4367" width="10.140625" style="474" customWidth="1"/>
    <col min="4368" max="4368" width="10.7109375" style="474" bestFit="1" customWidth="1"/>
    <col min="4369" max="4369" width="5.28515625" style="474" bestFit="1" customWidth="1"/>
    <col min="4370" max="4370" width="9.140625" style="474"/>
    <col min="4371" max="4371" width="12" style="474" customWidth="1"/>
    <col min="4372" max="4372" width="9" style="474" bestFit="1" customWidth="1"/>
    <col min="4373" max="4373" width="9.7109375" style="474" bestFit="1" customWidth="1"/>
    <col min="4374" max="4374" width="10.85546875" style="474" bestFit="1" customWidth="1"/>
    <col min="4375" max="4608" width="9.140625" style="474"/>
    <col min="4609" max="4609" width="3.5703125" style="474" bestFit="1" customWidth="1"/>
    <col min="4610" max="4610" width="4.42578125" style="474" bestFit="1" customWidth="1"/>
    <col min="4611" max="4611" width="16.140625" style="474" bestFit="1" customWidth="1"/>
    <col min="4612" max="4612" width="19.5703125" style="474" customWidth="1"/>
    <col min="4613" max="4616" width="9.5703125" style="474" customWidth="1"/>
    <col min="4617" max="4617" width="11.42578125" style="474" customWidth="1"/>
    <col min="4618" max="4622" width="9.5703125" style="474" customWidth="1"/>
    <col min="4623" max="4623" width="10.140625" style="474" customWidth="1"/>
    <col min="4624" max="4624" width="10.7109375" style="474" bestFit="1" customWidth="1"/>
    <col min="4625" max="4625" width="5.28515625" style="474" bestFit="1" customWidth="1"/>
    <col min="4626" max="4626" width="9.140625" style="474"/>
    <col min="4627" max="4627" width="12" style="474" customWidth="1"/>
    <col min="4628" max="4628" width="9" style="474" bestFit="1" customWidth="1"/>
    <col min="4629" max="4629" width="9.7109375" style="474" bestFit="1" customWidth="1"/>
    <col min="4630" max="4630" width="10.85546875" style="474" bestFit="1" customWidth="1"/>
    <col min="4631" max="4864" width="9.140625" style="474"/>
    <col min="4865" max="4865" width="3.5703125" style="474" bestFit="1" customWidth="1"/>
    <col min="4866" max="4866" width="4.42578125" style="474" bestFit="1" customWidth="1"/>
    <col min="4867" max="4867" width="16.140625" style="474" bestFit="1" customWidth="1"/>
    <col min="4868" max="4868" width="19.5703125" style="474" customWidth="1"/>
    <col min="4869" max="4872" width="9.5703125" style="474" customWidth="1"/>
    <col min="4873" max="4873" width="11.42578125" style="474" customWidth="1"/>
    <col min="4874" max="4878" width="9.5703125" style="474" customWidth="1"/>
    <col min="4879" max="4879" width="10.140625" style="474" customWidth="1"/>
    <col min="4880" max="4880" width="10.7109375" style="474" bestFit="1" customWidth="1"/>
    <col min="4881" max="4881" width="5.28515625" style="474" bestFit="1" customWidth="1"/>
    <col min="4882" max="4882" width="9.140625" style="474"/>
    <col min="4883" max="4883" width="12" style="474" customWidth="1"/>
    <col min="4884" max="4884" width="9" style="474" bestFit="1" customWidth="1"/>
    <col min="4885" max="4885" width="9.7109375" style="474" bestFit="1" customWidth="1"/>
    <col min="4886" max="4886" width="10.85546875" style="474" bestFit="1" customWidth="1"/>
    <col min="4887" max="5120" width="9.140625" style="474"/>
    <col min="5121" max="5121" width="3.5703125" style="474" bestFit="1" customWidth="1"/>
    <col min="5122" max="5122" width="4.42578125" style="474" bestFit="1" customWidth="1"/>
    <col min="5123" max="5123" width="16.140625" style="474" bestFit="1" customWidth="1"/>
    <col min="5124" max="5124" width="19.5703125" style="474" customWidth="1"/>
    <col min="5125" max="5128" width="9.5703125" style="474" customWidth="1"/>
    <col min="5129" max="5129" width="11.42578125" style="474" customWidth="1"/>
    <col min="5130" max="5134" width="9.5703125" style="474" customWidth="1"/>
    <col min="5135" max="5135" width="10.140625" style="474" customWidth="1"/>
    <col min="5136" max="5136" width="10.7109375" style="474" bestFit="1" customWidth="1"/>
    <col min="5137" max="5137" width="5.28515625" style="474" bestFit="1" customWidth="1"/>
    <col min="5138" max="5138" width="9.140625" style="474"/>
    <col min="5139" max="5139" width="12" style="474" customWidth="1"/>
    <col min="5140" max="5140" width="9" style="474" bestFit="1" customWidth="1"/>
    <col min="5141" max="5141" width="9.7109375" style="474" bestFit="1" customWidth="1"/>
    <col min="5142" max="5142" width="10.85546875" style="474" bestFit="1" customWidth="1"/>
    <col min="5143" max="5376" width="9.140625" style="474"/>
    <col min="5377" max="5377" width="3.5703125" style="474" bestFit="1" customWidth="1"/>
    <col min="5378" max="5378" width="4.42578125" style="474" bestFit="1" customWidth="1"/>
    <col min="5379" max="5379" width="16.140625" style="474" bestFit="1" customWidth="1"/>
    <col min="5380" max="5380" width="19.5703125" style="474" customWidth="1"/>
    <col min="5381" max="5384" width="9.5703125" style="474" customWidth="1"/>
    <col min="5385" max="5385" width="11.42578125" style="474" customWidth="1"/>
    <col min="5386" max="5390" width="9.5703125" style="474" customWidth="1"/>
    <col min="5391" max="5391" width="10.140625" style="474" customWidth="1"/>
    <col min="5392" max="5392" width="10.7109375" style="474" bestFit="1" customWidth="1"/>
    <col min="5393" max="5393" width="5.28515625" style="474" bestFit="1" customWidth="1"/>
    <col min="5394" max="5394" width="9.140625" style="474"/>
    <col min="5395" max="5395" width="12" style="474" customWidth="1"/>
    <col min="5396" max="5396" width="9" style="474" bestFit="1" customWidth="1"/>
    <col min="5397" max="5397" width="9.7109375" style="474" bestFit="1" customWidth="1"/>
    <col min="5398" max="5398" width="10.85546875" style="474" bestFit="1" customWidth="1"/>
    <col min="5399" max="5632" width="9.140625" style="474"/>
    <col min="5633" max="5633" width="3.5703125" style="474" bestFit="1" customWidth="1"/>
    <col min="5634" max="5634" width="4.42578125" style="474" bestFit="1" customWidth="1"/>
    <col min="5635" max="5635" width="16.140625" style="474" bestFit="1" customWidth="1"/>
    <col min="5636" max="5636" width="19.5703125" style="474" customWidth="1"/>
    <col min="5637" max="5640" width="9.5703125" style="474" customWidth="1"/>
    <col min="5641" max="5641" width="11.42578125" style="474" customWidth="1"/>
    <col min="5642" max="5646" width="9.5703125" style="474" customWidth="1"/>
    <col min="5647" max="5647" width="10.140625" style="474" customWidth="1"/>
    <col min="5648" max="5648" width="10.7109375" style="474" bestFit="1" customWidth="1"/>
    <col min="5649" max="5649" width="5.28515625" style="474" bestFit="1" customWidth="1"/>
    <col min="5650" max="5650" width="9.140625" style="474"/>
    <col min="5651" max="5651" width="12" style="474" customWidth="1"/>
    <col min="5652" max="5652" width="9" style="474" bestFit="1" customWidth="1"/>
    <col min="5653" max="5653" width="9.7109375" style="474" bestFit="1" customWidth="1"/>
    <col min="5654" max="5654" width="10.85546875" style="474" bestFit="1" customWidth="1"/>
    <col min="5655" max="5888" width="9.140625" style="474"/>
    <col min="5889" max="5889" width="3.5703125" style="474" bestFit="1" customWidth="1"/>
    <col min="5890" max="5890" width="4.42578125" style="474" bestFit="1" customWidth="1"/>
    <col min="5891" max="5891" width="16.140625" style="474" bestFit="1" customWidth="1"/>
    <col min="5892" max="5892" width="19.5703125" style="474" customWidth="1"/>
    <col min="5893" max="5896" width="9.5703125" style="474" customWidth="1"/>
    <col min="5897" max="5897" width="11.42578125" style="474" customWidth="1"/>
    <col min="5898" max="5902" width="9.5703125" style="474" customWidth="1"/>
    <col min="5903" max="5903" width="10.140625" style="474" customWidth="1"/>
    <col min="5904" max="5904" width="10.7109375" style="474" bestFit="1" customWidth="1"/>
    <col min="5905" max="5905" width="5.28515625" style="474" bestFit="1" customWidth="1"/>
    <col min="5906" max="5906" width="9.140625" style="474"/>
    <col min="5907" max="5907" width="12" style="474" customWidth="1"/>
    <col min="5908" max="5908" width="9" style="474" bestFit="1" customWidth="1"/>
    <col min="5909" max="5909" width="9.7109375" style="474" bestFit="1" customWidth="1"/>
    <col min="5910" max="5910" width="10.85546875" style="474" bestFit="1" customWidth="1"/>
    <col min="5911" max="6144" width="9.140625" style="474"/>
    <col min="6145" max="6145" width="3.5703125" style="474" bestFit="1" customWidth="1"/>
    <col min="6146" max="6146" width="4.42578125" style="474" bestFit="1" customWidth="1"/>
    <col min="6147" max="6147" width="16.140625" style="474" bestFit="1" customWidth="1"/>
    <col min="6148" max="6148" width="19.5703125" style="474" customWidth="1"/>
    <col min="6149" max="6152" width="9.5703125" style="474" customWidth="1"/>
    <col min="6153" max="6153" width="11.42578125" style="474" customWidth="1"/>
    <col min="6154" max="6158" width="9.5703125" style="474" customWidth="1"/>
    <col min="6159" max="6159" width="10.140625" style="474" customWidth="1"/>
    <col min="6160" max="6160" width="10.7109375" style="474" bestFit="1" customWidth="1"/>
    <col min="6161" max="6161" width="5.28515625" style="474" bestFit="1" customWidth="1"/>
    <col min="6162" max="6162" width="9.140625" style="474"/>
    <col min="6163" max="6163" width="12" style="474" customWidth="1"/>
    <col min="6164" max="6164" width="9" style="474" bestFit="1" customWidth="1"/>
    <col min="6165" max="6165" width="9.7109375" style="474" bestFit="1" customWidth="1"/>
    <col min="6166" max="6166" width="10.85546875" style="474" bestFit="1" customWidth="1"/>
    <col min="6167" max="6400" width="9.140625" style="474"/>
    <col min="6401" max="6401" width="3.5703125" style="474" bestFit="1" customWidth="1"/>
    <col min="6402" max="6402" width="4.42578125" style="474" bestFit="1" customWidth="1"/>
    <col min="6403" max="6403" width="16.140625" style="474" bestFit="1" customWidth="1"/>
    <col min="6404" max="6404" width="19.5703125" style="474" customWidth="1"/>
    <col min="6405" max="6408" width="9.5703125" style="474" customWidth="1"/>
    <col min="6409" max="6409" width="11.42578125" style="474" customWidth="1"/>
    <col min="6410" max="6414" width="9.5703125" style="474" customWidth="1"/>
    <col min="6415" max="6415" width="10.140625" style="474" customWidth="1"/>
    <col min="6416" max="6416" width="10.7109375" style="474" bestFit="1" customWidth="1"/>
    <col min="6417" max="6417" width="5.28515625" style="474" bestFit="1" customWidth="1"/>
    <col min="6418" max="6418" width="9.140625" style="474"/>
    <col min="6419" max="6419" width="12" style="474" customWidth="1"/>
    <col min="6420" max="6420" width="9" style="474" bestFit="1" customWidth="1"/>
    <col min="6421" max="6421" width="9.7109375" style="474" bestFit="1" customWidth="1"/>
    <col min="6422" max="6422" width="10.85546875" style="474" bestFit="1" customWidth="1"/>
    <col min="6423" max="6656" width="9.140625" style="474"/>
    <col min="6657" max="6657" width="3.5703125" style="474" bestFit="1" customWidth="1"/>
    <col min="6658" max="6658" width="4.42578125" style="474" bestFit="1" customWidth="1"/>
    <col min="6659" max="6659" width="16.140625" style="474" bestFit="1" customWidth="1"/>
    <col min="6660" max="6660" width="19.5703125" style="474" customWidth="1"/>
    <col min="6661" max="6664" width="9.5703125" style="474" customWidth="1"/>
    <col min="6665" max="6665" width="11.42578125" style="474" customWidth="1"/>
    <col min="6666" max="6670" width="9.5703125" style="474" customWidth="1"/>
    <col min="6671" max="6671" width="10.140625" style="474" customWidth="1"/>
    <col min="6672" max="6672" width="10.7109375" style="474" bestFit="1" customWidth="1"/>
    <col min="6673" max="6673" width="5.28515625" style="474" bestFit="1" customWidth="1"/>
    <col min="6674" max="6674" width="9.140625" style="474"/>
    <col min="6675" max="6675" width="12" style="474" customWidth="1"/>
    <col min="6676" max="6676" width="9" style="474" bestFit="1" customWidth="1"/>
    <col min="6677" max="6677" width="9.7109375" style="474" bestFit="1" customWidth="1"/>
    <col min="6678" max="6678" width="10.85546875" style="474" bestFit="1" customWidth="1"/>
    <col min="6679" max="6912" width="9.140625" style="474"/>
    <col min="6913" max="6913" width="3.5703125" style="474" bestFit="1" customWidth="1"/>
    <col min="6914" max="6914" width="4.42578125" style="474" bestFit="1" customWidth="1"/>
    <col min="6915" max="6915" width="16.140625" style="474" bestFit="1" customWidth="1"/>
    <col min="6916" max="6916" width="19.5703125" style="474" customWidth="1"/>
    <col min="6917" max="6920" width="9.5703125" style="474" customWidth="1"/>
    <col min="6921" max="6921" width="11.42578125" style="474" customWidth="1"/>
    <col min="6922" max="6926" width="9.5703125" style="474" customWidth="1"/>
    <col min="6927" max="6927" width="10.140625" style="474" customWidth="1"/>
    <col min="6928" max="6928" width="10.7109375" style="474" bestFit="1" customWidth="1"/>
    <col min="6929" max="6929" width="5.28515625" style="474" bestFit="1" customWidth="1"/>
    <col min="6930" max="6930" width="9.140625" style="474"/>
    <col min="6931" max="6931" width="12" style="474" customWidth="1"/>
    <col min="6932" max="6932" width="9" style="474" bestFit="1" customWidth="1"/>
    <col min="6933" max="6933" width="9.7109375" style="474" bestFit="1" customWidth="1"/>
    <col min="6934" max="6934" width="10.85546875" style="474" bestFit="1" customWidth="1"/>
    <col min="6935" max="7168" width="9.140625" style="474"/>
    <col min="7169" max="7169" width="3.5703125" style="474" bestFit="1" customWidth="1"/>
    <col min="7170" max="7170" width="4.42578125" style="474" bestFit="1" customWidth="1"/>
    <col min="7171" max="7171" width="16.140625" style="474" bestFit="1" customWidth="1"/>
    <col min="7172" max="7172" width="19.5703125" style="474" customWidth="1"/>
    <col min="7173" max="7176" width="9.5703125" style="474" customWidth="1"/>
    <col min="7177" max="7177" width="11.42578125" style="474" customWidth="1"/>
    <col min="7178" max="7182" width="9.5703125" style="474" customWidth="1"/>
    <col min="7183" max="7183" width="10.140625" style="474" customWidth="1"/>
    <col min="7184" max="7184" width="10.7109375" style="474" bestFit="1" customWidth="1"/>
    <col min="7185" max="7185" width="5.28515625" style="474" bestFit="1" customWidth="1"/>
    <col min="7186" max="7186" width="9.140625" style="474"/>
    <col min="7187" max="7187" width="12" style="474" customWidth="1"/>
    <col min="7188" max="7188" width="9" style="474" bestFit="1" customWidth="1"/>
    <col min="7189" max="7189" width="9.7109375" style="474" bestFit="1" customWidth="1"/>
    <col min="7190" max="7190" width="10.85546875" style="474" bestFit="1" customWidth="1"/>
    <col min="7191" max="7424" width="9.140625" style="474"/>
    <col min="7425" max="7425" width="3.5703125" style="474" bestFit="1" customWidth="1"/>
    <col min="7426" max="7426" width="4.42578125" style="474" bestFit="1" customWidth="1"/>
    <col min="7427" max="7427" width="16.140625" style="474" bestFit="1" customWidth="1"/>
    <col min="7428" max="7428" width="19.5703125" style="474" customWidth="1"/>
    <col min="7429" max="7432" width="9.5703125" style="474" customWidth="1"/>
    <col min="7433" max="7433" width="11.42578125" style="474" customWidth="1"/>
    <col min="7434" max="7438" width="9.5703125" style="474" customWidth="1"/>
    <col min="7439" max="7439" width="10.140625" style="474" customWidth="1"/>
    <col min="7440" max="7440" width="10.7109375" style="474" bestFit="1" customWidth="1"/>
    <col min="7441" max="7441" width="5.28515625" style="474" bestFit="1" customWidth="1"/>
    <col min="7442" max="7442" width="9.140625" style="474"/>
    <col min="7443" max="7443" width="12" style="474" customWidth="1"/>
    <col min="7444" max="7444" width="9" style="474" bestFit="1" customWidth="1"/>
    <col min="7445" max="7445" width="9.7109375" style="474" bestFit="1" customWidth="1"/>
    <col min="7446" max="7446" width="10.85546875" style="474" bestFit="1" customWidth="1"/>
    <col min="7447" max="7680" width="9.140625" style="474"/>
    <col min="7681" max="7681" width="3.5703125" style="474" bestFit="1" customWidth="1"/>
    <col min="7682" max="7682" width="4.42578125" style="474" bestFit="1" customWidth="1"/>
    <col min="7683" max="7683" width="16.140625" style="474" bestFit="1" customWidth="1"/>
    <col min="7684" max="7684" width="19.5703125" style="474" customWidth="1"/>
    <col min="7685" max="7688" width="9.5703125" style="474" customWidth="1"/>
    <col min="7689" max="7689" width="11.42578125" style="474" customWidth="1"/>
    <col min="7690" max="7694" width="9.5703125" style="474" customWidth="1"/>
    <col min="7695" max="7695" width="10.140625" style="474" customWidth="1"/>
    <col min="7696" max="7696" width="10.7109375" style="474" bestFit="1" customWidth="1"/>
    <col min="7697" max="7697" width="5.28515625" style="474" bestFit="1" customWidth="1"/>
    <col min="7698" max="7698" width="9.140625" style="474"/>
    <col min="7699" max="7699" width="12" style="474" customWidth="1"/>
    <col min="7700" max="7700" width="9" style="474" bestFit="1" customWidth="1"/>
    <col min="7701" max="7701" width="9.7109375" style="474" bestFit="1" customWidth="1"/>
    <col min="7702" max="7702" width="10.85546875" style="474" bestFit="1" customWidth="1"/>
    <col min="7703" max="7936" width="9.140625" style="474"/>
    <col min="7937" max="7937" width="3.5703125" style="474" bestFit="1" customWidth="1"/>
    <col min="7938" max="7938" width="4.42578125" style="474" bestFit="1" customWidth="1"/>
    <col min="7939" max="7939" width="16.140625" style="474" bestFit="1" customWidth="1"/>
    <col min="7940" max="7940" width="19.5703125" style="474" customWidth="1"/>
    <col min="7941" max="7944" width="9.5703125" style="474" customWidth="1"/>
    <col min="7945" max="7945" width="11.42578125" style="474" customWidth="1"/>
    <col min="7946" max="7950" width="9.5703125" style="474" customWidth="1"/>
    <col min="7951" max="7951" width="10.140625" style="474" customWidth="1"/>
    <col min="7952" max="7952" width="10.7109375" style="474" bestFit="1" customWidth="1"/>
    <col min="7953" max="7953" width="5.28515625" style="474" bestFit="1" customWidth="1"/>
    <col min="7954" max="7954" width="9.140625" style="474"/>
    <col min="7955" max="7955" width="12" style="474" customWidth="1"/>
    <col min="7956" max="7956" width="9" style="474" bestFit="1" customWidth="1"/>
    <col min="7957" max="7957" width="9.7109375" style="474" bestFit="1" customWidth="1"/>
    <col min="7958" max="7958" width="10.85546875" style="474" bestFit="1" customWidth="1"/>
    <col min="7959" max="8192" width="9.140625" style="474"/>
    <col min="8193" max="8193" width="3.5703125" style="474" bestFit="1" customWidth="1"/>
    <col min="8194" max="8194" width="4.42578125" style="474" bestFit="1" customWidth="1"/>
    <col min="8195" max="8195" width="16.140625" style="474" bestFit="1" customWidth="1"/>
    <col min="8196" max="8196" width="19.5703125" style="474" customWidth="1"/>
    <col min="8197" max="8200" width="9.5703125" style="474" customWidth="1"/>
    <col min="8201" max="8201" width="11.42578125" style="474" customWidth="1"/>
    <col min="8202" max="8206" width="9.5703125" style="474" customWidth="1"/>
    <col min="8207" max="8207" width="10.140625" style="474" customWidth="1"/>
    <col min="8208" max="8208" width="10.7109375" style="474" bestFit="1" customWidth="1"/>
    <col min="8209" max="8209" width="5.28515625" style="474" bestFit="1" customWidth="1"/>
    <col min="8210" max="8210" width="9.140625" style="474"/>
    <col min="8211" max="8211" width="12" style="474" customWidth="1"/>
    <col min="8212" max="8212" width="9" style="474" bestFit="1" customWidth="1"/>
    <col min="8213" max="8213" width="9.7109375" style="474" bestFit="1" customWidth="1"/>
    <col min="8214" max="8214" width="10.85546875" style="474" bestFit="1" customWidth="1"/>
    <col min="8215" max="8448" width="9.140625" style="474"/>
    <col min="8449" max="8449" width="3.5703125" style="474" bestFit="1" customWidth="1"/>
    <col min="8450" max="8450" width="4.42578125" style="474" bestFit="1" customWidth="1"/>
    <col min="8451" max="8451" width="16.140625" style="474" bestFit="1" customWidth="1"/>
    <col min="8452" max="8452" width="19.5703125" style="474" customWidth="1"/>
    <col min="8453" max="8456" width="9.5703125" style="474" customWidth="1"/>
    <col min="8457" max="8457" width="11.42578125" style="474" customWidth="1"/>
    <col min="8458" max="8462" width="9.5703125" style="474" customWidth="1"/>
    <col min="8463" max="8463" width="10.140625" style="474" customWidth="1"/>
    <col min="8464" max="8464" width="10.7109375" style="474" bestFit="1" customWidth="1"/>
    <col min="8465" max="8465" width="5.28515625" style="474" bestFit="1" customWidth="1"/>
    <col min="8466" max="8466" width="9.140625" style="474"/>
    <col min="8467" max="8467" width="12" style="474" customWidth="1"/>
    <col min="8468" max="8468" width="9" style="474" bestFit="1" customWidth="1"/>
    <col min="8469" max="8469" width="9.7109375" style="474" bestFit="1" customWidth="1"/>
    <col min="8470" max="8470" width="10.85546875" style="474" bestFit="1" customWidth="1"/>
    <col min="8471" max="8704" width="9.140625" style="474"/>
    <col min="8705" max="8705" width="3.5703125" style="474" bestFit="1" customWidth="1"/>
    <col min="8706" max="8706" width="4.42578125" style="474" bestFit="1" customWidth="1"/>
    <col min="8707" max="8707" width="16.140625" style="474" bestFit="1" customWidth="1"/>
    <col min="8708" max="8708" width="19.5703125" style="474" customWidth="1"/>
    <col min="8709" max="8712" width="9.5703125" style="474" customWidth="1"/>
    <col min="8713" max="8713" width="11.42578125" style="474" customWidth="1"/>
    <col min="8714" max="8718" width="9.5703125" style="474" customWidth="1"/>
    <col min="8719" max="8719" width="10.140625" style="474" customWidth="1"/>
    <col min="8720" max="8720" width="10.7109375" style="474" bestFit="1" customWidth="1"/>
    <col min="8721" max="8721" width="5.28515625" style="474" bestFit="1" customWidth="1"/>
    <col min="8722" max="8722" width="9.140625" style="474"/>
    <col min="8723" max="8723" width="12" style="474" customWidth="1"/>
    <col min="8724" max="8724" width="9" style="474" bestFit="1" customWidth="1"/>
    <col min="8725" max="8725" width="9.7109375" style="474" bestFit="1" customWidth="1"/>
    <col min="8726" max="8726" width="10.85546875" style="474" bestFit="1" customWidth="1"/>
    <col min="8727" max="8960" width="9.140625" style="474"/>
    <col min="8961" max="8961" width="3.5703125" style="474" bestFit="1" customWidth="1"/>
    <col min="8962" max="8962" width="4.42578125" style="474" bestFit="1" customWidth="1"/>
    <col min="8963" max="8963" width="16.140625" style="474" bestFit="1" customWidth="1"/>
    <col min="8964" max="8964" width="19.5703125" style="474" customWidth="1"/>
    <col min="8965" max="8968" width="9.5703125" style="474" customWidth="1"/>
    <col min="8969" max="8969" width="11.42578125" style="474" customWidth="1"/>
    <col min="8970" max="8974" width="9.5703125" style="474" customWidth="1"/>
    <col min="8975" max="8975" width="10.140625" style="474" customWidth="1"/>
    <col min="8976" max="8976" width="10.7109375" style="474" bestFit="1" customWidth="1"/>
    <col min="8977" max="8977" width="5.28515625" style="474" bestFit="1" customWidth="1"/>
    <col min="8978" max="8978" width="9.140625" style="474"/>
    <col min="8979" max="8979" width="12" style="474" customWidth="1"/>
    <col min="8980" max="8980" width="9" style="474" bestFit="1" customWidth="1"/>
    <col min="8981" max="8981" width="9.7109375" style="474" bestFit="1" customWidth="1"/>
    <col min="8982" max="8982" width="10.85546875" style="474" bestFit="1" customWidth="1"/>
    <col min="8983" max="9216" width="9.140625" style="474"/>
    <col min="9217" max="9217" width="3.5703125" style="474" bestFit="1" customWidth="1"/>
    <col min="9218" max="9218" width="4.42578125" style="474" bestFit="1" customWidth="1"/>
    <col min="9219" max="9219" width="16.140625" style="474" bestFit="1" customWidth="1"/>
    <col min="9220" max="9220" width="19.5703125" style="474" customWidth="1"/>
    <col min="9221" max="9224" width="9.5703125" style="474" customWidth="1"/>
    <col min="9225" max="9225" width="11.42578125" style="474" customWidth="1"/>
    <col min="9226" max="9230" width="9.5703125" style="474" customWidth="1"/>
    <col min="9231" max="9231" width="10.140625" style="474" customWidth="1"/>
    <col min="9232" max="9232" width="10.7109375" style="474" bestFit="1" customWidth="1"/>
    <col min="9233" max="9233" width="5.28515625" style="474" bestFit="1" customWidth="1"/>
    <col min="9234" max="9234" width="9.140625" style="474"/>
    <col min="9235" max="9235" width="12" style="474" customWidth="1"/>
    <col min="9236" max="9236" width="9" style="474" bestFit="1" customWidth="1"/>
    <col min="9237" max="9237" width="9.7109375" style="474" bestFit="1" customWidth="1"/>
    <col min="9238" max="9238" width="10.85546875" style="474" bestFit="1" customWidth="1"/>
    <col min="9239" max="9472" width="9.140625" style="474"/>
    <col min="9473" max="9473" width="3.5703125" style="474" bestFit="1" customWidth="1"/>
    <col min="9474" max="9474" width="4.42578125" style="474" bestFit="1" customWidth="1"/>
    <col min="9475" max="9475" width="16.140625" style="474" bestFit="1" customWidth="1"/>
    <col min="9476" max="9476" width="19.5703125" style="474" customWidth="1"/>
    <col min="9477" max="9480" width="9.5703125" style="474" customWidth="1"/>
    <col min="9481" max="9481" width="11.42578125" style="474" customWidth="1"/>
    <col min="9482" max="9486" width="9.5703125" style="474" customWidth="1"/>
    <col min="9487" max="9487" width="10.140625" style="474" customWidth="1"/>
    <col min="9488" max="9488" width="10.7109375" style="474" bestFit="1" customWidth="1"/>
    <col min="9489" max="9489" width="5.28515625" style="474" bestFit="1" customWidth="1"/>
    <col min="9490" max="9490" width="9.140625" style="474"/>
    <col min="9491" max="9491" width="12" style="474" customWidth="1"/>
    <col min="9492" max="9492" width="9" style="474" bestFit="1" customWidth="1"/>
    <col min="9493" max="9493" width="9.7109375" style="474" bestFit="1" customWidth="1"/>
    <col min="9494" max="9494" width="10.85546875" style="474" bestFit="1" customWidth="1"/>
    <col min="9495" max="9728" width="9.140625" style="474"/>
    <col min="9729" max="9729" width="3.5703125" style="474" bestFit="1" customWidth="1"/>
    <col min="9730" max="9730" width="4.42578125" style="474" bestFit="1" customWidth="1"/>
    <col min="9731" max="9731" width="16.140625" style="474" bestFit="1" customWidth="1"/>
    <col min="9732" max="9732" width="19.5703125" style="474" customWidth="1"/>
    <col min="9733" max="9736" width="9.5703125" style="474" customWidth="1"/>
    <col min="9737" max="9737" width="11.42578125" style="474" customWidth="1"/>
    <col min="9738" max="9742" width="9.5703125" style="474" customWidth="1"/>
    <col min="9743" max="9743" width="10.140625" style="474" customWidth="1"/>
    <col min="9744" max="9744" width="10.7109375" style="474" bestFit="1" customWidth="1"/>
    <col min="9745" max="9745" width="5.28515625" style="474" bestFit="1" customWidth="1"/>
    <col min="9746" max="9746" width="9.140625" style="474"/>
    <col min="9747" max="9747" width="12" style="474" customWidth="1"/>
    <col min="9748" max="9748" width="9" style="474" bestFit="1" customWidth="1"/>
    <col min="9749" max="9749" width="9.7109375" style="474" bestFit="1" customWidth="1"/>
    <col min="9750" max="9750" width="10.85546875" style="474" bestFit="1" customWidth="1"/>
    <col min="9751" max="9984" width="9.140625" style="474"/>
    <col min="9985" max="9985" width="3.5703125" style="474" bestFit="1" customWidth="1"/>
    <col min="9986" max="9986" width="4.42578125" style="474" bestFit="1" customWidth="1"/>
    <col min="9987" max="9987" width="16.140625" style="474" bestFit="1" customWidth="1"/>
    <col min="9988" max="9988" width="19.5703125" style="474" customWidth="1"/>
    <col min="9989" max="9992" width="9.5703125" style="474" customWidth="1"/>
    <col min="9993" max="9993" width="11.42578125" style="474" customWidth="1"/>
    <col min="9994" max="9998" width="9.5703125" style="474" customWidth="1"/>
    <col min="9999" max="9999" width="10.140625" style="474" customWidth="1"/>
    <col min="10000" max="10000" width="10.7109375" style="474" bestFit="1" customWidth="1"/>
    <col min="10001" max="10001" width="5.28515625" style="474" bestFit="1" customWidth="1"/>
    <col min="10002" max="10002" width="9.140625" style="474"/>
    <col min="10003" max="10003" width="12" style="474" customWidth="1"/>
    <col min="10004" max="10004" width="9" style="474" bestFit="1" customWidth="1"/>
    <col min="10005" max="10005" width="9.7109375" style="474" bestFit="1" customWidth="1"/>
    <col min="10006" max="10006" width="10.85546875" style="474" bestFit="1" customWidth="1"/>
    <col min="10007" max="10240" width="9.140625" style="474"/>
    <col min="10241" max="10241" width="3.5703125" style="474" bestFit="1" customWidth="1"/>
    <col min="10242" max="10242" width="4.42578125" style="474" bestFit="1" customWidth="1"/>
    <col min="10243" max="10243" width="16.140625" style="474" bestFit="1" customWidth="1"/>
    <col min="10244" max="10244" width="19.5703125" style="474" customWidth="1"/>
    <col min="10245" max="10248" width="9.5703125" style="474" customWidth="1"/>
    <col min="10249" max="10249" width="11.42578125" style="474" customWidth="1"/>
    <col min="10250" max="10254" width="9.5703125" style="474" customWidth="1"/>
    <col min="10255" max="10255" width="10.140625" style="474" customWidth="1"/>
    <col min="10256" max="10256" width="10.7109375" style="474" bestFit="1" customWidth="1"/>
    <col min="10257" max="10257" width="5.28515625" style="474" bestFit="1" customWidth="1"/>
    <col min="10258" max="10258" width="9.140625" style="474"/>
    <col min="10259" max="10259" width="12" style="474" customWidth="1"/>
    <col min="10260" max="10260" width="9" style="474" bestFit="1" customWidth="1"/>
    <col min="10261" max="10261" width="9.7109375" style="474" bestFit="1" customWidth="1"/>
    <col min="10262" max="10262" width="10.85546875" style="474" bestFit="1" customWidth="1"/>
    <col min="10263" max="10496" width="9.140625" style="474"/>
    <col min="10497" max="10497" width="3.5703125" style="474" bestFit="1" customWidth="1"/>
    <col min="10498" max="10498" width="4.42578125" style="474" bestFit="1" customWidth="1"/>
    <col min="10499" max="10499" width="16.140625" style="474" bestFit="1" customWidth="1"/>
    <col min="10500" max="10500" width="19.5703125" style="474" customWidth="1"/>
    <col min="10501" max="10504" width="9.5703125" style="474" customWidth="1"/>
    <col min="10505" max="10505" width="11.42578125" style="474" customWidth="1"/>
    <col min="10506" max="10510" width="9.5703125" style="474" customWidth="1"/>
    <col min="10511" max="10511" width="10.140625" style="474" customWidth="1"/>
    <col min="10512" max="10512" width="10.7109375" style="474" bestFit="1" customWidth="1"/>
    <col min="10513" max="10513" width="5.28515625" style="474" bestFit="1" customWidth="1"/>
    <col min="10514" max="10514" width="9.140625" style="474"/>
    <col min="10515" max="10515" width="12" style="474" customWidth="1"/>
    <col min="10516" max="10516" width="9" style="474" bestFit="1" customWidth="1"/>
    <col min="10517" max="10517" width="9.7109375" style="474" bestFit="1" customWidth="1"/>
    <col min="10518" max="10518" width="10.85546875" style="474" bestFit="1" customWidth="1"/>
    <col min="10519" max="10752" width="9.140625" style="474"/>
    <col min="10753" max="10753" width="3.5703125" style="474" bestFit="1" customWidth="1"/>
    <col min="10754" max="10754" width="4.42578125" style="474" bestFit="1" customWidth="1"/>
    <col min="10755" max="10755" width="16.140625" style="474" bestFit="1" customWidth="1"/>
    <col min="10756" max="10756" width="19.5703125" style="474" customWidth="1"/>
    <col min="10757" max="10760" width="9.5703125" style="474" customWidth="1"/>
    <col min="10761" max="10761" width="11.42578125" style="474" customWidth="1"/>
    <col min="10762" max="10766" width="9.5703125" style="474" customWidth="1"/>
    <col min="10767" max="10767" width="10.140625" style="474" customWidth="1"/>
    <col min="10768" max="10768" width="10.7109375" style="474" bestFit="1" customWidth="1"/>
    <col min="10769" max="10769" width="5.28515625" style="474" bestFit="1" customWidth="1"/>
    <col min="10770" max="10770" width="9.140625" style="474"/>
    <col min="10771" max="10771" width="12" style="474" customWidth="1"/>
    <col min="10772" max="10772" width="9" style="474" bestFit="1" customWidth="1"/>
    <col min="10773" max="10773" width="9.7109375" style="474" bestFit="1" customWidth="1"/>
    <col min="10774" max="10774" width="10.85546875" style="474" bestFit="1" customWidth="1"/>
    <col min="10775" max="11008" width="9.140625" style="474"/>
    <col min="11009" max="11009" width="3.5703125" style="474" bestFit="1" customWidth="1"/>
    <col min="11010" max="11010" width="4.42578125" style="474" bestFit="1" customWidth="1"/>
    <col min="11011" max="11011" width="16.140625" style="474" bestFit="1" customWidth="1"/>
    <col min="11012" max="11012" width="19.5703125" style="474" customWidth="1"/>
    <col min="11013" max="11016" width="9.5703125" style="474" customWidth="1"/>
    <col min="11017" max="11017" width="11.42578125" style="474" customWidth="1"/>
    <col min="11018" max="11022" width="9.5703125" style="474" customWidth="1"/>
    <col min="11023" max="11023" width="10.140625" style="474" customWidth="1"/>
    <col min="11024" max="11024" width="10.7109375" style="474" bestFit="1" customWidth="1"/>
    <col min="11025" max="11025" width="5.28515625" style="474" bestFit="1" customWidth="1"/>
    <col min="11026" max="11026" width="9.140625" style="474"/>
    <col min="11027" max="11027" width="12" style="474" customWidth="1"/>
    <col min="11028" max="11028" width="9" style="474" bestFit="1" customWidth="1"/>
    <col min="11029" max="11029" width="9.7109375" style="474" bestFit="1" customWidth="1"/>
    <col min="11030" max="11030" width="10.85546875" style="474" bestFit="1" customWidth="1"/>
    <col min="11031" max="11264" width="9.140625" style="474"/>
    <col min="11265" max="11265" width="3.5703125" style="474" bestFit="1" customWidth="1"/>
    <col min="11266" max="11266" width="4.42578125" style="474" bestFit="1" customWidth="1"/>
    <col min="11267" max="11267" width="16.140625" style="474" bestFit="1" customWidth="1"/>
    <col min="11268" max="11268" width="19.5703125" style="474" customWidth="1"/>
    <col min="11269" max="11272" width="9.5703125" style="474" customWidth="1"/>
    <col min="11273" max="11273" width="11.42578125" style="474" customWidth="1"/>
    <col min="11274" max="11278" width="9.5703125" style="474" customWidth="1"/>
    <col min="11279" max="11279" width="10.140625" style="474" customWidth="1"/>
    <col min="11280" max="11280" width="10.7109375" style="474" bestFit="1" customWidth="1"/>
    <col min="11281" max="11281" width="5.28515625" style="474" bestFit="1" customWidth="1"/>
    <col min="11282" max="11282" width="9.140625" style="474"/>
    <col min="11283" max="11283" width="12" style="474" customWidth="1"/>
    <col min="11284" max="11284" width="9" style="474" bestFit="1" customWidth="1"/>
    <col min="11285" max="11285" width="9.7109375" style="474" bestFit="1" customWidth="1"/>
    <col min="11286" max="11286" width="10.85546875" style="474" bestFit="1" customWidth="1"/>
    <col min="11287" max="11520" width="9.140625" style="474"/>
    <col min="11521" max="11521" width="3.5703125" style="474" bestFit="1" customWidth="1"/>
    <col min="11522" max="11522" width="4.42578125" style="474" bestFit="1" customWidth="1"/>
    <col min="11523" max="11523" width="16.140625" style="474" bestFit="1" customWidth="1"/>
    <col min="11524" max="11524" width="19.5703125" style="474" customWidth="1"/>
    <col min="11525" max="11528" width="9.5703125" style="474" customWidth="1"/>
    <col min="11529" max="11529" width="11.42578125" style="474" customWidth="1"/>
    <col min="11530" max="11534" width="9.5703125" style="474" customWidth="1"/>
    <col min="11535" max="11535" width="10.140625" style="474" customWidth="1"/>
    <col min="11536" max="11536" width="10.7109375" style="474" bestFit="1" customWidth="1"/>
    <col min="11537" max="11537" width="5.28515625" style="474" bestFit="1" customWidth="1"/>
    <col min="11538" max="11538" width="9.140625" style="474"/>
    <col min="11539" max="11539" width="12" style="474" customWidth="1"/>
    <col min="11540" max="11540" width="9" style="474" bestFit="1" customWidth="1"/>
    <col min="11541" max="11541" width="9.7109375" style="474" bestFit="1" customWidth="1"/>
    <col min="11542" max="11542" width="10.85546875" style="474" bestFit="1" customWidth="1"/>
    <col min="11543" max="11776" width="9.140625" style="474"/>
    <col min="11777" max="11777" width="3.5703125" style="474" bestFit="1" customWidth="1"/>
    <col min="11778" max="11778" width="4.42578125" style="474" bestFit="1" customWidth="1"/>
    <col min="11779" max="11779" width="16.140625" style="474" bestFit="1" customWidth="1"/>
    <col min="11780" max="11780" width="19.5703125" style="474" customWidth="1"/>
    <col min="11781" max="11784" width="9.5703125" style="474" customWidth="1"/>
    <col min="11785" max="11785" width="11.42578125" style="474" customWidth="1"/>
    <col min="11786" max="11790" width="9.5703125" style="474" customWidth="1"/>
    <col min="11791" max="11791" width="10.140625" style="474" customWidth="1"/>
    <col min="11792" max="11792" width="10.7109375" style="474" bestFit="1" customWidth="1"/>
    <col min="11793" max="11793" width="5.28515625" style="474" bestFit="1" customWidth="1"/>
    <col min="11794" max="11794" width="9.140625" style="474"/>
    <col min="11795" max="11795" width="12" style="474" customWidth="1"/>
    <col min="11796" max="11796" width="9" style="474" bestFit="1" customWidth="1"/>
    <col min="11797" max="11797" width="9.7109375" style="474" bestFit="1" customWidth="1"/>
    <col min="11798" max="11798" width="10.85546875" style="474" bestFit="1" customWidth="1"/>
    <col min="11799" max="12032" width="9.140625" style="474"/>
    <col min="12033" max="12033" width="3.5703125" style="474" bestFit="1" customWidth="1"/>
    <col min="12034" max="12034" width="4.42578125" style="474" bestFit="1" customWidth="1"/>
    <col min="12035" max="12035" width="16.140625" style="474" bestFit="1" customWidth="1"/>
    <col min="12036" max="12036" width="19.5703125" style="474" customWidth="1"/>
    <col min="12037" max="12040" width="9.5703125" style="474" customWidth="1"/>
    <col min="12041" max="12041" width="11.42578125" style="474" customWidth="1"/>
    <col min="12042" max="12046" width="9.5703125" style="474" customWidth="1"/>
    <col min="12047" max="12047" width="10.140625" style="474" customWidth="1"/>
    <col min="12048" max="12048" width="10.7109375" style="474" bestFit="1" customWidth="1"/>
    <col min="12049" max="12049" width="5.28515625" style="474" bestFit="1" customWidth="1"/>
    <col min="12050" max="12050" width="9.140625" style="474"/>
    <col min="12051" max="12051" width="12" style="474" customWidth="1"/>
    <col min="12052" max="12052" width="9" style="474" bestFit="1" customWidth="1"/>
    <col min="12053" max="12053" width="9.7109375" style="474" bestFit="1" customWidth="1"/>
    <col min="12054" max="12054" width="10.85546875" style="474" bestFit="1" customWidth="1"/>
    <col min="12055" max="12288" width="9.140625" style="474"/>
    <col min="12289" max="12289" width="3.5703125" style="474" bestFit="1" customWidth="1"/>
    <col min="12290" max="12290" width="4.42578125" style="474" bestFit="1" customWidth="1"/>
    <col min="12291" max="12291" width="16.140625" style="474" bestFit="1" customWidth="1"/>
    <col min="12292" max="12292" width="19.5703125" style="474" customWidth="1"/>
    <col min="12293" max="12296" width="9.5703125" style="474" customWidth="1"/>
    <col min="12297" max="12297" width="11.42578125" style="474" customWidth="1"/>
    <col min="12298" max="12302" width="9.5703125" style="474" customWidth="1"/>
    <col min="12303" max="12303" width="10.140625" style="474" customWidth="1"/>
    <col min="12304" max="12304" width="10.7109375" style="474" bestFit="1" customWidth="1"/>
    <col min="12305" max="12305" width="5.28515625" style="474" bestFit="1" customWidth="1"/>
    <col min="12306" max="12306" width="9.140625" style="474"/>
    <col min="12307" max="12307" width="12" style="474" customWidth="1"/>
    <col min="12308" max="12308" width="9" style="474" bestFit="1" customWidth="1"/>
    <col min="12309" max="12309" width="9.7109375" style="474" bestFit="1" customWidth="1"/>
    <col min="12310" max="12310" width="10.85546875" style="474" bestFit="1" customWidth="1"/>
    <col min="12311" max="12544" width="9.140625" style="474"/>
    <col min="12545" max="12545" width="3.5703125" style="474" bestFit="1" customWidth="1"/>
    <col min="12546" max="12546" width="4.42578125" style="474" bestFit="1" customWidth="1"/>
    <col min="12547" max="12547" width="16.140625" style="474" bestFit="1" customWidth="1"/>
    <col min="12548" max="12548" width="19.5703125" style="474" customWidth="1"/>
    <col min="12549" max="12552" width="9.5703125" style="474" customWidth="1"/>
    <col min="12553" max="12553" width="11.42578125" style="474" customWidth="1"/>
    <col min="12554" max="12558" width="9.5703125" style="474" customWidth="1"/>
    <col min="12559" max="12559" width="10.140625" style="474" customWidth="1"/>
    <col min="12560" max="12560" width="10.7109375" style="474" bestFit="1" customWidth="1"/>
    <col min="12561" max="12561" width="5.28515625" style="474" bestFit="1" customWidth="1"/>
    <col min="12562" max="12562" width="9.140625" style="474"/>
    <col min="12563" max="12563" width="12" style="474" customWidth="1"/>
    <col min="12564" max="12564" width="9" style="474" bestFit="1" customWidth="1"/>
    <col min="12565" max="12565" width="9.7109375" style="474" bestFit="1" customWidth="1"/>
    <col min="12566" max="12566" width="10.85546875" style="474" bestFit="1" customWidth="1"/>
    <col min="12567" max="12800" width="9.140625" style="474"/>
    <col min="12801" max="12801" width="3.5703125" style="474" bestFit="1" customWidth="1"/>
    <col min="12802" max="12802" width="4.42578125" style="474" bestFit="1" customWidth="1"/>
    <col min="12803" max="12803" width="16.140625" style="474" bestFit="1" customWidth="1"/>
    <col min="12804" max="12804" width="19.5703125" style="474" customWidth="1"/>
    <col min="12805" max="12808" width="9.5703125" style="474" customWidth="1"/>
    <col min="12809" max="12809" width="11.42578125" style="474" customWidth="1"/>
    <col min="12810" max="12814" width="9.5703125" style="474" customWidth="1"/>
    <col min="12815" max="12815" width="10.140625" style="474" customWidth="1"/>
    <col min="12816" max="12816" width="10.7109375" style="474" bestFit="1" customWidth="1"/>
    <col min="12817" max="12817" width="5.28515625" style="474" bestFit="1" customWidth="1"/>
    <col min="12818" max="12818" width="9.140625" style="474"/>
    <col min="12819" max="12819" width="12" style="474" customWidth="1"/>
    <col min="12820" max="12820" width="9" style="474" bestFit="1" customWidth="1"/>
    <col min="12821" max="12821" width="9.7109375" style="474" bestFit="1" customWidth="1"/>
    <col min="12822" max="12822" width="10.85546875" style="474" bestFit="1" customWidth="1"/>
    <col min="12823" max="13056" width="9.140625" style="474"/>
    <col min="13057" max="13057" width="3.5703125" style="474" bestFit="1" customWidth="1"/>
    <col min="13058" max="13058" width="4.42578125" style="474" bestFit="1" customWidth="1"/>
    <col min="13059" max="13059" width="16.140625" style="474" bestFit="1" customWidth="1"/>
    <col min="13060" max="13060" width="19.5703125" style="474" customWidth="1"/>
    <col min="13061" max="13064" width="9.5703125" style="474" customWidth="1"/>
    <col min="13065" max="13065" width="11.42578125" style="474" customWidth="1"/>
    <col min="13066" max="13070" width="9.5703125" style="474" customWidth="1"/>
    <col min="13071" max="13071" width="10.140625" style="474" customWidth="1"/>
    <col min="13072" max="13072" width="10.7109375" style="474" bestFit="1" customWidth="1"/>
    <col min="13073" max="13073" width="5.28515625" style="474" bestFit="1" customWidth="1"/>
    <col min="13074" max="13074" width="9.140625" style="474"/>
    <col min="13075" max="13075" width="12" style="474" customWidth="1"/>
    <col min="13076" max="13076" width="9" style="474" bestFit="1" customWidth="1"/>
    <col min="13077" max="13077" width="9.7109375" style="474" bestFit="1" customWidth="1"/>
    <col min="13078" max="13078" width="10.85546875" style="474" bestFit="1" customWidth="1"/>
    <col min="13079" max="13312" width="9.140625" style="474"/>
    <col min="13313" max="13313" width="3.5703125" style="474" bestFit="1" customWidth="1"/>
    <col min="13314" max="13314" width="4.42578125" style="474" bestFit="1" customWidth="1"/>
    <col min="13315" max="13315" width="16.140625" style="474" bestFit="1" customWidth="1"/>
    <col min="13316" max="13316" width="19.5703125" style="474" customWidth="1"/>
    <col min="13317" max="13320" width="9.5703125" style="474" customWidth="1"/>
    <col min="13321" max="13321" width="11.42578125" style="474" customWidth="1"/>
    <col min="13322" max="13326" width="9.5703125" style="474" customWidth="1"/>
    <col min="13327" max="13327" width="10.140625" style="474" customWidth="1"/>
    <col min="13328" max="13328" width="10.7109375" style="474" bestFit="1" customWidth="1"/>
    <col min="13329" max="13329" width="5.28515625" style="474" bestFit="1" customWidth="1"/>
    <col min="13330" max="13330" width="9.140625" style="474"/>
    <col min="13331" max="13331" width="12" style="474" customWidth="1"/>
    <col min="13332" max="13332" width="9" style="474" bestFit="1" customWidth="1"/>
    <col min="13333" max="13333" width="9.7109375" style="474" bestFit="1" customWidth="1"/>
    <col min="13334" max="13334" width="10.85546875" style="474" bestFit="1" customWidth="1"/>
    <col min="13335" max="13568" width="9.140625" style="474"/>
    <col min="13569" max="13569" width="3.5703125" style="474" bestFit="1" customWidth="1"/>
    <col min="13570" max="13570" width="4.42578125" style="474" bestFit="1" customWidth="1"/>
    <col min="13571" max="13571" width="16.140625" style="474" bestFit="1" customWidth="1"/>
    <col min="13572" max="13572" width="19.5703125" style="474" customWidth="1"/>
    <col min="13573" max="13576" width="9.5703125" style="474" customWidth="1"/>
    <col min="13577" max="13577" width="11.42578125" style="474" customWidth="1"/>
    <col min="13578" max="13582" width="9.5703125" style="474" customWidth="1"/>
    <col min="13583" max="13583" width="10.140625" style="474" customWidth="1"/>
    <col min="13584" max="13584" width="10.7109375" style="474" bestFit="1" customWidth="1"/>
    <col min="13585" max="13585" width="5.28515625" style="474" bestFit="1" customWidth="1"/>
    <col min="13586" max="13586" width="9.140625" style="474"/>
    <col min="13587" max="13587" width="12" style="474" customWidth="1"/>
    <col min="13588" max="13588" width="9" style="474" bestFit="1" customWidth="1"/>
    <col min="13589" max="13589" width="9.7109375" style="474" bestFit="1" customWidth="1"/>
    <col min="13590" max="13590" width="10.85546875" style="474" bestFit="1" customWidth="1"/>
    <col min="13591" max="13824" width="9.140625" style="474"/>
    <col min="13825" max="13825" width="3.5703125" style="474" bestFit="1" customWidth="1"/>
    <col min="13826" max="13826" width="4.42578125" style="474" bestFit="1" customWidth="1"/>
    <col min="13827" max="13827" width="16.140625" style="474" bestFit="1" customWidth="1"/>
    <col min="13828" max="13828" width="19.5703125" style="474" customWidth="1"/>
    <col min="13829" max="13832" width="9.5703125" style="474" customWidth="1"/>
    <col min="13833" max="13833" width="11.42578125" style="474" customWidth="1"/>
    <col min="13834" max="13838" width="9.5703125" style="474" customWidth="1"/>
    <col min="13839" max="13839" width="10.140625" style="474" customWidth="1"/>
    <col min="13840" max="13840" width="10.7109375" style="474" bestFit="1" customWidth="1"/>
    <col min="13841" max="13841" width="5.28515625" style="474" bestFit="1" customWidth="1"/>
    <col min="13842" max="13842" width="9.140625" style="474"/>
    <col min="13843" max="13843" width="12" style="474" customWidth="1"/>
    <col min="13844" max="13844" width="9" style="474" bestFit="1" customWidth="1"/>
    <col min="13845" max="13845" width="9.7109375" style="474" bestFit="1" customWidth="1"/>
    <col min="13846" max="13846" width="10.85546875" style="474" bestFit="1" customWidth="1"/>
    <col min="13847" max="14080" width="9.140625" style="474"/>
    <col min="14081" max="14081" width="3.5703125" style="474" bestFit="1" customWidth="1"/>
    <col min="14082" max="14082" width="4.42578125" style="474" bestFit="1" customWidth="1"/>
    <col min="14083" max="14083" width="16.140625" style="474" bestFit="1" customWidth="1"/>
    <col min="14084" max="14084" width="19.5703125" style="474" customWidth="1"/>
    <col min="14085" max="14088" width="9.5703125" style="474" customWidth="1"/>
    <col min="14089" max="14089" width="11.42578125" style="474" customWidth="1"/>
    <col min="14090" max="14094" width="9.5703125" style="474" customWidth="1"/>
    <col min="14095" max="14095" width="10.140625" style="474" customWidth="1"/>
    <col min="14096" max="14096" width="10.7109375" style="474" bestFit="1" customWidth="1"/>
    <col min="14097" max="14097" width="5.28515625" style="474" bestFit="1" customWidth="1"/>
    <col min="14098" max="14098" width="9.140625" style="474"/>
    <col min="14099" max="14099" width="12" style="474" customWidth="1"/>
    <col min="14100" max="14100" width="9" style="474" bestFit="1" customWidth="1"/>
    <col min="14101" max="14101" width="9.7109375" style="474" bestFit="1" customWidth="1"/>
    <col min="14102" max="14102" width="10.85546875" style="474" bestFit="1" customWidth="1"/>
    <col min="14103" max="14336" width="9.140625" style="474"/>
    <col min="14337" max="14337" width="3.5703125" style="474" bestFit="1" customWidth="1"/>
    <col min="14338" max="14338" width="4.42578125" style="474" bestFit="1" customWidth="1"/>
    <col min="14339" max="14339" width="16.140625" style="474" bestFit="1" customWidth="1"/>
    <col min="14340" max="14340" width="19.5703125" style="474" customWidth="1"/>
    <col min="14341" max="14344" width="9.5703125" style="474" customWidth="1"/>
    <col min="14345" max="14345" width="11.42578125" style="474" customWidth="1"/>
    <col min="14346" max="14350" width="9.5703125" style="474" customWidth="1"/>
    <col min="14351" max="14351" width="10.140625" style="474" customWidth="1"/>
    <col min="14352" max="14352" width="10.7109375" style="474" bestFit="1" customWidth="1"/>
    <col min="14353" max="14353" width="5.28515625" style="474" bestFit="1" customWidth="1"/>
    <col min="14354" max="14354" width="9.140625" style="474"/>
    <col min="14355" max="14355" width="12" style="474" customWidth="1"/>
    <col min="14356" max="14356" width="9" style="474" bestFit="1" customWidth="1"/>
    <col min="14357" max="14357" width="9.7109375" style="474" bestFit="1" customWidth="1"/>
    <col min="14358" max="14358" width="10.85546875" style="474" bestFit="1" customWidth="1"/>
    <col min="14359" max="14592" width="9.140625" style="474"/>
    <col min="14593" max="14593" width="3.5703125" style="474" bestFit="1" customWidth="1"/>
    <col min="14594" max="14594" width="4.42578125" style="474" bestFit="1" customWidth="1"/>
    <col min="14595" max="14595" width="16.140625" style="474" bestFit="1" customWidth="1"/>
    <col min="14596" max="14596" width="19.5703125" style="474" customWidth="1"/>
    <col min="14597" max="14600" width="9.5703125" style="474" customWidth="1"/>
    <col min="14601" max="14601" width="11.42578125" style="474" customWidth="1"/>
    <col min="14602" max="14606" width="9.5703125" style="474" customWidth="1"/>
    <col min="14607" max="14607" width="10.140625" style="474" customWidth="1"/>
    <col min="14608" max="14608" width="10.7109375" style="474" bestFit="1" customWidth="1"/>
    <col min="14609" max="14609" width="5.28515625" style="474" bestFit="1" customWidth="1"/>
    <col min="14610" max="14610" width="9.140625" style="474"/>
    <col min="14611" max="14611" width="12" style="474" customWidth="1"/>
    <col min="14612" max="14612" width="9" style="474" bestFit="1" customWidth="1"/>
    <col min="14613" max="14613" width="9.7109375" style="474" bestFit="1" customWidth="1"/>
    <col min="14614" max="14614" width="10.85546875" style="474" bestFit="1" customWidth="1"/>
    <col min="14615" max="14848" width="9.140625" style="474"/>
    <col min="14849" max="14849" width="3.5703125" style="474" bestFit="1" customWidth="1"/>
    <col min="14850" max="14850" width="4.42578125" style="474" bestFit="1" customWidth="1"/>
    <col min="14851" max="14851" width="16.140625" style="474" bestFit="1" customWidth="1"/>
    <col min="14852" max="14852" width="19.5703125" style="474" customWidth="1"/>
    <col min="14853" max="14856" width="9.5703125" style="474" customWidth="1"/>
    <col min="14857" max="14857" width="11.42578125" style="474" customWidth="1"/>
    <col min="14858" max="14862" width="9.5703125" style="474" customWidth="1"/>
    <col min="14863" max="14863" width="10.140625" style="474" customWidth="1"/>
    <col min="14864" max="14864" width="10.7109375" style="474" bestFit="1" customWidth="1"/>
    <col min="14865" max="14865" width="5.28515625" style="474" bestFit="1" customWidth="1"/>
    <col min="14866" max="14866" width="9.140625" style="474"/>
    <col min="14867" max="14867" width="12" style="474" customWidth="1"/>
    <col min="14868" max="14868" width="9" style="474" bestFit="1" customWidth="1"/>
    <col min="14869" max="14869" width="9.7109375" style="474" bestFit="1" customWidth="1"/>
    <col min="14870" max="14870" width="10.85546875" style="474" bestFit="1" customWidth="1"/>
    <col min="14871" max="15104" width="9.140625" style="474"/>
    <col min="15105" max="15105" width="3.5703125" style="474" bestFit="1" customWidth="1"/>
    <col min="15106" max="15106" width="4.42578125" style="474" bestFit="1" customWidth="1"/>
    <col min="15107" max="15107" width="16.140625" style="474" bestFit="1" customWidth="1"/>
    <col min="15108" max="15108" width="19.5703125" style="474" customWidth="1"/>
    <col min="15109" max="15112" width="9.5703125" style="474" customWidth="1"/>
    <col min="15113" max="15113" width="11.42578125" style="474" customWidth="1"/>
    <col min="15114" max="15118" width="9.5703125" style="474" customWidth="1"/>
    <col min="15119" max="15119" width="10.140625" style="474" customWidth="1"/>
    <col min="15120" max="15120" width="10.7109375" style="474" bestFit="1" customWidth="1"/>
    <col min="15121" max="15121" width="5.28515625" style="474" bestFit="1" customWidth="1"/>
    <col min="15122" max="15122" width="9.140625" style="474"/>
    <col min="15123" max="15123" width="12" style="474" customWidth="1"/>
    <col min="15124" max="15124" width="9" style="474" bestFit="1" customWidth="1"/>
    <col min="15125" max="15125" width="9.7109375" style="474" bestFit="1" customWidth="1"/>
    <col min="15126" max="15126" width="10.85546875" style="474" bestFit="1" customWidth="1"/>
    <col min="15127" max="15360" width="9.140625" style="474"/>
    <col min="15361" max="15361" width="3.5703125" style="474" bestFit="1" customWidth="1"/>
    <col min="15362" max="15362" width="4.42578125" style="474" bestFit="1" customWidth="1"/>
    <col min="15363" max="15363" width="16.140625" style="474" bestFit="1" customWidth="1"/>
    <col min="15364" max="15364" width="19.5703125" style="474" customWidth="1"/>
    <col min="15365" max="15368" width="9.5703125" style="474" customWidth="1"/>
    <col min="15369" max="15369" width="11.42578125" style="474" customWidth="1"/>
    <col min="15370" max="15374" width="9.5703125" style="474" customWidth="1"/>
    <col min="15375" max="15375" width="10.140625" style="474" customWidth="1"/>
    <col min="15376" max="15376" width="10.7109375" style="474" bestFit="1" customWidth="1"/>
    <col min="15377" max="15377" width="5.28515625" style="474" bestFit="1" customWidth="1"/>
    <col min="15378" max="15378" width="9.140625" style="474"/>
    <col min="15379" max="15379" width="12" style="474" customWidth="1"/>
    <col min="15380" max="15380" width="9" style="474" bestFit="1" customWidth="1"/>
    <col min="15381" max="15381" width="9.7109375" style="474" bestFit="1" customWidth="1"/>
    <col min="15382" max="15382" width="10.85546875" style="474" bestFit="1" customWidth="1"/>
    <col min="15383" max="15616" width="9.140625" style="474"/>
    <col min="15617" max="15617" width="3.5703125" style="474" bestFit="1" customWidth="1"/>
    <col min="15618" max="15618" width="4.42578125" style="474" bestFit="1" customWidth="1"/>
    <col min="15619" max="15619" width="16.140625" style="474" bestFit="1" customWidth="1"/>
    <col min="15620" max="15620" width="19.5703125" style="474" customWidth="1"/>
    <col min="15621" max="15624" width="9.5703125" style="474" customWidth="1"/>
    <col min="15625" max="15625" width="11.42578125" style="474" customWidth="1"/>
    <col min="15626" max="15630" width="9.5703125" style="474" customWidth="1"/>
    <col min="15631" max="15631" width="10.140625" style="474" customWidth="1"/>
    <col min="15632" max="15632" width="10.7109375" style="474" bestFit="1" customWidth="1"/>
    <col min="15633" max="15633" width="5.28515625" style="474" bestFit="1" customWidth="1"/>
    <col min="15634" max="15634" width="9.140625" style="474"/>
    <col min="15635" max="15635" width="12" style="474" customWidth="1"/>
    <col min="15636" max="15636" width="9" style="474" bestFit="1" customWidth="1"/>
    <col min="15637" max="15637" width="9.7109375" style="474" bestFit="1" customWidth="1"/>
    <col min="15638" max="15638" width="10.85546875" style="474" bestFit="1" customWidth="1"/>
    <col min="15639" max="15872" width="9.140625" style="474"/>
    <col min="15873" max="15873" width="3.5703125" style="474" bestFit="1" customWidth="1"/>
    <col min="15874" max="15874" width="4.42578125" style="474" bestFit="1" customWidth="1"/>
    <col min="15875" max="15875" width="16.140625" style="474" bestFit="1" customWidth="1"/>
    <col min="15876" max="15876" width="19.5703125" style="474" customWidth="1"/>
    <col min="15877" max="15880" width="9.5703125" style="474" customWidth="1"/>
    <col min="15881" max="15881" width="11.42578125" style="474" customWidth="1"/>
    <col min="15882" max="15886" width="9.5703125" style="474" customWidth="1"/>
    <col min="15887" max="15887" width="10.140625" style="474" customWidth="1"/>
    <col min="15888" max="15888" width="10.7109375" style="474" bestFit="1" customWidth="1"/>
    <col min="15889" max="15889" width="5.28515625" style="474" bestFit="1" customWidth="1"/>
    <col min="15890" max="15890" width="9.140625" style="474"/>
    <col min="15891" max="15891" width="12" style="474" customWidth="1"/>
    <col min="15892" max="15892" width="9" style="474" bestFit="1" customWidth="1"/>
    <col min="15893" max="15893" width="9.7109375" style="474" bestFit="1" customWidth="1"/>
    <col min="15894" max="15894" width="10.85546875" style="474" bestFit="1" customWidth="1"/>
    <col min="15895" max="16128" width="9.140625" style="474"/>
    <col min="16129" max="16129" width="3.5703125" style="474" bestFit="1" customWidth="1"/>
    <col min="16130" max="16130" width="4.42578125" style="474" bestFit="1" customWidth="1"/>
    <col min="16131" max="16131" width="16.140625" style="474" bestFit="1" customWidth="1"/>
    <col min="16132" max="16132" width="19.5703125" style="474" customWidth="1"/>
    <col min="16133" max="16136" width="9.5703125" style="474" customWidth="1"/>
    <col min="16137" max="16137" width="11.42578125" style="474" customWidth="1"/>
    <col min="16138" max="16142" width="9.5703125" style="474" customWidth="1"/>
    <col min="16143" max="16143" width="10.140625" style="474" customWidth="1"/>
    <col min="16144" max="16144" width="10.7109375" style="474" bestFit="1" customWidth="1"/>
    <col min="16145" max="16145" width="5.28515625" style="474" bestFit="1" customWidth="1"/>
    <col min="16146" max="16146" width="9.140625" style="474"/>
    <col min="16147" max="16147" width="12" style="474" customWidth="1"/>
    <col min="16148" max="16148" width="9" style="474" bestFit="1" customWidth="1"/>
    <col min="16149" max="16149" width="9.7109375" style="474" bestFit="1" customWidth="1"/>
    <col min="16150" max="16150" width="10.85546875" style="474" bestFit="1" customWidth="1"/>
    <col min="16151" max="16384" width="9.140625" style="474"/>
  </cols>
  <sheetData>
    <row r="1" spans="1:22" ht="15.75" x14ac:dyDescent="0.25">
      <c r="A1" s="610"/>
      <c r="B1" s="610"/>
      <c r="C1" s="610"/>
      <c r="D1" s="611" t="s">
        <v>1174</v>
      </c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3"/>
      <c r="S1" s="614"/>
      <c r="T1" s="615"/>
    </row>
    <row r="2" spans="1:22" ht="15.75" x14ac:dyDescent="0.25">
      <c r="A2" s="610"/>
      <c r="B2" s="610"/>
      <c r="C2" s="610"/>
      <c r="D2" s="616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2"/>
      <c r="P2" s="612"/>
      <c r="Q2" s="612"/>
      <c r="R2" s="613"/>
      <c r="S2" s="614"/>
      <c r="T2" s="615"/>
    </row>
    <row r="3" spans="1:22" ht="14.25" x14ac:dyDescent="0.2">
      <c r="A3" s="610"/>
      <c r="B3" s="610"/>
      <c r="C3" s="610" t="s">
        <v>745</v>
      </c>
      <c r="D3" s="618" t="s">
        <v>19</v>
      </c>
      <c r="E3" s="619" t="s">
        <v>1149</v>
      </c>
      <c r="F3" s="620"/>
      <c r="G3" s="617"/>
      <c r="H3" s="617"/>
      <c r="I3" s="617"/>
      <c r="J3" s="617"/>
      <c r="K3" s="617"/>
      <c r="L3" s="617"/>
      <c r="M3" s="617"/>
      <c r="N3" s="617"/>
      <c r="O3" s="621" t="s">
        <v>215</v>
      </c>
      <c r="P3" s="621" t="s">
        <v>223</v>
      </c>
      <c r="Q3" s="622"/>
      <c r="R3" s="613"/>
      <c r="S3" s="622"/>
      <c r="T3" s="615"/>
      <c r="U3" s="623" t="s">
        <v>1179</v>
      </c>
    </row>
    <row r="4" spans="1:22" x14ac:dyDescent="0.2">
      <c r="A4" s="624"/>
      <c r="B4" s="624"/>
      <c r="C4" s="625">
        <v>2019</v>
      </c>
      <c r="D4" s="626"/>
      <c r="E4" s="627" t="s">
        <v>224</v>
      </c>
      <c r="F4" s="627" t="s">
        <v>224</v>
      </c>
      <c r="G4" s="627" t="s">
        <v>225</v>
      </c>
      <c r="H4" s="627" t="s">
        <v>226</v>
      </c>
      <c r="I4" s="627" t="s">
        <v>227</v>
      </c>
      <c r="J4" s="627" t="s">
        <v>228</v>
      </c>
      <c r="K4" s="627" t="s">
        <v>229</v>
      </c>
      <c r="L4" s="627" t="s">
        <v>230</v>
      </c>
      <c r="M4" s="627" t="s">
        <v>210</v>
      </c>
      <c r="N4" s="627" t="s">
        <v>231</v>
      </c>
      <c r="O4" s="628" t="s">
        <v>232</v>
      </c>
      <c r="P4" s="622" t="s">
        <v>44</v>
      </c>
      <c r="Q4" s="622"/>
      <c r="S4" s="622"/>
      <c r="U4" s="623"/>
    </row>
    <row r="5" spans="1:22" x14ac:dyDescent="0.2">
      <c r="A5" s="624"/>
      <c r="B5" s="624"/>
      <c r="C5" s="624"/>
      <c r="D5" s="629"/>
      <c r="E5" s="627" t="s">
        <v>233</v>
      </c>
      <c r="F5" s="627" t="s">
        <v>234</v>
      </c>
      <c r="G5" s="627" t="s">
        <v>235</v>
      </c>
      <c r="H5" s="627" t="s">
        <v>236</v>
      </c>
      <c r="I5" s="627" t="s">
        <v>237</v>
      </c>
      <c r="J5" s="627" t="s">
        <v>238</v>
      </c>
      <c r="K5" s="627" t="s">
        <v>239</v>
      </c>
      <c r="L5" s="627" t="s">
        <v>240</v>
      </c>
      <c r="M5" s="627"/>
      <c r="N5" s="627" t="s">
        <v>241</v>
      </c>
      <c r="O5" s="630" t="s">
        <v>242</v>
      </c>
      <c r="P5" s="622" t="s">
        <v>243</v>
      </c>
      <c r="Q5" s="622"/>
      <c r="S5" s="622"/>
      <c r="U5" s="623"/>
    </row>
    <row r="6" spans="1:22" x14ac:dyDescent="0.2">
      <c r="A6" s="624"/>
      <c r="B6" s="624"/>
      <c r="C6" s="624"/>
      <c r="D6" s="629" t="s">
        <v>47</v>
      </c>
      <c r="E6" s="627" t="s">
        <v>244</v>
      </c>
      <c r="F6" s="627" t="s">
        <v>245</v>
      </c>
      <c r="G6" s="627"/>
      <c r="H6" s="627" t="s">
        <v>246</v>
      </c>
      <c r="I6" s="627" t="s">
        <v>247</v>
      </c>
      <c r="J6" s="627"/>
      <c r="K6" s="627" t="s">
        <v>248</v>
      </c>
      <c r="L6" s="627" t="s">
        <v>249</v>
      </c>
      <c r="M6" s="627"/>
      <c r="N6" s="629"/>
      <c r="O6" s="631" t="s">
        <v>186</v>
      </c>
      <c r="P6" s="622" t="s">
        <v>49</v>
      </c>
      <c r="Q6" s="622"/>
      <c r="R6" s="632"/>
      <c r="S6" s="622"/>
      <c r="T6" s="633"/>
      <c r="U6" s="623"/>
    </row>
    <row r="7" spans="1:22" ht="13.5" x14ac:dyDescent="0.2">
      <c r="A7" s="595" t="s">
        <v>19</v>
      </c>
      <c r="B7" s="595" t="s">
        <v>1168</v>
      </c>
      <c r="C7" s="624" t="s">
        <v>1167</v>
      </c>
      <c r="D7" s="626"/>
      <c r="E7" s="627" t="s">
        <v>250</v>
      </c>
      <c r="F7" s="627" t="s">
        <v>251</v>
      </c>
      <c r="G7" s="627"/>
      <c r="H7" s="627" t="s">
        <v>238</v>
      </c>
      <c r="I7" s="627" t="s">
        <v>1175</v>
      </c>
      <c r="J7" s="627"/>
      <c r="K7" s="627" t="s">
        <v>253</v>
      </c>
      <c r="L7" s="627"/>
      <c r="M7" s="627"/>
      <c r="N7" s="627"/>
      <c r="O7" s="627"/>
      <c r="P7" s="634" t="s">
        <v>242</v>
      </c>
      <c r="Q7" s="635"/>
      <c r="R7" s="636"/>
      <c r="S7" s="635"/>
      <c r="T7" s="636"/>
      <c r="U7" s="637"/>
    </row>
    <row r="8" spans="1:22" x14ac:dyDescent="0.2">
      <c r="A8" s="624"/>
      <c r="B8" s="624"/>
      <c r="C8" s="624"/>
      <c r="D8" s="629"/>
      <c r="E8" s="596" t="s">
        <v>238</v>
      </c>
      <c r="F8" s="627" t="s">
        <v>235</v>
      </c>
      <c r="G8" s="627"/>
      <c r="H8" s="627"/>
      <c r="I8" s="627" t="s">
        <v>254</v>
      </c>
      <c r="J8" s="627"/>
      <c r="K8" s="627"/>
      <c r="L8" s="627"/>
      <c r="M8" s="627"/>
      <c r="N8" s="627"/>
      <c r="O8" s="627"/>
      <c r="P8" s="638"/>
      <c r="Q8" s="638"/>
      <c r="R8" s="639"/>
      <c r="S8" s="638"/>
      <c r="T8" s="639"/>
      <c r="U8" s="639" t="s">
        <v>41</v>
      </c>
      <c r="V8" s="581" t="s">
        <v>1176</v>
      </c>
    </row>
    <row r="9" spans="1:22" x14ac:dyDescent="0.2">
      <c r="A9" s="571"/>
      <c r="B9" s="511" t="s">
        <v>1124</v>
      </c>
      <c r="C9" s="512" t="s">
        <v>812</v>
      </c>
      <c r="D9" s="640" t="s">
        <v>255</v>
      </c>
      <c r="E9" s="641">
        <v>8340.6926825465234</v>
      </c>
      <c r="F9" s="641">
        <v>11496.225789462347</v>
      </c>
      <c r="G9" s="641">
        <v>3906.359114732632</v>
      </c>
      <c r="H9" s="641">
        <v>4273.9489763189458</v>
      </c>
      <c r="I9" s="641">
        <v>139.34974390928596</v>
      </c>
      <c r="J9" s="641">
        <v>10867.21346278083</v>
      </c>
      <c r="K9" s="641">
        <v>165.03390264778253</v>
      </c>
      <c r="L9" s="641">
        <v>222.52614611389728</v>
      </c>
      <c r="M9" s="641">
        <v>1.4753006894499163E-2</v>
      </c>
      <c r="N9" s="641">
        <v>1200.1559314490701</v>
      </c>
      <c r="O9" s="641">
        <v>40612</v>
      </c>
      <c r="P9" s="642"/>
      <c r="Q9" s="581" t="s">
        <v>1126</v>
      </c>
      <c r="R9" s="581" t="s">
        <v>47</v>
      </c>
      <c r="S9" s="581" t="s">
        <v>1127</v>
      </c>
      <c r="T9" s="643" t="s">
        <v>1177</v>
      </c>
      <c r="U9" s="644">
        <v>43405</v>
      </c>
      <c r="V9" s="645">
        <v>0</v>
      </c>
    </row>
    <row r="10" spans="1:22" ht="25.5" x14ac:dyDescent="0.2">
      <c r="A10" s="576" t="s">
        <v>1128</v>
      </c>
      <c r="B10" s="575" t="s">
        <v>833</v>
      </c>
      <c r="C10" s="578" t="s">
        <v>359</v>
      </c>
      <c r="D10" s="577" t="s">
        <v>699</v>
      </c>
      <c r="E10" s="626">
        <v>10128</v>
      </c>
      <c r="F10" s="626">
        <v>13206</v>
      </c>
      <c r="G10" s="626">
        <v>4231</v>
      </c>
      <c r="H10" s="626">
        <v>5714</v>
      </c>
      <c r="I10" s="626">
        <v>742</v>
      </c>
      <c r="J10" s="626">
        <v>6410</v>
      </c>
      <c r="K10" s="626">
        <v>0</v>
      </c>
      <c r="L10" s="626">
        <v>177</v>
      </c>
      <c r="M10" s="626">
        <v>402</v>
      </c>
      <c r="N10" s="626">
        <v>1740</v>
      </c>
      <c r="O10" s="626">
        <v>42750</v>
      </c>
      <c r="P10" s="638">
        <v>2138</v>
      </c>
      <c r="Q10" s="567">
        <f>RANK(P10,$P$10:$P$299,1)</f>
        <v>220</v>
      </c>
      <c r="R10" s="646" t="str">
        <f>C10</f>
        <v>Botkyrka</v>
      </c>
      <c r="S10" s="646">
        <f>P10</f>
        <v>2138</v>
      </c>
      <c r="T10" s="645" t="str">
        <f ca="1">CELL("adress",Q11)</f>
        <v>$Q$11</v>
      </c>
      <c r="U10" s="647">
        <v>92723</v>
      </c>
      <c r="V10" s="645">
        <f>U10*P10</f>
        <v>198241774</v>
      </c>
    </row>
    <row r="11" spans="1:22" x14ac:dyDescent="0.2">
      <c r="A11" s="576" t="s">
        <v>1128</v>
      </c>
      <c r="B11" s="575" t="s">
        <v>840</v>
      </c>
      <c r="C11" s="474" t="s">
        <v>360</v>
      </c>
      <c r="D11" s="474" t="s">
        <v>360</v>
      </c>
      <c r="E11" s="626">
        <v>8655</v>
      </c>
      <c r="F11" s="626">
        <v>15897</v>
      </c>
      <c r="G11" s="626">
        <v>4383</v>
      </c>
      <c r="H11" s="626">
        <v>2117</v>
      </c>
      <c r="I11" s="626">
        <v>0</v>
      </c>
      <c r="J11" s="626">
        <v>12221</v>
      </c>
      <c r="K11" s="626">
        <v>0</v>
      </c>
      <c r="L11" s="626">
        <v>177</v>
      </c>
      <c r="M11" s="626">
        <v>1527</v>
      </c>
      <c r="N11" s="626">
        <v>1740</v>
      </c>
      <c r="O11" s="626">
        <v>46717</v>
      </c>
      <c r="P11" s="638">
        <v>6105</v>
      </c>
      <c r="Q11" s="567">
        <f t="shared" ref="Q11:Q74" si="0">RANK(P11,$P$10:$P$299,1)</f>
        <v>277</v>
      </c>
      <c r="R11" s="646" t="str">
        <f t="shared" ref="R11:R74" si="1">C11</f>
        <v>Danderyd</v>
      </c>
      <c r="S11" s="646">
        <f t="shared" ref="S11:S74" si="2">P11</f>
        <v>6105</v>
      </c>
      <c r="T11" s="645" t="str">
        <f t="shared" ref="T11:T74" ca="1" si="3">CELL("adress",Q12)</f>
        <v>$Q$12</v>
      </c>
      <c r="U11" s="647">
        <v>33199</v>
      </c>
      <c r="V11" s="645">
        <f t="shared" ref="V11:V74" si="4">U11*P11</f>
        <v>202679895</v>
      </c>
    </row>
    <row r="12" spans="1:22" x14ac:dyDescent="0.2">
      <c r="A12" s="576" t="s">
        <v>1128</v>
      </c>
      <c r="B12" s="575" t="s">
        <v>844</v>
      </c>
      <c r="C12" s="474" t="s">
        <v>361</v>
      </c>
      <c r="D12" s="474" t="s">
        <v>361</v>
      </c>
      <c r="E12" s="626">
        <v>10455</v>
      </c>
      <c r="F12" s="626">
        <v>16405</v>
      </c>
      <c r="G12" s="626">
        <v>4498</v>
      </c>
      <c r="H12" s="626">
        <v>2786</v>
      </c>
      <c r="I12" s="626">
        <v>0</v>
      </c>
      <c r="J12" s="626">
        <v>7514</v>
      </c>
      <c r="K12" s="626">
        <v>366</v>
      </c>
      <c r="L12" s="626">
        <v>177</v>
      </c>
      <c r="M12" s="626">
        <v>964</v>
      </c>
      <c r="N12" s="626">
        <v>1740</v>
      </c>
      <c r="O12" s="626">
        <v>44905</v>
      </c>
      <c r="P12" s="638">
        <v>4293</v>
      </c>
      <c r="Q12" s="567">
        <f t="shared" si="0"/>
        <v>265</v>
      </c>
      <c r="R12" s="646" t="str">
        <f t="shared" si="1"/>
        <v>Ekerö</v>
      </c>
      <c r="S12" s="646">
        <f>P12</f>
        <v>4293</v>
      </c>
      <c r="T12" s="645" t="str">
        <f t="shared" ca="1" si="3"/>
        <v>$Q$13</v>
      </c>
      <c r="U12" s="647">
        <v>28232</v>
      </c>
      <c r="V12" s="645">
        <f t="shared" si="4"/>
        <v>121199976</v>
      </c>
    </row>
    <row r="13" spans="1:22" x14ac:dyDescent="0.2">
      <c r="A13" s="576" t="s">
        <v>1128</v>
      </c>
      <c r="B13" s="575" t="s">
        <v>878</v>
      </c>
      <c r="C13" s="474" t="s">
        <v>362</v>
      </c>
      <c r="D13" s="474" t="s">
        <v>362</v>
      </c>
      <c r="E13" s="626">
        <v>9878</v>
      </c>
      <c r="F13" s="626">
        <v>12692</v>
      </c>
      <c r="G13" s="626">
        <v>4192</v>
      </c>
      <c r="H13" s="626">
        <v>4776</v>
      </c>
      <c r="I13" s="626">
        <v>265</v>
      </c>
      <c r="J13" s="626">
        <v>6870</v>
      </c>
      <c r="K13" s="626">
        <v>680</v>
      </c>
      <c r="L13" s="626">
        <v>177</v>
      </c>
      <c r="M13" s="626">
        <v>581</v>
      </c>
      <c r="N13" s="626">
        <v>1740</v>
      </c>
      <c r="O13" s="626">
        <v>41851</v>
      </c>
      <c r="P13" s="638">
        <v>1239</v>
      </c>
      <c r="Q13" s="567">
        <f t="shared" si="0"/>
        <v>187</v>
      </c>
      <c r="R13" s="646" t="str">
        <f t="shared" si="1"/>
        <v>Haninge</v>
      </c>
      <c r="S13" s="646">
        <f t="shared" si="2"/>
        <v>1239</v>
      </c>
      <c r="T13" s="645" t="str">
        <f t="shared" ca="1" si="3"/>
        <v>$Q$14</v>
      </c>
      <c r="U13" s="647">
        <v>89684</v>
      </c>
      <c r="V13" s="645">
        <f t="shared" si="4"/>
        <v>111118476</v>
      </c>
    </row>
    <row r="14" spans="1:22" x14ac:dyDescent="0.2">
      <c r="A14" s="576" t="s">
        <v>1128</v>
      </c>
      <c r="B14" s="575" t="s">
        <v>886</v>
      </c>
      <c r="C14" s="474" t="s">
        <v>363</v>
      </c>
      <c r="D14" s="474" t="s">
        <v>363</v>
      </c>
      <c r="E14" s="626">
        <v>10400</v>
      </c>
      <c r="F14" s="626">
        <v>13870</v>
      </c>
      <c r="G14" s="626">
        <v>4218</v>
      </c>
      <c r="H14" s="626">
        <v>4153</v>
      </c>
      <c r="I14" s="626">
        <v>360</v>
      </c>
      <c r="J14" s="626">
        <v>6595</v>
      </c>
      <c r="K14" s="626">
        <v>295</v>
      </c>
      <c r="L14" s="626">
        <v>177</v>
      </c>
      <c r="M14" s="626">
        <v>754</v>
      </c>
      <c r="N14" s="626">
        <v>1740</v>
      </c>
      <c r="O14" s="626">
        <v>42562</v>
      </c>
      <c r="P14" s="638">
        <v>1950</v>
      </c>
      <c r="Q14" s="567">
        <f t="shared" si="0"/>
        <v>209</v>
      </c>
      <c r="R14" s="646" t="str">
        <f t="shared" si="1"/>
        <v>Huddinge</v>
      </c>
      <c r="S14" s="646">
        <f t="shared" si="2"/>
        <v>1950</v>
      </c>
      <c r="T14" s="645" t="str">
        <f t="shared" ca="1" si="3"/>
        <v>$Q$15</v>
      </c>
      <c r="U14" s="647">
        <v>111415</v>
      </c>
      <c r="V14" s="645">
        <f t="shared" si="4"/>
        <v>217259250</v>
      </c>
    </row>
    <row r="15" spans="1:22" x14ac:dyDescent="0.2">
      <c r="A15" s="576" t="s">
        <v>1128</v>
      </c>
      <c r="B15" s="575" t="s">
        <v>901</v>
      </c>
      <c r="C15" s="474" t="s">
        <v>364</v>
      </c>
      <c r="D15" s="474" t="s">
        <v>364</v>
      </c>
      <c r="E15" s="626">
        <v>9688</v>
      </c>
      <c r="F15" s="626">
        <v>12664</v>
      </c>
      <c r="G15" s="626">
        <v>3978</v>
      </c>
      <c r="H15" s="626">
        <v>4159</v>
      </c>
      <c r="I15" s="626">
        <v>384</v>
      </c>
      <c r="J15" s="626">
        <v>8617</v>
      </c>
      <c r="K15" s="626">
        <v>817</v>
      </c>
      <c r="L15" s="626">
        <v>177</v>
      </c>
      <c r="M15" s="626">
        <v>725</v>
      </c>
      <c r="N15" s="626">
        <v>1740</v>
      </c>
      <c r="O15" s="626">
        <v>42949</v>
      </c>
      <c r="P15" s="638">
        <v>2337</v>
      </c>
      <c r="Q15" s="567">
        <f t="shared" si="0"/>
        <v>228</v>
      </c>
      <c r="R15" s="646" t="str">
        <f t="shared" si="1"/>
        <v>Järfälla</v>
      </c>
      <c r="S15" s="646">
        <f t="shared" si="2"/>
        <v>2337</v>
      </c>
      <c r="T15" s="645" t="str">
        <f t="shared" ca="1" si="3"/>
        <v>$Q$16</v>
      </c>
      <c r="U15" s="647">
        <v>78070</v>
      </c>
      <c r="V15" s="645">
        <f t="shared" si="4"/>
        <v>182449590</v>
      </c>
    </row>
    <row r="16" spans="1:22" x14ac:dyDescent="0.2">
      <c r="A16" s="576" t="s">
        <v>1128</v>
      </c>
      <c r="B16" s="575" t="s">
        <v>933</v>
      </c>
      <c r="C16" s="474" t="s">
        <v>365</v>
      </c>
      <c r="D16" s="474" t="s">
        <v>365</v>
      </c>
      <c r="E16" s="626">
        <v>9118</v>
      </c>
      <c r="F16" s="626">
        <v>14082</v>
      </c>
      <c r="G16" s="626">
        <v>3895</v>
      </c>
      <c r="H16" s="626">
        <v>2831</v>
      </c>
      <c r="I16" s="626">
        <v>0</v>
      </c>
      <c r="J16" s="626">
        <v>12190</v>
      </c>
      <c r="K16" s="626">
        <v>0</v>
      </c>
      <c r="L16" s="626">
        <v>308</v>
      </c>
      <c r="M16" s="626">
        <v>1342</v>
      </c>
      <c r="N16" s="626">
        <v>1740</v>
      </c>
      <c r="O16" s="626">
        <v>45506</v>
      </c>
      <c r="P16" s="638">
        <v>4894</v>
      </c>
      <c r="Q16" s="567">
        <f t="shared" si="0"/>
        <v>270</v>
      </c>
      <c r="R16" s="646" t="str">
        <f t="shared" si="1"/>
        <v>Lidingö</v>
      </c>
      <c r="S16" s="646">
        <f t="shared" si="2"/>
        <v>4894</v>
      </c>
      <c r="T16" s="645" t="str">
        <f t="shared" ca="1" si="3"/>
        <v>$Q$17</v>
      </c>
      <c r="U16" s="647">
        <v>47783</v>
      </c>
      <c r="V16" s="645">
        <f t="shared" si="4"/>
        <v>233850002</v>
      </c>
    </row>
    <row r="17" spans="1:22" x14ac:dyDescent="0.2">
      <c r="A17" s="576" t="s">
        <v>1128</v>
      </c>
      <c r="B17" s="575" t="s">
        <v>963</v>
      </c>
      <c r="C17" s="474" t="s">
        <v>366</v>
      </c>
      <c r="D17" s="474" t="s">
        <v>366</v>
      </c>
      <c r="E17" s="626">
        <v>10183</v>
      </c>
      <c r="F17" s="626">
        <v>14416</v>
      </c>
      <c r="G17" s="626">
        <v>3937</v>
      </c>
      <c r="H17" s="626">
        <v>3667</v>
      </c>
      <c r="I17" s="626">
        <v>58</v>
      </c>
      <c r="J17" s="626">
        <v>8190</v>
      </c>
      <c r="K17" s="626">
        <v>566</v>
      </c>
      <c r="L17" s="626">
        <v>308</v>
      </c>
      <c r="M17" s="626">
        <v>1283</v>
      </c>
      <c r="N17" s="626">
        <v>1740</v>
      </c>
      <c r="O17" s="626">
        <v>44348</v>
      </c>
      <c r="P17" s="638">
        <v>3736</v>
      </c>
      <c r="Q17" s="567">
        <f t="shared" si="0"/>
        <v>256</v>
      </c>
      <c r="R17" s="646" t="str">
        <f t="shared" si="1"/>
        <v>Nacka</v>
      </c>
      <c r="S17" s="646">
        <f t="shared" si="2"/>
        <v>3736</v>
      </c>
      <c r="T17" s="645" t="str">
        <f t="shared" ca="1" si="3"/>
        <v>$Q$18</v>
      </c>
      <c r="U17" s="647">
        <v>103274</v>
      </c>
      <c r="V17" s="645">
        <f t="shared" si="4"/>
        <v>385831664</v>
      </c>
    </row>
    <row r="18" spans="1:22" x14ac:dyDescent="0.2">
      <c r="A18" s="576" t="s">
        <v>1128</v>
      </c>
      <c r="B18" s="575" t="s">
        <v>969</v>
      </c>
      <c r="C18" s="474" t="s">
        <v>367</v>
      </c>
      <c r="D18" s="474" t="s">
        <v>367</v>
      </c>
      <c r="E18" s="626">
        <v>6795</v>
      </c>
      <c r="F18" s="626">
        <v>10227</v>
      </c>
      <c r="G18" s="626">
        <v>3908</v>
      </c>
      <c r="H18" s="626">
        <v>3564</v>
      </c>
      <c r="I18" s="626">
        <v>0</v>
      </c>
      <c r="J18" s="626">
        <v>13586</v>
      </c>
      <c r="K18" s="626">
        <v>130</v>
      </c>
      <c r="L18" s="626">
        <v>177</v>
      </c>
      <c r="M18" s="626">
        <v>445</v>
      </c>
      <c r="N18" s="626">
        <v>1740</v>
      </c>
      <c r="O18" s="626">
        <v>40572</v>
      </c>
      <c r="P18" s="638">
        <v>-40</v>
      </c>
      <c r="Q18" s="567">
        <f t="shared" si="0"/>
        <v>108</v>
      </c>
      <c r="R18" s="646" t="str">
        <f t="shared" si="1"/>
        <v>Norrtälje</v>
      </c>
      <c r="S18" s="646">
        <f t="shared" si="2"/>
        <v>-40</v>
      </c>
      <c r="T18" s="645" t="str">
        <f t="shared" ca="1" si="3"/>
        <v>$Q$19</v>
      </c>
      <c r="U18" s="647">
        <v>61534</v>
      </c>
      <c r="V18" s="645">
        <f t="shared" si="4"/>
        <v>-2461360</v>
      </c>
    </row>
    <row r="19" spans="1:22" x14ac:dyDescent="0.2">
      <c r="A19" s="576" t="s">
        <v>1128</v>
      </c>
      <c r="B19" s="575" t="s">
        <v>972</v>
      </c>
      <c r="C19" s="474" t="s">
        <v>368</v>
      </c>
      <c r="D19" s="474" t="s">
        <v>368</v>
      </c>
      <c r="E19" s="626">
        <v>9351</v>
      </c>
      <c r="F19" s="626">
        <v>15546</v>
      </c>
      <c r="G19" s="626">
        <v>5201</v>
      </c>
      <c r="H19" s="626">
        <v>3241</v>
      </c>
      <c r="I19" s="626">
        <v>1</v>
      </c>
      <c r="J19" s="626">
        <v>6437</v>
      </c>
      <c r="K19" s="626">
        <v>682</v>
      </c>
      <c r="L19" s="626">
        <v>177</v>
      </c>
      <c r="M19" s="626">
        <v>445</v>
      </c>
      <c r="N19" s="626">
        <v>1740</v>
      </c>
      <c r="O19" s="626">
        <v>42821</v>
      </c>
      <c r="P19" s="638">
        <v>2209</v>
      </c>
      <c r="Q19" s="567">
        <f t="shared" si="0"/>
        <v>224</v>
      </c>
      <c r="R19" s="646" t="str">
        <f t="shared" si="1"/>
        <v>Nykvarn</v>
      </c>
      <c r="S19" s="646">
        <f t="shared" si="2"/>
        <v>2209</v>
      </c>
      <c r="T19" s="645" t="str">
        <f t="shared" ca="1" si="3"/>
        <v>$Q$20</v>
      </c>
      <c r="U19" s="647">
        <v>10867</v>
      </c>
      <c r="V19" s="645">
        <f t="shared" si="4"/>
        <v>24005203</v>
      </c>
    </row>
    <row r="20" spans="1:22" x14ac:dyDescent="0.2">
      <c r="A20" s="576" t="s">
        <v>1128</v>
      </c>
      <c r="B20" s="575" t="s">
        <v>974</v>
      </c>
      <c r="C20" s="474" t="s">
        <v>369</v>
      </c>
      <c r="D20" s="474" t="s">
        <v>369</v>
      </c>
      <c r="E20" s="626">
        <v>8383</v>
      </c>
      <c r="F20" s="626">
        <v>11248</v>
      </c>
      <c r="G20" s="626">
        <v>3963</v>
      </c>
      <c r="H20" s="626">
        <v>3882</v>
      </c>
      <c r="I20" s="626">
        <v>1</v>
      </c>
      <c r="J20" s="626">
        <v>10519</v>
      </c>
      <c r="K20" s="626">
        <v>27</v>
      </c>
      <c r="L20" s="626">
        <v>177</v>
      </c>
      <c r="M20" s="626">
        <v>296</v>
      </c>
      <c r="N20" s="626">
        <v>1740</v>
      </c>
      <c r="O20" s="626">
        <v>40236</v>
      </c>
      <c r="P20" s="638">
        <v>-376</v>
      </c>
      <c r="Q20" s="567">
        <f t="shared" si="0"/>
        <v>91</v>
      </c>
      <c r="R20" s="646" t="str">
        <f t="shared" si="1"/>
        <v>Nynäshamn</v>
      </c>
      <c r="S20" s="646">
        <f t="shared" si="2"/>
        <v>-376</v>
      </c>
      <c r="T20" s="645" t="str">
        <f t="shared" ca="1" si="3"/>
        <v>$Q$21</v>
      </c>
      <c r="U20" s="647">
        <v>28224</v>
      </c>
      <c r="V20" s="645">
        <f t="shared" si="4"/>
        <v>-10612224</v>
      </c>
    </row>
    <row r="21" spans="1:22" x14ac:dyDescent="0.2">
      <c r="A21" s="576" t="s">
        <v>1128</v>
      </c>
      <c r="B21" s="575" t="s">
        <v>993</v>
      </c>
      <c r="C21" s="474" t="s">
        <v>370</v>
      </c>
      <c r="D21" s="474" t="s">
        <v>370</v>
      </c>
      <c r="E21" s="626">
        <v>9840</v>
      </c>
      <c r="F21" s="626">
        <v>15431</v>
      </c>
      <c r="G21" s="626">
        <v>5100</v>
      </c>
      <c r="H21" s="626">
        <v>3372</v>
      </c>
      <c r="I21" s="626">
        <v>136</v>
      </c>
      <c r="J21" s="626">
        <v>8381</v>
      </c>
      <c r="K21" s="626">
        <v>0</v>
      </c>
      <c r="L21" s="626">
        <v>177</v>
      </c>
      <c r="M21" s="626">
        <v>468</v>
      </c>
      <c r="N21" s="626">
        <v>1740</v>
      </c>
      <c r="O21" s="626">
        <v>44645</v>
      </c>
      <c r="P21" s="638">
        <v>4033</v>
      </c>
      <c r="Q21" s="567">
        <f t="shared" si="0"/>
        <v>262</v>
      </c>
      <c r="R21" s="646" t="str">
        <f t="shared" si="1"/>
        <v>Salem</v>
      </c>
      <c r="S21" s="646">
        <f t="shared" si="2"/>
        <v>4033</v>
      </c>
      <c r="T21" s="645" t="str">
        <f t="shared" ca="1" si="3"/>
        <v>$Q$22</v>
      </c>
      <c r="U21" s="647">
        <v>16778</v>
      </c>
      <c r="V21" s="645">
        <f t="shared" si="4"/>
        <v>67665674</v>
      </c>
    </row>
    <row r="22" spans="1:22" x14ac:dyDescent="0.2">
      <c r="A22" s="576" t="s">
        <v>1128</v>
      </c>
      <c r="B22" s="575" t="s">
        <v>995</v>
      </c>
      <c r="C22" s="474" t="s">
        <v>371</v>
      </c>
      <c r="D22" s="474" t="s">
        <v>371</v>
      </c>
      <c r="E22" s="626">
        <v>9719</v>
      </c>
      <c r="F22" s="626">
        <v>12882</v>
      </c>
      <c r="G22" s="626">
        <v>4199</v>
      </c>
      <c r="H22" s="626">
        <v>4092</v>
      </c>
      <c r="I22" s="626">
        <v>487</v>
      </c>
      <c r="J22" s="626">
        <v>7338</v>
      </c>
      <c r="K22" s="626">
        <v>471</v>
      </c>
      <c r="L22" s="626">
        <v>177</v>
      </c>
      <c r="M22" s="626">
        <v>696</v>
      </c>
      <c r="N22" s="626">
        <v>1740</v>
      </c>
      <c r="O22" s="626">
        <v>41801</v>
      </c>
      <c r="P22" s="638">
        <v>1189</v>
      </c>
      <c r="Q22" s="567">
        <f t="shared" si="0"/>
        <v>181</v>
      </c>
      <c r="R22" s="646" t="str">
        <f t="shared" si="1"/>
        <v>Sigtuna</v>
      </c>
      <c r="S22" s="646">
        <f t="shared" si="2"/>
        <v>1189</v>
      </c>
      <c r="T22" s="645" t="str">
        <f t="shared" ca="1" si="3"/>
        <v>$Q$23</v>
      </c>
      <c r="U22" s="647">
        <v>47923</v>
      </c>
      <c r="V22" s="645">
        <f t="shared" si="4"/>
        <v>56980447</v>
      </c>
    </row>
    <row r="23" spans="1:22" x14ac:dyDescent="0.2">
      <c r="A23" s="576" t="s">
        <v>1128</v>
      </c>
      <c r="B23" s="575" t="s">
        <v>1005</v>
      </c>
      <c r="C23" s="474" t="s">
        <v>372</v>
      </c>
      <c r="D23" s="474" t="s">
        <v>372</v>
      </c>
      <c r="E23" s="626">
        <v>9486</v>
      </c>
      <c r="F23" s="626">
        <v>14642</v>
      </c>
      <c r="G23" s="626">
        <v>4246</v>
      </c>
      <c r="H23" s="626">
        <v>3531</v>
      </c>
      <c r="I23" s="626">
        <v>186</v>
      </c>
      <c r="J23" s="626">
        <v>8061</v>
      </c>
      <c r="K23" s="626">
        <v>29</v>
      </c>
      <c r="L23" s="626">
        <v>177</v>
      </c>
      <c r="M23" s="626">
        <v>1262</v>
      </c>
      <c r="N23" s="626">
        <v>1740</v>
      </c>
      <c r="O23" s="626">
        <v>43360</v>
      </c>
      <c r="P23" s="638">
        <v>2748</v>
      </c>
      <c r="Q23" s="567">
        <f t="shared" si="0"/>
        <v>238</v>
      </c>
      <c r="R23" s="646" t="str">
        <f t="shared" si="1"/>
        <v>Sollentuna</v>
      </c>
      <c r="S23" s="646">
        <f t="shared" si="2"/>
        <v>2748</v>
      </c>
      <c r="T23" s="645" t="str">
        <f t="shared" ca="1" si="3"/>
        <v>$Q$24</v>
      </c>
      <c r="U23" s="647">
        <v>72420</v>
      </c>
      <c r="V23" s="645">
        <f t="shared" si="4"/>
        <v>199010160</v>
      </c>
    </row>
    <row r="24" spans="1:22" x14ac:dyDescent="0.2">
      <c r="A24" s="576" t="s">
        <v>1128</v>
      </c>
      <c r="B24" s="575" t="s">
        <v>1006</v>
      </c>
      <c r="C24" s="474" t="s">
        <v>373</v>
      </c>
      <c r="D24" s="474" t="s">
        <v>373</v>
      </c>
      <c r="E24" s="626">
        <v>8669</v>
      </c>
      <c r="F24" s="626">
        <v>7723</v>
      </c>
      <c r="G24" s="626">
        <v>2069</v>
      </c>
      <c r="H24" s="626">
        <v>3391</v>
      </c>
      <c r="I24" s="626">
        <v>76</v>
      </c>
      <c r="J24" s="626">
        <v>9370</v>
      </c>
      <c r="K24" s="626">
        <v>314</v>
      </c>
      <c r="L24" s="626">
        <v>308</v>
      </c>
      <c r="M24" s="626">
        <v>907</v>
      </c>
      <c r="N24" s="626">
        <v>1740</v>
      </c>
      <c r="O24" s="626">
        <v>34567</v>
      </c>
      <c r="P24" s="638">
        <v>-6045</v>
      </c>
      <c r="Q24" s="567">
        <f t="shared" si="0"/>
        <v>1</v>
      </c>
      <c r="R24" s="646" t="str">
        <f t="shared" si="1"/>
        <v>Solna</v>
      </c>
      <c r="S24" s="646">
        <f t="shared" si="2"/>
        <v>-6045</v>
      </c>
      <c r="T24" s="645" t="str">
        <f t="shared" ca="1" si="3"/>
        <v>$Q$25</v>
      </c>
      <c r="U24" s="647">
        <v>81216</v>
      </c>
      <c r="V24" s="645">
        <f t="shared" si="4"/>
        <v>-490950720</v>
      </c>
    </row>
    <row r="25" spans="1:22" x14ac:dyDescent="0.2">
      <c r="A25" s="576" t="s">
        <v>1128</v>
      </c>
      <c r="B25" s="575" t="s">
        <v>1011</v>
      </c>
      <c r="C25" s="474" t="s">
        <v>374</v>
      </c>
      <c r="D25" s="474" t="s">
        <v>374</v>
      </c>
      <c r="E25" s="626">
        <v>8880</v>
      </c>
      <c r="F25" s="626">
        <v>10035</v>
      </c>
      <c r="G25" s="626">
        <v>2948</v>
      </c>
      <c r="H25" s="626">
        <v>5396</v>
      </c>
      <c r="I25" s="626">
        <v>224</v>
      </c>
      <c r="J25" s="626">
        <v>8674</v>
      </c>
      <c r="K25" s="626">
        <v>101</v>
      </c>
      <c r="L25" s="626">
        <v>769</v>
      </c>
      <c r="M25" s="626">
        <v>1051</v>
      </c>
      <c r="N25" s="626">
        <v>1740</v>
      </c>
      <c r="O25" s="626">
        <v>39818</v>
      </c>
      <c r="P25" s="638">
        <v>-794</v>
      </c>
      <c r="Q25" s="567">
        <f t="shared" si="0"/>
        <v>57</v>
      </c>
      <c r="R25" s="646" t="str">
        <f t="shared" si="1"/>
        <v>Stockholm</v>
      </c>
      <c r="S25" s="646">
        <f t="shared" si="2"/>
        <v>-794</v>
      </c>
      <c r="T25" s="645" t="str">
        <f t="shared" ca="1" si="3"/>
        <v>$Q$26</v>
      </c>
      <c r="U25" s="647">
        <v>961609</v>
      </c>
      <c r="V25" s="645">
        <f t="shared" si="4"/>
        <v>-763517546</v>
      </c>
    </row>
    <row r="26" spans="1:22" x14ac:dyDescent="0.2">
      <c r="A26" s="576" t="s">
        <v>1128</v>
      </c>
      <c r="B26" s="575" t="s">
        <v>1017</v>
      </c>
      <c r="C26" s="474" t="s">
        <v>375</v>
      </c>
      <c r="D26" s="474" t="s">
        <v>375</v>
      </c>
      <c r="E26" s="626">
        <v>9569</v>
      </c>
      <c r="F26" s="626">
        <v>9513</v>
      </c>
      <c r="G26" s="626">
        <v>2536</v>
      </c>
      <c r="H26" s="626">
        <v>3952</v>
      </c>
      <c r="I26" s="626">
        <v>255</v>
      </c>
      <c r="J26" s="626">
        <v>7093</v>
      </c>
      <c r="K26" s="626">
        <v>873</v>
      </c>
      <c r="L26" s="626">
        <v>308</v>
      </c>
      <c r="M26" s="626">
        <v>906</v>
      </c>
      <c r="N26" s="626">
        <v>1740</v>
      </c>
      <c r="O26" s="626">
        <v>36745</v>
      </c>
      <c r="P26" s="638">
        <v>-3867</v>
      </c>
      <c r="Q26" s="567">
        <f t="shared" si="0"/>
        <v>4</v>
      </c>
      <c r="R26" s="646" t="str">
        <f t="shared" si="1"/>
        <v>Sundbyberg</v>
      </c>
      <c r="S26" s="646">
        <f t="shared" si="2"/>
        <v>-3867</v>
      </c>
      <c r="T26" s="645" t="str">
        <f t="shared" ca="1" si="3"/>
        <v>$Q$27</v>
      </c>
      <c r="U26" s="647">
        <v>50349</v>
      </c>
      <c r="V26" s="645">
        <f t="shared" si="4"/>
        <v>-194699583</v>
      </c>
    </row>
    <row r="27" spans="1:22" x14ac:dyDescent="0.2">
      <c r="A27" s="576" t="s">
        <v>1128</v>
      </c>
      <c r="B27" s="575" t="s">
        <v>1029</v>
      </c>
      <c r="C27" s="474" t="s">
        <v>376</v>
      </c>
      <c r="D27" s="474" t="s">
        <v>376</v>
      </c>
      <c r="E27" s="626">
        <v>8623</v>
      </c>
      <c r="F27" s="626">
        <v>12272</v>
      </c>
      <c r="G27" s="626">
        <v>4385</v>
      </c>
      <c r="H27" s="626">
        <v>6402</v>
      </c>
      <c r="I27" s="626">
        <v>586</v>
      </c>
      <c r="J27" s="626">
        <v>8685</v>
      </c>
      <c r="K27" s="626">
        <v>60</v>
      </c>
      <c r="L27" s="626">
        <v>243</v>
      </c>
      <c r="M27" s="626">
        <v>443</v>
      </c>
      <c r="N27" s="626">
        <v>1740</v>
      </c>
      <c r="O27" s="626">
        <v>43439</v>
      </c>
      <c r="P27" s="638">
        <v>2827</v>
      </c>
      <c r="Q27" s="567">
        <f t="shared" si="0"/>
        <v>241</v>
      </c>
      <c r="R27" s="646" t="str">
        <f t="shared" si="1"/>
        <v>Södertälje</v>
      </c>
      <c r="S27" s="646">
        <f t="shared" si="2"/>
        <v>2827</v>
      </c>
      <c r="T27" s="645" t="str">
        <f t="shared" ca="1" si="3"/>
        <v>$Q$28</v>
      </c>
      <c r="U27" s="647">
        <v>97094</v>
      </c>
      <c r="V27" s="645">
        <f t="shared" si="4"/>
        <v>274484738</v>
      </c>
    </row>
    <row r="28" spans="1:22" x14ac:dyDescent="0.2">
      <c r="A28" s="576" t="s">
        <v>1128</v>
      </c>
      <c r="B28" s="575" t="s">
        <v>1046</v>
      </c>
      <c r="C28" s="474" t="s">
        <v>377</v>
      </c>
      <c r="D28" s="474" t="s">
        <v>377</v>
      </c>
      <c r="E28" s="626">
        <v>9443</v>
      </c>
      <c r="F28" s="626">
        <v>14011</v>
      </c>
      <c r="G28" s="626">
        <v>4817</v>
      </c>
      <c r="H28" s="626">
        <v>3386</v>
      </c>
      <c r="I28" s="626">
        <v>0</v>
      </c>
      <c r="J28" s="626">
        <v>8015</v>
      </c>
      <c r="K28" s="626">
        <v>228</v>
      </c>
      <c r="L28" s="626">
        <v>177</v>
      </c>
      <c r="M28" s="626">
        <v>951</v>
      </c>
      <c r="N28" s="626">
        <v>1740</v>
      </c>
      <c r="O28" s="626">
        <v>42768</v>
      </c>
      <c r="P28" s="638">
        <v>2156</v>
      </c>
      <c r="Q28" s="567">
        <f t="shared" si="0"/>
        <v>221</v>
      </c>
      <c r="R28" s="646" t="str">
        <f t="shared" si="1"/>
        <v>Tyresö</v>
      </c>
      <c r="S28" s="646">
        <f t="shared" si="2"/>
        <v>2156</v>
      </c>
      <c r="T28" s="645" t="str">
        <f t="shared" ca="1" si="3"/>
        <v>$Q$29</v>
      </c>
      <c r="U28" s="647">
        <v>47953</v>
      </c>
      <c r="V28" s="645">
        <f t="shared" si="4"/>
        <v>103386668</v>
      </c>
    </row>
    <row r="29" spans="1:22" x14ac:dyDescent="0.2">
      <c r="A29" s="576" t="s">
        <v>1128</v>
      </c>
      <c r="B29" s="575" t="s">
        <v>1047</v>
      </c>
      <c r="C29" s="474" t="s">
        <v>378</v>
      </c>
      <c r="D29" s="474" t="s">
        <v>378</v>
      </c>
      <c r="E29" s="626">
        <v>9338</v>
      </c>
      <c r="F29" s="626">
        <v>14407</v>
      </c>
      <c r="G29" s="626">
        <v>4075</v>
      </c>
      <c r="H29" s="626">
        <v>2613</v>
      </c>
      <c r="I29" s="626">
        <v>0</v>
      </c>
      <c r="J29" s="626">
        <v>9787</v>
      </c>
      <c r="K29" s="626">
        <v>61</v>
      </c>
      <c r="L29" s="626">
        <v>177</v>
      </c>
      <c r="M29" s="626">
        <v>1351</v>
      </c>
      <c r="N29" s="626">
        <v>1740</v>
      </c>
      <c r="O29" s="626">
        <v>43549</v>
      </c>
      <c r="P29" s="638">
        <v>2937</v>
      </c>
      <c r="Q29" s="567">
        <f t="shared" si="0"/>
        <v>243</v>
      </c>
      <c r="R29" s="646" t="str">
        <f t="shared" si="1"/>
        <v>Täby</v>
      </c>
      <c r="S29" s="646">
        <f t="shared" si="2"/>
        <v>2937</v>
      </c>
      <c r="T29" s="645" t="str">
        <f t="shared" ca="1" si="3"/>
        <v>$Q$30</v>
      </c>
      <c r="U29" s="647">
        <v>71223</v>
      </c>
      <c r="V29" s="645">
        <f t="shared" si="4"/>
        <v>209181951</v>
      </c>
    </row>
    <row r="30" spans="1:22" x14ac:dyDescent="0.2">
      <c r="A30" s="576" t="s">
        <v>1128</v>
      </c>
      <c r="B30" s="575" t="s">
        <v>1052</v>
      </c>
      <c r="C30" s="474" t="s">
        <v>379</v>
      </c>
      <c r="D30" s="474" t="s">
        <v>379</v>
      </c>
      <c r="E30" s="626">
        <v>9609</v>
      </c>
      <c r="F30" s="626">
        <v>12125</v>
      </c>
      <c r="G30" s="626">
        <v>3921</v>
      </c>
      <c r="H30" s="626">
        <v>3826</v>
      </c>
      <c r="I30" s="626">
        <v>267</v>
      </c>
      <c r="J30" s="626">
        <v>7905</v>
      </c>
      <c r="K30" s="626">
        <v>394</v>
      </c>
      <c r="L30" s="626">
        <v>177</v>
      </c>
      <c r="M30" s="626">
        <v>703</v>
      </c>
      <c r="N30" s="626">
        <v>1740</v>
      </c>
      <c r="O30" s="626">
        <v>40667</v>
      </c>
      <c r="P30" s="638">
        <v>55</v>
      </c>
      <c r="Q30" s="567">
        <f t="shared" si="0"/>
        <v>115</v>
      </c>
      <c r="R30" s="646" t="str">
        <f t="shared" si="1"/>
        <v>Upplands Väsby</v>
      </c>
      <c r="S30" s="646">
        <f t="shared" si="2"/>
        <v>55</v>
      </c>
      <c r="T30" s="645" t="str">
        <f t="shared" ca="1" si="3"/>
        <v>$Q$31</v>
      </c>
      <c r="U30" s="647">
        <v>45332</v>
      </c>
      <c r="V30" s="645">
        <f t="shared" si="4"/>
        <v>2493260</v>
      </c>
    </row>
    <row r="31" spans="1:22" x14ac:dyDescent="0.2">
      <c r="A31" s="576" t="s">
        <v>1128</v>
      </c>
      <c r="B31" s="575" t="s">
        <v>1053</v>
      </c>
      <c r="C31" s="474" t="s">
        <v>380</v>
      </c>
      <c r="D31" s="474" t="s">
        <v>380</v>
      </c>
      <c r="E31" s="626">
        <v>10526</v>
      </c>
      <c r="F31" s="626">
        <v>13278</v>
      </c>
      <c r="G31" s="626">
        <v>4465</v>
      </c>
      <c r="H31" s="626">
        <v>4268</v>
      </c>
      <c r="I31" s="626">
        <v>288</v>
      </c>
      <c r="J31" s="626">
        <v>7005</v>
      </c>
      <c r="K31" s="626">
        <v>1776</v>
      </c>
      <c r="L31" s="626">
        <v>177</v>
      </c>
      <c r="M31" s="626">
        <v>497</v>
      </c>
      <c r="N31" s="626">
        <v>1740</v>
      </c>
      <c r="O31" s="626">
        <v>44020</v>
      </c>
      <c r="P31" s="638">
        <v>3408</v>
      </c>
      <c r="Q31" s="567">
        <f t="shared" si="0"/>
        <v>252</v>
      </c>
      <c r="R31" s="646" t="str">
        <f t="shared" si="1"/>
        <v>Upplands-Bro</v>
      </c>
      <c r="S31" s="646">
        <f t="shared" si="2"/>
        <v>3408</v>
      </c>
      <c r="T31" s="645" t="str">
        <f t="shared" ca="1" si="3"/>
        <v>$Q$32</v>
      </c>
      <c r="U31" s="647">
        <v>28624</v>
      </c>
      <c r="V31" s="645">
        <f t="shared" si="4"/>
        <v>97550592</v>
      </c>
    </row>
    <row r="32" spans="1:22" x14ac:dyDescent="0.2">
      <c r="A32" s="576" t="s">
        <v>1128</v>
      </c>
      <c r="B32" s="575" t="s">
        <v>1059</v>
      </c>
      <c r="C32" s="474" t="s">
        <v>381</v>
      </c>
      <c r="D32" s="474" t="s">
        <v>381</v>
      </c>
      <c r="E32" s="626">
        <v>10477</v>
      </c>
      <c r="F32" s="626">
        <v>14786</v>
      </c>
      <c r="G32" s="626">
        <v>4539</v>
      </c>
      <c r="H32" s="626">
        <v>2847</v>
      </c>
      <c r="I32" s="626">
        <v>0</v>
      </c>
      <c r="J32" s="626">
        <v>7360</v>
      </c>
      <c r="K32" s="626">
        <v>0</v>
      </c>
      <c r="L32" s="626">
        <v>177</v>
      </c>
      <c r="M32" s="626">
        <v>788</v>
      </c>
      <c r="N32" s="626">
        <v>1740</v>
      </c>
      <c r="O32" s="626">
        <v>42714</v>
      </c>
      <c r="P32" s="638">
        <v>2102</v>
      </c>
      <c r="Q32" s="567">
        <f t="shared" si="0"/>
        <v>218</v>
      </c>
      <c r="R32" s="646" t="str">
        <f t="shared" si="1"/>
        <v>Vallentuna</v>
      </c>
      <c r="S32" s="646">
        <f t="shared" si="2"/>
        <v>2102</v>
      </c>
      <c r="T32" s="645" t="str">
        <f t="shared" ca="1" si="3"/>
        <v>$Q$33</v>
      </c>
      <c r="U32" s="647">
        <v>33280</v>
      </c>
      <c r="V32" s="645">
        <f t="shared" si="4"/>
        <v>69954560</v>
      </c>
    </row>
    <row r="33" spans="1:22" x14ac:dyDescent="0.2">
      <c r="A33" s="576" t="s">
        <v>1128</v>
      </c>
      <c r="B33" s="575" t="s">
        <v>1063</v>
      </c>
      <c r="C33" s="474" t="s">
        <v>382</v>
      </c>
      <c r="D33" s="474" t="s">
        <v>382</v>
      </c>
      <c r="E33" s="626">
        <v>8819</v>
      </c>
      <c r="F33" s="626">
        <v>15712</v>
      </c>
      <c r="G33" s="626">
        <v>4823</v>
      </c>
      <c r="H33" s="626">
        <v>2418</v>
      </c>
      <c r="I33" s="626">
        <v>0</v>
      </c>
      <c r="J33" s="626">
        <v>8769</v>
      </c>
      <c r="K33" s="626">
        <v>85</v>
      </c>
      <c r="L33" s="626">
        <v>177</v>
      </c>
      <c r="M33" s="626">
        <v>1175</v>
      </c>
      <c r="N33" s="626">
        <v>1740</v>
      </c>
      <c r="O33" s="626">
        <v>43718</v>
      </c>
      <c r="P33" s="638">
        <v>3106</v>
      </c>
      <c r="Q33" s="567">
        <f t="shared" si="0"/>
        <v>246</v>
      </c>
      <c r="R33" s="646" t="str">
        <f t="shared" si="1"/>
        <v>Vaxholm</v>
      </c>
      <c r="S33" s="646">
        <f t="shared" si="2"/>
        <v>3106</v>
      </c>
      <c r="T33" s="645" t="str">
        <f t="shared" ca="1" si="3"/>
        <v>$Q$34</v>
      </c>
      <c r="U33" s="647">
        <v>11961</v>
      </c>
      <c r="V33" s="645">
        <f t="shared" si="4"/>
        <v>37150866</v>
      </c>
    </row>
    <row r="34" spans="1:22" x14ac:dyDescent="0.2">
      <c r="A34" s="576" t="s">
        <v>1128</v>
      </c>
      <c r="B34" s="575" t="s">
        <v>1073</v>
      </c>
      <c r="C34" s="474" t="s">
        <v>383</v>
      </c>
      <c r="D34" s="474" t="s">
        <v>383</v>
      </c>
      <c r="E34" s="626">
        <v>9874</v>
      </c>
      <c r="F34" s="626">
        <v>14707</v>
      </c>
      <c r="G34" s="626">
        <v>4548</v>
      </c>
      <c r="H34" s="626">
        <v>3025</v>
      </c>
      <c r="I34" s="626">
        <v>0</v>
      </c>
      <c r="J34" s="626">
        <v>7133</v>
      </c>
      <c r="K34" s="626">
        <v>665</v>
      </c>
      <c r="L34" s="626">
        <v>177</v>
      </c>
      <c r="M34" s="626">
        <v>940</v>
      </c>
      <c r="N34" s="626">
        <v>1740</v>
      </c>
      <c r="O34" s="626">
        <v>42809</v>
      </c>
      <c r="P34" s="638">
        <v>2197</v>
      </c>
      <c r="Q34" s="567">
        <f t="shared" si="0"/>
        <v>223</v>
      </c>
      <c r="R34" s="646" t="str">
        <f t="shared" si="1"/>
        <v>Värmdö</v>
      </c>
      <c r="S34" s="646">
        <f t="shared" si="2"/>
        <v>2197</v>
      </c>
      <c r="T34" s="645" t="str">
        <f t="shared" ca="1" si="3"/>
        <v>$Q$35</v>
      </c>
      <c r="U34" s="647">
        <v>44210</v>
      </c>
      <c r="V34" s="645">
        <f t="shared" si="4"/>
        <v>97129370</v>
      </c>
    </row>
    <row r="35" spans="1:22" x14ac:dyDescent="0.2">
      <c r="A35" s="576" t="s">
        <v>1128</v>
      </c>
      <c r="B35" s="575" t="s">
        <v>1098</v>
      </c>
      <c r="C35" s="474" t="s">
        <v>384</v>
      </c>
      <c r="D35" s="474" t="s">
        <v>384</v>
      </c>
      <c r="E35" s="626">
        <v>9465</v>
      </c>
      <c r="F35" s="626">
        <v>14266</v>
      </c>
      <c r="G35" s="626">
        <v>4288</v>
      </c>
      <c r="H35" s="626">
        <v>2889</v>
      </c>
      <c r="I35" s="626">
        <v>0</v>
      </c>
      <c r="J35" s="626">
        <v>7791</v>
      </c>
      <c r="K35" s="626">
        <v>216</v>
      </c>
      <c r="L35" s="626">
        <v>177</v>
      </c>
      <c r="M35" s="626">
        <v>689</v>
      </c>
      <c r="N35" s="626">
        <v>1740</v>
      </c>
      <c r="O35" s="626">
        <v>41521</v>
      </c>
      <c r="P35" s="638">
        <v>909</v>
      </c>
      <c r="Q35" s="567">
        <f t="shared" si="0"/>
        <v>168</v>
      </c>
      <c r="R35" s="646" t="str">
        <f t="shared" si="1"/>
        <v>Österåker</v>
      </c>
      <c r="S35" s="646">
        <f t="shared" si="2"/>
        <v>909</v>
      </c>
      <c r="T35" s="645" t="str">
        <f t="shared" ca="1" si="3"/>
        <v>$Q$36</v>
      </c>
      <c r="U35" s="647">
        <v>44663</v>
      </c>
      <c r="V35" s="645">
        <f t="shared" si="4"/>
        <v>40598667</v>
      </c>
    </row>
    <row r="36" spans="1:22" ht="25.5" x14ac:dyDescent="0.2">
      <c r="A36" s="576" t="s">
        <v>1129</v>
      </c>
      <c r="B36" s="575" t="s">
        <v>847</v>
      </c>
      <c r="C36" s="578" t="s">
        <v>386</v>
      </c>
      <c r="D36" s="577" t="s">
        <v>700</v>
      </c>
      <c r="E36" s="626">
        <v>8225</v>
      </c>
      <c r="F36" s="626">
        <v>11814</v>
      </c>
      <c r="G36" s="626">
        <v>4307</v>
      </c>
      <c r="H36" s="626">
        <v>3824</v>
      </c>
      <c r="I36" s="626">
        <v>22</v>
      </c>
      <c r="J36" s="626">
        <v>10829</v>
      </c>
      <c r="K36" s="626">
        <v>101</v>
      </c>
      <c r="L36" s="626">
        <v>78</v>
      </c>
      <c r="M36" s="626">
        <v>-273</v>
      </c>
      <c r="N36" s="626">
        <v>1187</v>
      </c>
      <c r="O36" s="626">
        <v>40114</v>
      </c>
      <c r="P36" s="638">
        <v>-498</v>
      </c>
      <c r="Q36" s="567">
        <f t="shared" si="0"/>
        <v>81</v>
      </c>
      <c r="R36" s="646" t="str">
        <f t="shared" si="1"/>
        <v>Enköping</v>
      </c>
      <c r="S36" s="646">
        <f t="shared" si="2"/>
        <v>-498</v>
      </c>
      <c r="T36" s="645" t="str">
        <f t="shared" ca="1" si="3"/>
        <v>$Q$37</v>
      </c>
      <c r="U36" s="647">
        <v>44230</v>
      </c>
      <c r="V36" s="645">
        <f t="shared" si="4"/>
        <v>-22026540</v>
      </c>
    </row>
    <row r="37" spans="1:22" x14ac:dyDescent="0.2">
      <c r="A37" s="576">
        <v>3</v>
      </c>
      <c r="B37" s="575" t="s">
        <v>880</v>
      </c>
      <c r="C37" s="474" t="s">
        <v>387</v>
      </c>
      <c r="D37" s="474" t="s">
        <v>387</v>
      </c>
      <c r="E37" s="626">
        <v>7460</v>
      </c>
      <c r="F37" s="626">
        <v>10688</v>
      </c>
      <c r="G37" s="626">
        <v>4875</v>
      </c>
      <c r="H37" s="626">
        <v>3495</v>
      </c>
      <c r="I37" s="626">
        <v>0</v>
      </c>
      <c r="J37" s="626">
        <v>13311</v>
      </c>
      <c r="K37" s="626">
        <v>64</v>
      </c>
      <c r="L37" s="626">
        <v>236</v>
      </c>
      <c r="M37" s="626">
        <v>-419</v>
      </c>
      <c r="N37" s="626">
        <v>1187</v>
      </c>
      <c r="O37" s="626">
        <v>40897</v>
      </c>
      <c r="P37" s="638">
        <v>285</v>
      </c>
      <c r="Q37" s="567">
        <f t="shared" si="0"/>
        <v>129</v>
      </c>
      <c r="R37" s="646" t="str">
        <f t="shared" si="1"/>
        <v>Heby</v>
      </c>
      <c r="S37" s="646">
        <f t="shared" si="2"/>
        <v>285</v>
      </c>
      <c r="T37" s="645" t="str">
        <f t="shared" ca="1" si="3"/>
        <v>$Q$38</v>
      </c>
      <c r="U37" s="647">
        <v>13879</v>
      </c>
      <c r="V37" s="645">
        <f t="shared" si="4"/>
        <v>3955515</v>
      </c>
    </row>
    <row r="38" spans="1:22" x14ac:dyDescent="0.2">
      <c r="A38" s="576" t="s">
        <v>1129</v>
      </c>
      <c r="B38" s="575" t="s">
        <v>890</v>
      </c>
      <c r="C38" s="474" t="s">
        <v>388</v>
      </c>
      <c r="D38" s="474" t="s">
        <v>388</v>
      </c>
      <c r="E38" s="626">
        <v>9560</v>
      </c>
      <c r="F38" s="626">
        <v>13980</v>
      </c>
      <c r="G38" s="626">
        <v>4811</v>
      </c>
      <c r="H38" s="626">
        <v>3254</v>
      </c>
      <c r="I38" s="626">
        <v>0</v>
      </c>
      <c r="J38" s="626">
        <v>6936</v>
      </c>
      <c r="K38" s="626">
        <v>401</v>
      </c>
      <c r="L38" s="626">
        <v>78</v>
      </c>
      <c r="M38" s="626">
        <v>44</v>
      </c>
      <c r="N38" s="626">
        <v>1187</v>
      </c>
      <c r="O38" s="626">
        <v>40251</v>
      </c>
      <c r="P38" s="638">
        <v>-361</v>
      </c>
      <c r="Q38" s="567">
        <f t="shared" si="0"/>
        <v>92</v>
      </c>
      <c r="R38" s="646" t="str">
        <f t="shared" si="1"/>
        <v>Håbo</v>
      </c>
      <c r="S38" s="646">
        <f t="shared" si="2"/>
        <v>-361</v>
      </c>
      <c r="T38" s="645" t="str">
        <f t="shared" ca="1" si="3"/>
        <v>$Q$39</v>
      </c>
      <c r="U38" s="647">
        <v>21440</v>
      </c>
      <c r="V38" s="645">
        <f t="shared" si="4"/>
        <v>-7739840</v>
      </c>
    </row>
    <row r="39" spans="1:22" x14ac:dyDescent="0.2">
      <c r="A39" s="576" t="s">
        <v>1129</v>
      </c>
      <c r="B39" s="575" t="s">
        <v>915</v>
      </c>
      <c r="C39" s="474" t="s">
        <v>389</v>
      </c>
      <c r="D39" s="474" t="s">
        <v>389</v>
      </c>
      <c r="E39" s="626">
        <v>11401</v>
      </c>
      <c r="F39" s="626">
        <v>16609</v>
      </c>
      <c r="G39" s="626">
        <v>4457</v>
      </c>
      <c r="H39" s="626">
        <v>2723</v>
      </c>
      <c r="I39" s="626">
        <v>0</v>
      </c>
      <c r="J39" s="626">
        <v>5962</v>
      </c>
      <c r="K39" s="626">
        <v>1776</v>
      </c>
      <c r="L39" s="626">
        <v>78</v>
      </c>
      <c r="M39" s="626">
        <v>171</v>
      </c>
      <c r="N39" s="626">
        <v>1187</v>
      </c>
      <c r="O39" s="626">
        <v>44364</v>
      </c>
      <c r="P39" s="638">
        <v>3752</v>
      </c>
      <c r="Q39" s="567">
        <f t="shared" si="0"/>
        <v>257</v>
      </c>
      <c r="R39" s="646" t="str">
        <f t="shared" si="1"/>
        <v>Knivsta</v>
      </c>
      <c r="S39" s="646">
        <f t="shared" si="2"/>
        <v>3752</v>
      </c>
      <c r="T39" s="645" t="str">
        <f t="shared" ca="1" si="3"/>
        <v>$Q$40</v>
      </c>
      <c r="U39" s="647">
        <v>18671</v>
      </c>
      <c r="V39" s="645">
        <f t="shared" si="4"/>
        <v>70053592</v>
      </c>
    </row>
    <row r="40" spans="1:22" x14ac:dyDescent="0.2">
      <c r="A40" s="576" t="s">
        <v>1129</v>
      </c>
      <c r="B40" s="575" t="s">
        <v>1034</v>
      </c>
      <c r="C40" s="474" t="s">
        <v>390</v>
      </c>
      <c r="D40" s="474" t="s">
        <v>390</v>
      </c>
      <c r="E40" s="626">
        <v>7800</v>
      </c>
      <c r="F40" s="626">
        <v>11122</v>
      </c>
      <c r="G40" s="626">
        <v>4046</v>
      </c>
      <c r="H40" s="626">
        <v>4370</v>
      </c>
      <c r="I40" s="626">
        <v>45</v>
      </c>
      <c r="J40" s="626">
        <v>13496</v>
      </c>
      <c r="K40" s="626">
        <v>64</v>
      </c>
      <c r="L40" s="626">
        <v>102</v>
      </c>
      <c r="M40" s="626">
        <v>-419</v>
      </c>
      <c r="N40" s="626">
        <v>1187</v>
      </c>
      <c r="O40" s="626">
        <v>41813</v>
      </c>
      <c r="P40" s="638">
        <v>1201</v>
      </c>
      <c r="Q40" s="567">
        <f t="shared" si="0"/>
        <v>183</v>
      </c>
      <c r="R40" s="646" t="str">
        <f t="shared" si="1"/>
        <v>Tierp</v>
      </c>
      <c r="S40" s="646">
        <f t="shared" si="2"/>
        <v>1201</v>
      </c>
      <c r="T40" s="645" t="str">
        <f t="shared" ca="1" si="3"/>
        <v>$Q$41</v>
      </c>
      <c r="U40" s="647">
        <v>21140</v>
      </c>
      <c r="V40" s="645">
        <f t="shared" si="4"/>
        <v>25389140</v>
      </c>
    </row>
    <row r="41" spans="1:22" x14ac:dyDescent="0.2">
      <c r="A41" s="576" t="s">
        <v>1129</v>
      </c>
      <c r="B41" s="575" t="s">
        <v>1054</v>
      </c>
      <c r="C41" s="474" t="s">
        <v>385</v>
      </c>
      <c r="D41" s="474" t="s">
        <v>385</v>
      </c>
      <c r="E41" s="626">
        <v>8252</v>
      </c>
      <c r="F41" s="626">
        <v>10942</v>
      </c>
      <c r="G41" s="626">
        <v>3451</v>
      </c>
      <c r="H41" s="626">
        <v>5011</v>
      </c>
      <c r="I41" s="626">
        <v>105</v>
      </c>
      <c r="J41" s="626">
        <v>8654</v>
      </c>
      <c r="K41" s="626">
        <v>594</v>
      </c>
      <c r="L41" s="626">
        <v>144</v>
      </c>
      <c r="M41" s="626">
        <v>-68</v>
      </c>
      <c r="N41" s="626">
        <v>1187</v>
      </c>
      <c r="O41" s="626">
        <v>38272</v>
      </c>
      <c r="P41" s="638">
        <v>-2340</v>
      </c>
      <c r="Q41" s="567">
        <f t="shared" si="0"/>
        <v>13</v>
      </c>
      <c r="R41" s="646" t="str">
        <f t="shared" si="1"/>
        <v>Uppsala</v>
      </c>
      <c r="S41" s="646">
        <f t="shared" si="2"/>
        <v>-2340</v>
      </c>
      <c r="T41" s="645" t="str">
        <f t="shared" ca="1" si="3"/>
        <v>$Q$42</v>
      </c>
      <c r="U41" s="647">
        <v>224519</v>
      </c>
      <c r="V41" s="645">
        <f t="shared" si="4"/>
        <v>-525374460</v>
      </c>
    </row>
    <row r="42" spans="1:22" x14ac:dyDescent="0.2">
      <c r="A42" s="576" t="s">
        <v>1129</v>
      </c>
      <c r="B42" s="575" t="s">
        <v>1089</v>
      </c>
      <c r="C42" s="474" t="s">
        <v>391</v>
      </c>
      <c r="D42" s="474" t="s">
        <v>391</v>
      </c>
      <c r="E42" s="626">
        <v>7694</v>
      </c>
      <c r="F42" s="626">
        <v>11524</v>
      </c>
      <c r="G42" s="626">
        <v>4236</v>
      </c>
      <c r="H42" s="626">
        <v>4089</v>
      </c>
      <c r="I42" s="626">
        <v>0</v>
      </c>
      <c r="J42" s="626">
        <v>13294</v>
      </c>
      <c r="K42" s="626">
        <v>0</v>
      </c>
      <c r="L42" s="626">
        <v>102</v>
      </c>
      <c r="M42" s="626">
        <v>-419</v>
      </c>
      <c r="N42" s="626">
        <v>1187</v>
      </c>
      <c r="O42" s="626">
        <v>41707</v>
      </c>
      <c r="P42" s="638">
        <v>1095</v>
      </c>
      <c r="Q42" s="567">
        <f t="shared" si="0"/>
        <v>177</v>
      </c>
      <c r="R42" s="646" t="str">
        <f t="shared" si="1"/>
        <v>Älvkarleby</v>
      </c>
      <c r="S42" s="646">
        <f t="shared" si="2"/>
        <v>1095</v>
      </c>
      <c r="T42" s="645" t="str">
        <f t="shared" ca="1" si="3"/>
        <v>$Q$43</v>
      </c>
      <c r="U42" s="647">
        <v>9339</v>
      </c>
      <c r="V42" s="645">
        <f t="shared" si="4"/>
        <v>10226205</v>
      </c>
    </row>
    <row r="43" spans="1:22" x14ac:dyDescent="0.2">
      <c r="A43" s="576" t="s">
        <v>1129</v>
      </c>
      <c r="B43" s="575" t="s">
        <v>1099</v>
      </c>
      <c r="C43" s="474" t="s">
        <v>392</v>
      </c>
      <c r="D43" s="474" t="s">
        <v>392</v>
      </c>
      <c r="E43" s="626">
        <v>7401</v>
      </c>
      <c r="F43" s="626">
        <v>10556</v>
      </c>
      <c r="G43" s="626">
        <v>4095</v>
      </c>
      <c r="H43" s="626">
        <v>2710</v>
      </c>
      <c r="I43" s="626">
        <v>0</v>
      </c>
      <c r="J43" s="626">
        <v>14293</v>
      </c>
      <c r="K43" s="626">
        <v>42</v>
      </c>
      <c r="L43" s="626">
        <v>78</v>
      </c>
      <c r="M43" s="626">
        <v>-419</v>
      </c>
      <c r="N43" s="626">
        <v>1187</v>
      </c>
      <c r="O43" s="626">
        <v>39943</v>
      </c>
      <c r="P43" s="638">
        <v>-669</v>
      </c>
      <c r="Q43" s="567">
        <f t="shared" si="0"/>
        <v>64</v>
      </c>
      <c r="R43" s="646" t="str">
        <f t="shared" si="1"/>
        <v>Östhammar</v>
      </c>
      <c r="S43" s="646">
        <f t="shared" si="2"/>
        <v>-669</v>
      </c>
      <c r="T43" s="645" t="str">
        <f t="shared" ca="1" si="3"/>
        <v>$Q$44</v>
      </c>
      <c r="U43" s="647">
        <v>22022</v>
      </c>
      <c r="V43" s="645">
        <f t="shared" si="4"/>
        <v>-14732718</v>
      </c>
    </row>
    <row r="44" spans="1:22" ht="25.5" x14ac:dyDescent="0.2">
      <c r="A44" s="576" t="s">
        <v>1130</v>
      </c>
      <c r="B44" s="575" t="s">
        <v>848</v>
      </c>
      <c r="C44" s="578" t="s">
        <v>394</v>
      </c>
      <c r="D44" s="577" t="s">
        <v>701</v>
      </c>
      <c r="E44" s="626">
        <v>8751</v>
      </c>
      <c r="F44" s="626">
        <v>12048</v>
      </c>
      <c r="G44" s="626">
        <v>4462</v>
      </c>
      <c r="H44" s="626">
        <v>5786</v>
      </c>
      <c r="I44" s="626">
        <v>308</v>
      </c>
      <c r="J44" s="626">
        <v>10801</v>
      </c>
      <c r="K44" s="626">
        <v>34</v>
      </c>
      <c r="L44" s="626">
        <v>86</v>
      </c>
      <c r="M44" s="626">
        <v>-419</v>
      </c>
      <c r="N44" s="626">
        <v>978</v>
      </c>
      <c r="O44" s="626">
        <v>42835</v>
      </c>
      <c r="P44" s="638">
        <v>2223</v>
      </c>
      <c r="Q44" s="567">
        <f t="shared" si="0"/>
        <v>225</v>
      </c>
      <c r="R44" s="646" t="str">
        <f t="shared" si="1"/>
        <v>Eskilstuna</v>
      </c>
      <c r="S44" s="646">
        <f t="shared" si="2"/>
        <v>2223</v>
      </c>
      <c r="T44" s="645" t="str">
        <f t="shared" ca="1" si="3"/>
        <v>$Q$45</v>
      </c>
      <c r="U44" s="647">
        <v>105727</v>
      </c>
      <c r="V44" s="645">
        <f t="shared" si="4"/>
        <v>235031121</v>
      </c>
    </row>
    <row r="45" spans="1:22" x14ac:dyDescent="0.2">
      <c r="A45" s="576" t="s">
        <v>1130</v>
      </c>
      <c r="B45" s="575" t="s">
        <v>857</v>
      </c>
      <c r="C45" s="474" t="s">
        <v>395</v>
      </c>
      <c r="D45" s="474" t="s">
        <v>395</v>
      </c>
      <c r="E45" s="626">
        <v>7230</v>
      </c>
      <c r="F45" s="626">
        <v>11685</v>
      </c>
      <c r="G45" s="626">
        <v>4862</v>
      </c>
      <c r="H45" s="626">
        <v>4671</v>
      </c>
      <c r="I45" s="626">
        <v>308</v>
      </c>
      <c r="J45" s="626">
        <v>14279</v>
      </c>
      <c r="K45" s="626">
        <v>57</v>
      </c>
      <c r="L45" s="626">
        <v>20</v>
      </c>
      <c r="M45" s="626">
        <v>-419</v>
      </c>
      <c r="N45" s="626">
        <v>672</v>
      </c>
      <c r="O45" s="626">
        <v>43365</v>
      </c>
      <c r="P45" s="638">
        <v>2753</v>
      </c>
      <c r="Q45" s="567">
        <f t="shared" si="0"/>
        <v>239</v>
      </c>
      <c r="R45" s="646" t="str">
        <f t="shared" si="1"/>
        <v>Flen</v>
      </c>
      <c r="S45" s="646">
        <f t="shared" si="2"/>
        <v>2753</v>
      </c>
      <c r="T45" s="645" t="str">
        <f t="shared" ca="1" si="3"/>
        <v>$Q$46</v>
      </c>
      <c r="U45" s="647">
        <v>16712</v>
      </c>
      <c r="V45" s="645">
        <f t="shared" si="4"/>
        <v>46008136</v>
      </c>
    </row>
    <row r="46" spans="1:22" x14ac:dyDescent="0.2">
      <c r="A46" s="576" t="s">
        <v>1130</v>
      </c>
      <c r="B46" s="575" t="s">
        <v>862</v>
      </c>
      <c r="C46" s="474" t="s">
        <v>396</v>
      </c>
      <c r="D46" s="474" t="s">
        <v>396</v>
      </c>
      <c r="E46" s="626">
        <v>8714</v>
      </c>
      <c r="F46" s="626">
        <v>12888</v>
      </c>
      <c r="G46" s="626">
        <v>3940</v>
      </c>
      <c r="H46" s="626">
        <v>3176</v>
      </c>
      <c r="I46" s="626">
        <v>0</v>
      </c>
      <c r="J46" s="626">
        <v>10920</v>
      </c>
      <c r="K46" s="626">
        <v>418</v>
      </c>
      <c r="L46" s="626">
        <v>-4</v>
      </c>
      <c r="M46" s="626">
        <v>-419</v>
      </c>
      <c r="N46" s="626">
        <v>1244</v>
      </c>
      <c r="O46" s="626">
        <v>40877</v>
      </c>
      <c r="P46" s="638">
        <v>265</v>
      </c>
      <c r="Q46" s="567">
        <f t="shared" si="0"/>
        <v>126</v>
      </c>
      <c r="R46" s="646" t="str">
        <f t="shared" si="1"/>
        <v>Gnesta</v>
      </c>
      <c r="S46" s="646">
        <f t="shared" si="2"/>
        <v>265</v>
      </c>
      <c r="T46" s="645" t="str">
        <f t="shared" ca="1" si="3"/>
        <v>$Q$47</v>
      </c>
      <c r="U46" s="647">
        <v>11203</v>
      </c>
      <c r="V46" s="645">
        <f t="shared" si="4"/>
        <v>2968795</v>
      </c>
    </row>
    <row r="47" spans="1:22" x14ac:dyDescent="0.2">
      <c r="A47" s="576" t="s">
        <v>1130</v>
      </c>
      <c r="B47" s="575" t="s">
        <v>910</v>
      </c>
      <c r="C47" s="474" t="s">
        <v>397</v>
      </c>
      <c r="D47" s="474" t="s">
        <v>397</v>
      </c>
      <c r="E47" s="626">
        <v>8326</v>
      </c>
      <c r="F47" s="626">
        <v>11732</v>
      </c>
      <c r="G47" s="626">
        <v>4374</v>
      </c>
      <c r="H47" s="626">
        <v>5052</v>
      </c>
      <c r="I47" s="626">
        <v>258</v>
      </c>
      <c r="J47" s="626">
        <v>12976</v>
      </c>
      <c r="K47" s="626">
        <v>92</v>
      </c>
      <c r="L47" s="626">
        <v>20</v>
      </c>
      <c r="M47" s="626">
        <v>-419</v>
      </c>
      <c r="N47" s="626">
        <v>662</v>
      </c>
      <c r="O47" s="626">
        <v>43073</v>
      </c>
      <c r="P47" s="638">
        <v>2461</v>
      </c>
      <c r="Q47" s="567">
        <f t="shared" si="0"/>
        <v>232</v>
      </c>
      <c r="R47" s="646" t="str">
        <f t="shared" si="1"/>
        <v>Katrineholm</v>
      </c>
      <c r="S47" s="646">
        <f t="shared" si="2"/>
        <v>2461</v>
      </c>
      <c r="T47" s="645" t="str">
        <f t="shared" ca="1" si="3"/>
        <v>$Q$48</v>
      </c>
      <c r="U47" s="647">
        <v>34425</v>
      </c>
      <c r="V47" s="645">
        <f t="shared" si="4"/>
        <v>84719925</v>
      </c>
    </row>
    <row r="48" spans="1:22" x14ac:dyDescent="0.2">
      <c r="A48" s="576" t="s">
        <v>1130</v>
      </c>
      <c r="B48" s="575" t="s">
        <v>973</v>
      </c>
      <c r="C48" s="474" t="s">
        <v>398</v>
      </c>
      <c r="D48" s="474" t="s">
        <v>398</v>
      </c>
      <c r="E48" s="626">
        <v>8053</v>
      </c>
      <c r="F48" s="626">
        <v>11701</v>
      </c>
      <c r="G48" s="626">
        <v>4094</v>
      </c>
      <c r="H48" s="626">
        <v>4146</v>
      </c>
      <c r="I48" s="626">
        <v>68</v>
      </c>
      <c r="J48" s="626">
        <v>12830</v>
      </c>
      <c r="K48" s="626">
        <v>13</v>
      </c>
      <c r="L48" s="626">
        <v>-4</v>
      </c>
      <c r="M48" s="626">
        <v>-419</v>
      </c>
      <c r="N48" s="626">
        <v>1247</v>
      </c>
      <c r="O48" s="626">
        <v>41729</v>
      </c>
      <c r="P48" s="638">
        <v>1117</v>
      </c>
      <c r="Q48" s="567">
        <f t="shared" si="0"/>
        <v>179</v>
      </c>
      <c r="R48" s="646" t="str">
        <f t="shared" si="1"/>
        <v>Nyköping</v>
      </c>
      <c r="S48" s="646">
        <f t="shared" si="2"/>
        <v>1117</v>
      </c>
      <c r="T48" s="645" t="str">
        <f t="shared" ca="1" si="3"/>
        <v>$Q$49</v>
      </c>
      <c r="U48" s="647">
        <v>55947</v>
      </c>
      <c r="V48" s="645">
        <f t="shared" si="4"/>
        <v>62492799</v>
      </c>
    </row>
    <row r="49" spans="1:22" x14ac:dyDescent="0.2">
      <c r="A49" s="576" t="s">
        <v>1130</v>
      </c>
      <c r="B49" s="575" t="s">
        <v>983</v>
      </c>
      <c r="C49" s="474" t="s">
        <v>399</v>
      </c>
      <c r="D49" s="474" t="s">
        <v>399</v>
      </c>
      <c r="E49" s="626">
        <v>7311</v>
      </c>
      <c r="F49" s="626">
        <v>10075</v>
      </c>
      <c r="G49" s="626">
        <v>3413</v>
      </c>
      <c r="H49" s="626">
        <v>3845</v>
      </c>
      <c r="I49" s="626">
        <v>0</v>
      </c>
      <c r="J49" s="626">
        <v>15032</v>
      </c>
      <c r="K49" s="626">
        <v>82</v>
      </c>
      <c r="L49" s="626">
        <v>-4</v>
      </c>
      <c r="M49" s="626">
        <v>-419</v>
      </c>
      <c r="N49" s="626">
        <v>231</v>
      </c>
      <c r="O49" s="626">
        <v>39566</v>
      </c>
      <c r="P49" s="638">
        <v>-1046</v>
      </c>
      <c r="Q49" s="567">
        <f t="shared" si="0"/>
        <v>50</v>
      </c>
      <c r="R49" s="646" t="str">
        <f t="shared" si="1"/>
        <v>Oxelösund</v>
      </c>
      <c r="S49" s="646">
        <f t="shared" si="2"/>
        <v>-1046</v>
      </c>
      <c r="T49" s="645" t="str">
        <f t="shared" ca="1" si="3"/>
        <v>$Q$50</v>
      </c>
      <c r="U49" s="647">
        <v>12027</v>
      </c>
      <c r="V49" s="645">
        <f t="shared" si="4"/>
        <v>-12580242</v>
      </c>
    </row>
    <row r="50" spans="1:22" x14ac:dyDescent="0.2">
      <c r="A50" s="576" t="s">
        <v>1130</v>
      </c>
      <c r="B50" s="575" t="s">
        <v>1014</v>
      </c>
      <c r="C50" s="474" t="s">
        <v>400</v>
      </c>
      <c r="D50" s="474" t="s">
        <v>400</v>
      </c>
      <c r="E50" s="626">
        <v>7777</v>
      </c>
      <c r="F50" s="626">
        <v>12912</v>
      </c>
      <c r="G50" s="626">
        <v>4274</v>
      </c>
      <c r="H50" s="626">
        <v>3587</v>
      </c>
      <c r="I50" s="626">
        <v>0</v>
      </c>
      <c r="J50" s="626">
        <v>10816</v>
      </c>
      <c r="K50" s="626">
        <v>0</v>
      </c>
      <c r="L50" s="626">
        <v>20</v>
      </c>
      <c r="M50" s="626">
        <v>-330</v>
      </c>
      <c r="N50" s="626">
        <v>936</v>
      </c>
      <c r="O50" s="626">
        <v>39992</v>
      </c>
      <c r="P50" s="638">
        <v>-620</v>
      </c>
      <c r="Q50" s="567">
        <f t="shared" si="0"/>
        <v>67</v>
      </c>
      <c r="R50" s="646" t="str">
        <f t="shared" si="1"/>
        <v>Strängnäs</v>
      </c>
      <c r="S50" s="646">
        <f t="shared" si="2"/>
        <v>-620</v>
      </c>
      <c r="T50" s="645" t="str">
        <f t="shared" ca="1" si="3"/>
        <v>$Q$51</v>
      </c>
      <c r="U50" s="647">
        <v>35620</v>
      </c>
      <c r="V50" s="645">
        <f t="shared" si="4"/>
        <v>-22084400</v>
      </c>
    </row>
    <row r="51" spans="1:22" x14ac:dyDescent="0.2">
      <c r="A51" s="576" t="s">
        <v>1130</v>
      </c>
      <c r="B51" s="575" t="s">
        <v>1045</v>
      </c>
      <c r="C51" s="474" t="s">
        <v>401</v>
      </c>
      <c r="D51" s="474" t="s">
        <v>401</v>
      </c>
      <c r="E51" s="626">
        <v>8004</v>
      </c>
      <c r="F51" s="626">
        <v>12321</v>
      </c>
      <c r="G51" s="626">
        <v>4270</v>
      </c>
      <c r="H51" s="626">
        <v>2722</v>
      </c>
      <c r="I51" s="626">
        <v>0</v>
      </c>
      <c r="J51" s="626">
        <v>10141</v>
      </c>
      <c r="K51" s="626">
        <v>906</v>
      </c>
      <c r="L51" s="626">
        <v>-4</v>
      </c>
      <c r="M51" s="626">
        <v>-135</v>
      </c>
      <c r="N51" s="626">
        <v>798</v>
      </c>
      <c r="O51" s="626">
        <v>39023</v>
      </c>
      <c r="P51" s="638">
        <v>-1589</v>
      </c>
      <c r="Q51" s="567">
        <f t="shared" si="0"/>
        <v>28</v>
      </c>
      <c r="R51" s="646" t="str">
        <f t="shared" si="1"/>
        <v>Trosa</v>
      </c>
      <c r="S51" s="646">
        <f t="shared" si="2"/>
        <v>-1589</v>
      </c>
      <c r="T51" s="645" t="str">
        <f t="shared" ca="1" si="3"/>
        <v>$Q$52</v>
      </c>
      <c r="U51" s="647">
        <v>13249</v>
      </c>
      <c r="V51" s="645">
        <f t="shared" si="4"/>
        <v>-21052661</v>
      </c>
    </row>
    <row r="52" spans="1:22" x14ac:dyDescent="0.2">
      <c r="A52" s="576" t="s">
        <v>1130</v>
      </c>
      <c r="B52" s="575" t="s">
        <v>1069</v>
      </c>
      <c r="C52" s="474" t="s">
        <v>402</v>
      </c>
      <c r="D52" s="474" t="s">
        <v>402</v>
      </c>
      <c r="E52" s="626">
        <v>7062</v>
      </c>
      <c r="F52" s="626">
        <v>12588</v>
      </c>
      <c r="G52" s="626">
        <v>4618</v>
      </c>
      <c r="H52" s="626">
        <v>4469</v>
      </c>
      <c r="I52" s="626">
        <v>0</v>
      </c>
      <c r="J52" s="626">
        <v>13008</v>
      </c>
      <c r="K52" s="626">
        <v>71</v>
      </c>
      <c r="L52" s="626">
        <v>20</v>
      </c>
      <c r="M52" s="626">
        <v>-419</v>
      </c>
      <c r="N52" s="626">
        <v>1084</v>
      </c>
      <c r="O52" s="626">
        <v>42501</v>
      </c>
      <c r="P52" s="638">
        <v>1889</v>
      </c>
      <c r="Q52" s="567">
        <f t="shared" si="0"/>
        <v>207</v>
      </c>
      <c r="R52" s="646" t="str">
        <f t="shared" si="1"/>
        <v>Vingåker</v>
      </c>
      <c r="S52" s="646">
        <f t="shared" si="2"/>
        <v>1889</v>
      </c>
      <c r="T52" s="645" t="str">
        <f t="shared" ca="1" si="3"/>
        <v>$Q$53</v>
      </c>
      <c r="U52" s="647">
        <v>9132</v>
      </c>
      <c r="V52" s="645">
        <f t="shared" si="4"/>
        <v>17250348</v>
      </c>
    </row>
    <row r="53" spans="1:22" ht="25.5" x14ac:dyDescent="0.2">
      <c r="A53" s="576" t="s">
        <v>1131</v>
      </c>
      <c r="B53" s="575" t="s">
        <v>834</v>
      </c>
      <c r="C53" s="578" t="s">
        <v>404</v>
      </c>
      <c r="D53" s="577" t="s">
        <v>702</v>
      </c>
      <c r="E53" s="626">
        <v>7803</v>
      </c>
      <c r="F53" s="626">
        <v>10165</v>
      </c>
      <c r="G53" s="626">
        <v>4759</v>
      </c>
      <c r="H53" s="626">
        <v>3078</v>
      </c>
      <c r="I53" s="626">
        <v>0</v>
      </c>
      <c r="J53" s="626">
        <v>13844</v>
      </c>
      <c r="K53" s="626">
        <v>66</v>
      </c>
      <c r="L53" s="626">
        <v>709</v>
      </c>
      <c r="M53" s="626">
        <v>-419</v>
      </c>
      <c r="N53" s="626">
        <v>887</v>
      </c>
      <c r="O53" s="626">
        <v>40892</v>
      </c>
      <c r="P53" s="638">
        <v>280</v>
      </c>
      <c r="Q53" s="567">
        <f t="shared" si="0"/>
        <v>128</v>
      </c>
      <c r="R53" s="646" t="str">
        <f t="shared" si="1"/>
        <v>Boxholm</v>
      </c>
      <c r="S53" s="646">
        <f t="shared" si="2"/>
        <v>280</v>
      </c>
      <c r="T53" s="645" t="str">
        <f t="shared" ca="1" si="3"/>
        <v>$Q$54</v>
      </c>
      <c r="U53" s="647">
        <v>5449</v>
      </c>
      <c r="V53" s="645">
        <f t="shared" si="4"/>
        <v>1525720</v>
      </c>
    </row>
    <row r="54" spans="1:22" x14ac:dyDescent="0.2">
      <c r="A54" s="576" t="s">
        <v>1131</v>
      </c>
      <c r="B54" s="575" t="s">
        <v>856</v>
      </c>
      <c r="C54" s="474" t="s">
        <v>405</v>
      </c>
      <c r="D54" s="474" t="s">
        <v>405</v>
      </c>
      <c r="E54" s="626">
        <v>7646</v>
      </c>
      <c r="F54" s="626">
        <v>10879</v>
      </c>
      <c r="G54" s="626">
        <v>4221</v>
      </c>
      <c r="H54" s="626">
        <v>4371</v>
      </c>
      <c r="I54" s="626">
        <v>0</v>
      </c>
      <c r="J54" s="626">
        <v>13390</v>
      </c>
      <c r="K54" s="626">
        <v>27</v>
      </c>
      <c r="L54" s="626">
        <v>-53</v>
      </c>
      <c r="M54" s="626">
        <v>-419</v>
      </c>
      <c r="N54" s="626">
        <v>887</v>
      </c>
      <c r="O54" s="626">
        <v>40949</v>
      </c>
      <c r="P54" s="638">
        <v>337</v>
      </c>
      <c r="Q54" s="567">
        <f t="shared" si="0"/>
        <v>137</v>
      </c>
      <c r="R54" s="646" t="str">
        <f t="shared" si="1"/>
        <v>Finspång</v>
      </c>
      <c r="S54" s="646">
        <f t="shared" si="2"/>
        <v>337</v>
      </c>
      <c r="T54" s="645" t="str">
        <f t="shared" ca="1" si="3"/>
        <v>$Q$55</v>
      </c>
      <c r="U54" s="647">
        <v>21707</v>
      </c>
      <c r="V54" s="645">
        <f t="shared" si="4"/>
        <v>7315259</v>
      </c>
    </row>
    <row r="55" spans="1:22" x14ac:dyDescent="0.2">
      <c r="A55" s="576" t="s">
        <v>1131</v>
      </c>
      <c r="B55" s="575" t="s">
        <v>912</v>
      </c>
      <c r="C55" s="474" t="s">
        <v>406</v>
      </c>
      <c r="D55" s="474" t="s">
        <v>406</v>
      </c>
      <c r="E55" s="626">
        <v>7216</v>
      </c>
      <c r="F55" s="626">
        <v>12318</v>
      </c>
      <c r="G55" s="626">
        <v>4313</v>
      </c>
      <c r="H55" s="626">
        <v>3138</v>
      </c>
      <c r="I55" s="626">
        <v>0</v>
      </c>
      <c r="J55" s="626">
        <v>13889</v>
      </c>
      <c r="K55" s="626">
        <v>12</v>
      </c>
      <c r="L55" s="626">
        <v>709</v>
      </c>
      <c r="M55" s="626">
        <v>-419</v>
      </c>
      <c r="N55" s="626">
        <v>887</v>
      </c>
      <c r="O55" s="626">
        <v>42063</v>
      </c>
      <c r="P55" s="638">
        <v>1451</v>
      </c>
      <c r="Q55" s="567">
        <f t="shared" si="0"/>
        <v>192</v>
      </c>
      <c r="R55" s="646" t="str">
        <f t="shared" si="1"/>
        <v>Kinda</v>
      </c>
      <c r="S55" s="646">
        <f t="shared" si="2"/>
        <v>1451</v>
      </c>
      <c r="T55" s="645" t="str">
        <f t="shared" ca="1" si="3"/>
        <v>$Q$56</v>
      </c>
      <c r="U55" s="647">
        <v>9897</v>
      </c>
      <c r="V55" s="645">
        <f t="shared" si="4"/>
        <v>14360547</v>
      </c>
    </row>
    <row r="56" spans="1:22" x14ac:dyDescent="0.2">
      <c r="A56" s="576" t="s">
        <v>1131</v>
      </c>
      <c r="B56" s="575" t="s">
        <v>937</v>
      </c>
      <c r="C56" s="474" t="s">
        <v>407</v>
      </c>
      <c r="D56" s="474" t="s">
        <v>407</v>
      </c>
      <c r="E56" s="626">
        <v>8326</v>
      </c>
      <c r="F56" s="626">
        <v>11066</v>
      </c>
      <c r="G56" s="626">
        <v>3698</v>
      </c>
      <c r="H56" s="626">
        <v>4826</v>
      </c>
      <c r="I56" s="626">
        <v>173</v>
      </c>
      <c r="J56" s="626">
        <v>9754</v>
      </c>
      <c r="K56" s="626">
        <v>182</v>
      </c>
      <c r="L56" s="626">
        <v>13</v>
      </c>
      <c r="M56" s="626">
        <v>-250</v>
      </c>
      <c r="N56" s="626">
        <v>887</v>
      </c>
      <c r="O56" s="626">
        <v>38675</v>
      </c>
      <c r="P56" s="638">
        <v>-1937</v>
      </c>
      <c r="Q56" s="567">
        <f t="shared" si="0"/>
        <v>16</v>
      </c>
      <c r="R56" s="646" t="str">
        <f t="shared" si="1"/>
        <v>Linköping</v>
      </c>
      <c r="S56" s="646">
        <f t="shared" si="2"/>
        <v>-1937</v>
      </c>
      <c r="T56" s="645" t="str">
        <f t="shared" ca="1" si="3"/>
        <v>$Q$57</v>
      </c>
      <c r="U56" s="647">
        <v>160754</v>
      </c>
      <c r="V56" s="645">
        <f t="shared" si="4"/>
        <v>-311380498</v>
      </c>
    </row>
    <row r="57" spans="1:22" x14ac:dyDescent="0.2">
      <c r="A57" s="576" t="s">
        <v>1131</v>
      </c>
      <c r="B57" s="575" t="s">
        <v>954</v>
      </c>
      <c r="C57" s="474" t="s">
        <v>408</v>
      </c>
      <c r="D57" s="474" t="s">
        <v>408</v>
      </c>
      <c r="E57" s="626">
        <v>8157</v>
      </c>
      <c r="F57" s="626">
        <v>11828</v>
      </c>
      <c r="G57" s="626">
        <v>4215</v>
      </c>
      <c r="H57" s="626">
        <v>3679</v>
      </c>
      <c r="I57" s="626">
        <v>0</v>
      </c>
      <c r="J57" s="626">
        <v>11831</v>
      </c>
      <c r="K57" s="626">
        <v>0</v>
      </c>
      <c r="L57" s="626">
        <v>-30</v>
      </c>
      <c r="M57" s="626">
        <v>-419</v>
      </c>
      <c r="N57" s="626">
        <v>887</v>
      </c>
      <c r="O57" s="626">
        <v>40148</v>
      </c>
      <c r="P57" s="638">
        <v>-464</v>
      </c>
      <c r="Q57" s="567">
        <f t="shared" si="0"/>
        <v>84</v>
      </c>
      <c r="R57" s="646" t="str">
        <f t="shared" si="1"/>
        <v>Mjölby</v>
      </c>
      <c r="S57" s="646">
        <f t="shared" si="2"/>
        <v>-464</v>
      </c>
      <c r="T57" s="645" t="str">
        <f t="shared" ca="1" si="3"/>
        <v>$Q$58</v>
      </c>
      <c r="U57" s="647">
        <v>27286</v>
      </c>
      <c r="V57" s="645">
        <f t="shared" si="4"/>
        <v>-12660704</v>
      </c>
    </row>
    <row r="58" spans="1:22" x14ac:dyDescent="0.2">
      <c r="A58" s="576" t="s">
        <v>1131</v>
      </c>
      <c r="B58" s="575" t="s">
        <v>956</v>
      </c>
      <c r="C58" s="474" t="s">
        <v>409</v>
      </c>
      <c r="D58" s="474" t="s">
        <v>409</v>
      </c>
      <c r="E58" s="626">
        <v>7549</v>
      </c>
      <c r="F58" s="626">
        <v>11594</v>
      </c>
      <c r="G58" s="626">
        <v>4141</v>
      </c>
      <c r="H58" s="626">
        <v>4066</v>
      </c>
      <c r="I58" s="626">
        <v>0</v>
      </c>
      <c r="J58" s="626">
        <v>12265</v>
      </c>
      <c r="K58" s="626">
        <v>0</v>
      </c>
      <c r="L58" s="626">
        <v>-53</v>
      </c>
      <c r="M58" s="626">
        <v>-419</v>
      </c>
      <c r="N58" s="626">
        <v>887</v>
      </c>
      <c r="O58" s="626">
        <v>40030</v>
      </c>
      <c r="P58" s="638">
        <v>-582</v>
      </c>
      <c r="Q58" s="567">
        <f t="shared" si="0"/>
        <v>71</v>
      </c>
      <c r="R58" s="646" t="str">
        <f t="shared" si="1"/>
        <v>Motala</v>
      </c>
      <c r="S58" s="646">
        <f t="shared" si="2"/>
        <v>-582</v>
      </c>
      <c r="T58" s="645" t="str">
        <f t="shared" ca="1" si="3"/>
        <v>$Q$59</v>
      </c>
      <c r="U58" s="647">
        <v>43631</v>
      </c>
      <c r="V58" s="645">
        <f t="shared" si="4"/>
        <v>-25393242</v>
      </c>
    </row>
    <row r="59" spans="1:22" x14ac:dyDescent="0.2">
      <c r="A59" s="576" t="s">
        <v>1131</v>
      </c>
      <c r="B59" s="575" t="s">
        <v>968</v>
      </c>
      <c r="C59" s="474" t="s">
        <v>410</v>
      </c>
      <c r="D59" s="474" t="s">
        <v>410</v>
      </c>
      <c r="E59" s="626">
        <v>8607</v>
      </c>
      <c r="F59" s="626">
        <v>11571</v>
      </c>
      <c r="G59" s="626">
        <v>4122</v>
      </c>
      <c r="H59" s="626">
        <v>5732</v>
      </c>
      <c r="I59" s="626">
        <v>216</v>
      </c>
      <c r="J59" s="626">
        <v>10378</v>
      </c>
      <c r="K59" s="626">
        <v>12</v>
      </c>
      <c r="L59" s="626">
        <v>13</v>
      </c>
      <c r="M59" s="626">
        <v>-419</v>
      </c>
      <c r="N59" s="626">
        <v>887</v>
      </c>
      <c r="O59" s="626">
        <v>41119</v>
      </c>
      <c r="P59" s="638">
        <v>507</v>
      </c>
      <c r="Q59" s="567">
        <f t="shared" si="0"/>
        <v>146</v>
      </c>
      <c r="R59" s="646" t="str">
        <f t="shared" si="1"/>
        <v>Norrköping</v>
      </c>
      <c r="S59" s="646">
        <f t="shared" si="2"/>
        <v>507</v>
      </c>
      <c r="T59" s="645" t="str">
        <f t="shared" ca="1" si="3"/>
        <v>$Q$60</v>
      </c>
      <c r="U59" s="647">
        <v>141515</v>
      </c>
      <c r="V59" s="645">
        <f t="shared" si="4"/>
        <v>71748105</v>
      </c>
    </row>
    <row r="60" spans="1:22" x14ac:dyDescent="0.2">
      <c r="A60" s="576" t="s">
        <v>1131</v>
      </c>
      <c r="B60" s="575" t="s">
        <v>1028</v>
      </c>
      <c r="C60" s="474" t="s">
        <v>411</v>
      </c>
      <c r="D60" s="474" t="s">
        <v>411</v>
      </c>
      <c r="E60" s="626">
        <v>8384</v>
      </c>
      <c r="F60" s="626">
        <v>12062</v>
      </c>
      <c r="G60" s="626">
        <v>4085</v>
      </c>
      <c r="H60" s="626">
        <v>3019</v>
      </c>
      <c r="I60" s="626">
        <v>0</v>
      </c>
      <c r="J60" s="626">
        <v>11864</v>
      </c>
      <c r="K60" s="626">
        <v>0</v>
      </c>
      <c r="L60" s="626">
        <v>-53</v>
      </c>
      <c r="M60" s="626">
        <v>-419</v>
      </c>
      <c r="N60" s="626">
        <v>887</v>
      </c>
      <c r="O60" s="626">
        <v>39829</v>
      </c>
      <c r="P60" s="638">
        <v>-783</v>
      </c>
      <c r="Q60" s="567">
        <f t="shared" si="0"/>
        <v>58</v>
      </c>
      <c r="R60" s="646" t="str">
        <f t="shared" si="1"/>
        <v>Söderköping</v>
      </c>
      <c r="S60" s="646">
        <f t="shared" si="2"/>
        <v>-783</v>
      </c>
      <c r="T60" s="645" t="str">
        <f t="shared" ca="1" si="3"/>
        <v>$Q$61</v>
      </c>
      <c r="U60" s="647">
        <v>14595</v>
      </c>
      <c r="V60" s="645">
        <f t="shared" si="4"/>
        <v>-11427885</v>
      </c>
    </row>
    <row r="61" spans="1:22" x14ac:dyDescent="0.2">
      <c r="A61" s="576" t="s">
        <v>1131</v>
      </c>
      <c r="B61" s="575" t="s">
        <v>1056</v>
      </c>
      <c r="C61" s="474" t="s">
        <v>412</v>
      </c>
      <c r="D61" s="474" t="s">
        <v>412</v>
      </c>
      <c r="E61" s="626">
        <v>5772</v>
      </c>
      <c r="F61" s="626">
        <v>9243</v>
      </c>
      <c r="G61" s="626">
        <v>4083</v>
      </c>
      <c r="H61" s="626">
        <v>3110</v>
      </c>
      <c r="I61" s="626">
        <v>0</v>
      </c>
      <c r="J61" s="626">
        <v>17651</v>
      </c>
      <c r="K61" s="626">
        <v>187</v>
      </c>
      <c r="L61" s="626">
        <v>508</v>
      </c>
      <c r="M61" s="626">
        <v>-419</v>
      </c>
      <c r="N61" s="626">
        <v>887</v>
      </c>
      <c r="O61" s="626">
        <v>41022</v>
      </c>
      <c r="P61" s="638">
        <v>410</v>
      </c>
      <c r="Q61" s="567">
        <f t="shared" si="0"/>
        <v>141</v>
      </c>
      <c r="R61" s="646" t="str">
        <f t="shared" si="1"/>
        <v>Vadstena</v>
      </c>
      <c r="S61" s="646">
        <f t="shared" si="2"/>
        <v>410</v>
      </c>
      <c r="T61" s="645" t="str">
        <f t="shared" ca="1" si="3"/>
        <v>$Q$62</v>
      </c>
      <c r="U61" s="647">
        <v>7493</v>
      </c>
      <c r="V61" s="645">
        <f t="shared" si="4"/>
        <v>3072130</v>
      </c>
    </row>
    <row r="62" spans="1:22" x14ac:dyDescent="0.2">
      <c r="A62" s="576" t="s">
        <v>1131</v>
      </c>
      <c r="B62" s="575" t="s">
        <v>1058</v>
      </c>
      <c r="C62" s="474" t="s">
        <v>413</v>
      </c>
      <c r="D62" s="474" t="s">
        <v>413</v>
      </c>
      <c r="E62" s="626">
        <v>5983</v>
      </c>
      <c r="F62" s="626">
        <v>10190</v>
      </c>
      <c r="G62" s="626">
        <v>4290</v>
      </c>
      <c r="H62" s="626">
        <v>2836</v>
      </c>
      <c r="I62" s="626">
        <v>8</v>
      </c>
      <c r="J62" s="626">
        <v>15766</v>
      </c>
      <c r="K62" s="626">
        <v>55</v>
      </c>
      <c r="L62" s="626">
        <v>685</v>
      </c>
      <c r="M62" s="626">
        <v>-419</v>
      </c>
      <c r="N62" s="626">
        <v>887</v>
      </c>
      <c r="O62" s="626">
        <v>40281</v>
      </c>
      <c r="P62" s="638">
        <v>-331</v>
      </c>
      <c r="Q62" s="567">
        <f t="shared" si="0"/>
        <v>95</v>
      </c>
      <c r="R62" s="646" t="str">
        <f t="shared" si="1"/>
        <v>Valdemarsvik</v>
      </c>
      <c r="S62" s="646">
        <f t="shared" si="2"/>
        <v>-331</v>
      </c>
      <c r="T62" s="645" t="str">
        <f t="shared" ca="1" si="3"/>
        <v>$Q$63</v>
      </c>
      <c r="U62" s="647">
        <v>7955</v>
      </c>
      <c r="V62" s="645">
        <f t="shared" si="4"/>
        <v>-2633105</v>
      </c>
    </row>
    <row r="63" spans="1:22" x14ac:dyDescent="0.2">
      <c r="A63" s="576" t="s">
        <v>1131</v>
      </c>
      <c r="B63" s="575" t="s">
        <v>1078</v>
      </c>
      <c r="C63" s="474" t="s">
        <v>414</v>
      </c>
      <c r="D63" s="474" t="s">
        <v>414</v>
      </c>
      <c r="E63" s="626">
        <v>7040</v>
      </c>
      <c r="F63" s="626">
        <v>11854</v>
      </c>
      <c r="G63" s="626">
        <v>4684</v>
      </c>
      <c r="H63" s="626">
        <v>2482</v>
      </c>
      <c r="I63" s="626">
        <v>17</v>
      </c>
      <c r="J63" s="626">
        <v>15594</v>
      </c>
      <c r="K63" s="626">
        <v>51</v>
      </c>
      <c r="L63" s="626">
        <v>1684</v>
      </c>
      <c r="M63" s="626">
        <v>-419</v>
      </c>
      <c r="N63" s="626">
        <v>887</v>
      </c>
      <c r="O63" s="626">
        <v>43874</v>
      </c>
      <c r="P63" s="638">
        <v>3262</v>
      </c>
      <c r="Q63" s="567">
        <f t="shared" si="0"/>
        <v>249</v>
      </c>
      <c r="R63" s="646" t="str">
        <f t="shared" si="1"/>
        <v>Ydre</v>
      </c>
      <c r="S63" s="646">
        <f t="shared" si="2"/>
        <v>3262</v>
      </c>
      <c r="T63" s="645" t="str">
        <f t="shared" ca="1" si="3"/>
        <v>$Q$64</v>
      </c>
      <c r="U63" s="647">
        <v>3749</v>
      </c>
      <c r="V63" s="645">
        <f t="shared" si="4"/>
        <v>12229238</v>
      </c>
    </row>
    <row r="64" spans="1:22" x14ac:dyDescent="0.2">
      <c r="A64" s="576" t="s">
        <v>1131</v>
      </c>
      <c r="B64" s="575" t="s">
        <v>1086</v>
      </c>
      <c r="C64" s="474" t="s">
        <v>415</v>
      </c>
      <c r="D64" s="474" t="s">
        <v>415</v>
      </c>
      <c r="E64" s="626">
        <v>7020</v>
      </c>
      <c r="F64" s="626">
        <v>10976</v>
      </c>
      <c r="G64" s="626">
        <v>4480</v>
      </c>
      <c r="H64" s="626">
        <v>3118</v>
      </c>
      <c r="I64" s="626">
        <v>0</v>
      </c>
      <c r="J64" s="626">
        <v>13787</v>
      </c>
      <c r="K64" s="626">
        <v>160</v>
      </c>
      <c r="L64" s="626">
        <v>-30</v>
      </c>
      <c r="M64" s="626">
        <v>-419</v>
      </c>
      <c r="N64" s="626">
        <v>887</v>
      </c>
      <c r="O64" s="626">
        <v>39979</v>
      </c>
      <c r="P64" s="638">
        <v>-633</v>
      </c>
      <c r="Q64" s="567">
        <f t="shared" si="0"/>
        <v>65</v>
      </c>
      <c r="R64" s="646" t="str">
        <f t="shared" si="1"/>
        <v>Åtvidaberg</v>
      </c>
      <c r="S64" s="646">
        <f t="shared" si="2"/>
        <v>-633</v>
      </c>
      <c r="T64" s="645" t="str">
        <f t="shared" ca="1" si="3"/>
        <v>$Q$65</v>
      </c>
      <c r="U64" s="647">
        <v>11532</v>
      </c>
      <c r="V64" s="645">
        <f t="shared" si="4"/>
        <v>-7299756</v>
      </c>
    </row>
    <row r="65" spans="1:22" x14ac:dyDescent="0.2">
      <c r="A65" s="576" t="s">
        <v>1131</v>
      </c>
      <c r="B65" s="575" t="s">
        <v>1093</v>
      </c>
      <c r="C65" s="474" t="s">
        <v>416</v>
      </c>
      <c r="D65" s="474" t="s">
        <v>416</v>
      </c>
      <c r="E65" s="626">
        <v>6965</v>
      </c>
      <c r="F65" s="626">
        <v>11267</v>
      </c>
      <c r="G65" s="626">
        <v>4410</v>
      </c>
      <c r="H65" s="626">
        <v>3167</v>
      </c>
      <c r="I65" s="626">
        <v>0</v>
      </c>
      <c r="J65" s="626">
        <v>14450</v>
      </c>
      <c r="K65" s="626">
        <v>88</v>
      </c>
      <c r="L65" s="626">
        <v>685</v>
      </c>
      <c r="M65" s="626">
        <v>-419</v>
      </c>
      <c r="N65" s="626">
        <v>887</v>
      </c>
      <c r="O65" s="626">
        <v>41500</v>
      </c>
      <c r="P65" s="638">
        <v>888</v>
      </c>
      <c r="Q65" s="567">
        <f t="shared" si="0"/>
        <v>165</v>
      </c>
      <c r="R65" s="646" t="str">
        <f t="shared" si="1"/>
        <v>Ödeshög</v>
      </c>
      <c r="S65" s="646">
        <f t="shared" si="2"/>
        <v>888</v>
      </c>
      <c r="T65" s="645" t="str">
        <f t="shared" ca="1" si="3"/>
        <v>$Q$66</v>
      </c>
      <c r="U65" s="647">
        <v>5297</v>
      </c>
      <c r="V65" s="645">
        <f t="shared" si="4"/>
        <v>4703736</v>
      </c>
    </row>
    <row r="66" spans="1:22" ht="25.5" x14ac:dyDescent="0.2">
      <c r="A66" s="576" t="s">
        <v>1132</v>
      </c>
      <c r="B66" s="575" t="s">
        <v>816</v>
      </c>
      <c r="C66" s="578" t="s">
        <v>418</v>
      </c>
      <c r="D66" s="577" t="s">
        <v>703</v>
      </c>
      <c r="E66" s="626">
        <v>8387</v>
      </c>
      <c r="F66" s="626">
        <v>11677</v>
      </c>
      <c r="G66" s="626">
        <v>4464</v>
      </c>
      <c r="H66" s="626">
        <v>2948</v>
      </c>
      <c r="I66" s="626">
        <v>80</v>
      </c>
      <c r="J66" s="626">
        <v>11449</v>
      </c>
      <c r="K66" s="626">
        <v>125</v>
      </c>
      <c r="L66" s="626">
        <v>701</v>
      </c>
      <c r="M66" s="626">
        <v>-419</v>
      </c>
      <c r="N66" s="626">
        <v>709</v>
      </c>
      <c r="O66" s="626">
        <v>40121</v>
      </c>
      <c r="P66" s="638">
        <v>-491</v>
      </c>
      <c r="Q66" s="567">
        <f t="shared" si="0"/>
        <v>82</v>
      </c>
      <c r="R66" s="646" t="str">
        <f t="shared" si="1"/>
        <v>Aneby</v>
      </c>
      <c r="S66" s="646">
        <f t="shared" si="2"/>
        <v>-491</v>
      </c>
      <c r="T66" s="645" t="str">
        <f t="shared" ca="1" si="3"/>
        <v>$Q$67</v>
      </c>
      <c r="U66" s="647">
        <v>6799</v>
      </c>
      <c r="V66" s="645">
        <f t="shared" si="4"/>
        <v>-3338309</v>
      </c>
    </row>
    <row r="67" spans="1:22" x14ac:dyDescent="0.2">
      <c r="A67" s="576" t="s">
        <v>1132</v>
      </c>
      <c r="B67" s="575" t="s">
        <v>845</v>
      </c>
      <c r="C67" s="474" t="s">
        <v>419</v>
      </c>
      <c r="D67" s="474" t="s">
        <v>419</v>
      </c>
      <c r="E67" s="626">
        <v>7628</v>
      </c>
      <c r="F67" s="626">
        <v>11155</v>
      </c>
      <c r="G67" s="626">
        <v>3979</v>
      </c>
      <c r="H67" s="626">
        <v>3483</v>
      </c>
      <c r="I67" s="626">
        <v>32</v>
      </c>
      <c r="J67" s="626">
        <v>13837</v>
      </c>
      <c r="K67" s="626">
        <v>101</v>
      </c>
      <c r="L67" s="626">
        <v>-12</v>
      </c>
      <c r="M67" s="626">
        <v>-419</v>
      </c>
      <c r="N67" s="626">
        <v>709</v>
      </c>
      <c r="O67" s="626">
        <v>40493</v>
      </c>
      <c r="P67" s="638">
        <v>-119</v>
      </c>
      <c r="Q67" s="567">
        <f t="shared" si="0"/>
        <v>103</v>
      </c>
      <c r="R67" s="646" t="str">
        <f t="shared" si="1"/>
        <v>Eksjö</v>
      </c>
      <c r="S67" s="646">
        <f t="shared" si="2"/>
        <v>-119</v>
      </c>
      <c r="T67" s="645" t="str">
        <f t="shared" ca="1" si="3"/>
        <v>$Q$68</v>
      </c>
      <c r="U67" s="647">
        <v>17637</v>
      </c>
      <c r="V67" s="645">
        <f t="shared" si="4"/>
        <v>-2098803</v>
      </c>
    </row>
    <row r="68" spans="1:22" x14ac:dyDescent="0.2">
      <c r="A68" s="576" t="s">
        <v>1132</v>
      </c>
      <c r="B68" s="575" t="s">
        <v>861</v>
      </c>
      <c r="C68" s="474" t="s">
        <v>420</v>
      </c>
      <c r="D68" s="474" t="s">
        <v>420</v>
      </c>
      <c r="E68" s="626">
        <v>7996</v>
      </c>
      <c r="F68" s="626">
        <v>12712</v>
      </c>
      <c r="G68" s="626">
        <v>4683</v>
      </c>
      <c r="H68" s="626">
        <v>3663</v>
      </c>
      <c r="I68" s="626">
        <v>215</v>
      </c>
      <c r="J68" s="626">
        <v>10946</v>
      </c>
      <c r="K68" s="626">
        <v>22</v>
      </c>
      <c r="L68" s="626">
        <v>-12</v>
      </c>
      <c r="M68" s="626">
        <v>-419</v>
      </c>
      <c r="N68" s="626">
        <v>709</v>
      </c>
      <c r="O68" s="626">
        <v>40515</v>
      </c>
      <c r="P68" s="638">
        <v>-97</v>
      </c>
      <c r="Q68" s="567">
        <f t="shared" si="0"/>
        <v>104</v>
      </c>
      <c r="R68" s="646" t="str">
        <f t="shared" si="1"/>
        <v>Gislaved</v>
      </c>
      <c r="S68" s="646">
        <f t="shared" si="2"/>
        <v>-97</v>
      </c>
      <c r="T68" s="645" t="str">
        <f t="shared" ca="1" si="3"/>
        <v>$Q$69</v>
      </c>
      <c r="U68" s="647">
        <v>29809</v>
      </c>
      <c r="V68" s="645">
        <f t="shared" si="4"/>
        <v>-2891473</v>
      </c>
    </row>
    <row r="69" spans="1:22" x14ac:dyDescent="0.2">
      <c r="A69" s="576" t="s">
        <v>1132</v>
      </c>
      <c r="B69" s="575" t="s">
        <v>863</v>
      </c>
      <c r="C69" s="474" t="s">
        <v>421</v>
      </c>
      <c r="D69" s="474" t="s">
        <v>421</v>
      </c>
      <c r="E69" s="626">
        <v>7878</v>
      </c>
      <c r="F69" s="626">
        <v>12862</v>
      </c>
      <c r="G69" s="626">
        <v>4826</v>
      </c>
      <c r="H69" s="626">
        <v>3312</v>
      </c>
      <c r="I69" s="626">
        <v>310</v>
      </c>
      <c r="J69" s="626">
        <v>10610</v>
      </c>
      <c r="K69" s="626">
        <v>29</v>
      </c>
      <c r="L69" s="626">
        <v>-12</v>
      </c>
      <c r="M69" s="626">
        <v>-419</v>
      </c>
      <c r="N69" s="626">
        <v>709</v>
      </c>
      <c r="O69" s="626">
        <v>40105</v>
      </c>
      <c r="P69" s="638">
        <v>-507</v>
      </c>
      <c r="Q69" s="567">
        <f t="shared" si="0"/>
        <v>80</v>
      </c>
      <c r="R69" s="646" t="str">
        <f t="shared" si="1"/>
        <v>Gnosjö</v>
      </c>
      <c r="S69" s="646">
        <f t="shared" si="2"/>
        <v>-507</v>
      </c>
      <c r="T69" s="645" t="str">
        <f t="shared" ca="1" si="3"/>
        <v>$Q$70</v>
      </c>
      <c r="U69" s="647">
        <v>9766</v>
      </c>
      <c r="V69" s="645">
        <f t="shared" si="4"/>
        <v>-4951362</v>
      </c>
    </row>
    <row r="70" spans="1:22" x14ac:dyDescent="0.2">
      <c r="A70" s="576" t="s">
        <v>1132</v>
      </c>
      <c r="B70" s="575" t="s">
        <v>872</v>
      </c>
      <c r="C70" s="474" t="s">
        <v>422</v>
      </c>
      <c r="D70" s="474" t="s">
        <v>422</v>
      </c>
      <c r="E70" s="626">
        <v>11875</v>
      </c>
      <c r="F70" s="626">
        <v>15674</v>
      </c>
      <c r="G70" s="626">
        <v>4212</v>
      </c>
      <c r="H70" s="626">
        <v>2303</v>
      </c>
      <c r="I70" s="626">
        <v>0</v>
      </c>
      <c r="J70" s="626">
        <v>7286</v>
      </c>
      <c r="K70" s="626">
        <v>848</v>
      </c>
      <c r="L70" s="626">
        <v>-61</v>
      </c>
      <c r="M70" s="626">
        <v>-419</v>
      </c>
      <c r="N70" s="626">
        <v>709</v>
      </c>
      <c r="O70" s="626">
        <v>42427</v>
      </c>
      <c r="P70" s="638">
        <v>1815</v>
      </c>
      <c r="Q70" s="567">
        <f t="shared" si="0"/>
        <v>204</v>
      </c>
      <c r="R70" s="646" t="str">
        <f t="shared" si="1"/>
        <v>Habo</v>
      </c>
      <c r="S70" s="646">
        <f t="shared" si="2"/>
        <v>1815</v>
      </c>
      <c r="T70" s="645" t="str">
        <f t="shared" ca="1" si="3"/>
        <v>$Q$71</v>
      </c>
      <c r="U70" s="647">
        <v>12104</v>
      </c>
      <c r="V70" s="645">
        <f t="shared" si="4"/>
        <v>21968760</v>
      </c>
    </row>
    <row r="71" spans="1:22" x14ac:dyDescent="0.2">
      <c r="A71" s="576" t="s">
        <v>1132</v>
      </c>
      <c r="B71" s="575" t="s">
        <v>902</v>
      </c>
      <c r="C71" s="474" t="s">
        <v>423</v>
      </c>
      <c r="D71" s="474" t="s">
        <v>423</v>
      </c>
      <c r="E71" s="626">
        <v>8493</v>
      </c>
      <c r="F71" s="626">
        <v>11405</v>
      </c>
      <c r="G71" s="626">
        <v>3740</v>
      </c>
      <c r="H71" s="626">
        <v>3849</v>
      </c>
      <c r="I71" s="626">
        <v>138</v>
      </c>
      <c r="J71" s="626">
        <v>10589</v>
      </c>
      <c r="K71" s="626">
        <v>114</v>
      </c>
      <c r="L71" s="626">
        <v>5</v>
      </c>
      <c r="M71" s="626">
        <v>-419</v>
      </c>
      <c r="N71" s="626">
        <v>709</v>
      </c>
      <c r="O71" s="626">
        <v>38623</v>
      </c>
      <c r="P71" s="638">
        <v>-1989</v>
      </c>
      <c r="Q71" s="567">
        <f t="shared" si="0"/>
        <v>15</v>
      </c>
      <c r="R71" s="646" t="str">
        <f t="shared" si="1"/>
        <v>Jönköping</v>
      </c>
      <c r="S71" s="646">
        <f t="shared" si="2"/>
        <v>-1989</v>
      </c>
      <c r="T71" s="645" t="str">
        <f t="shared" ca="1" si="3"/>
        <v>$Q$72</v>
      </c>
      <c r="U71" s="647">
        <v>139147</v>
      </c>
      <c r="V71" s="645">
        <f t="shared" si="4"/>
        <v>-276763383</v>
      </c>
    </row>
    <row r="72" spans="1:22" x14ac:dyDescent="0.2">
      <c r="A72" s="576" t="s">
        <v>1132</v>
      </c>
      <c r="B72" s="575" t="s">
        <v>957</v>
      </c>
      <c r="C72" s="474" t="s">
        <v>424</v>
      </c>
      <c r="D72" s="474" t="s">
        <v>424</v>
      </c>
      <c r="E72" s="626">
        <v>8706</v>
      </c>
      <c r="F72" s="626">
        <v>12999</v>
      </c>
      <c r="G72" s="626">
        <v>4856</v>
      </c>
      <c r="H72" s="626">
        <v>3035</v>
      </c>
      <c r="I72" s="626">
        <v>0</v>
      </c>
      <c r="J72" s="626">
        <v>10995</v>
      </c>
      <c r="K72" s="626">
        <v>0</v>
      </c>
      <c r="L72" s="626">
        <v>524</v>
      </c>
      <c r="M72" s="626">
        <v>-419</v>
      </c>
      <c r="N72" s="626">
        <v>709</v>
      </c>
      <c r="O72" s="626">
        <v>41405</v>
      </c>
      <c r="P72" s="638">
        <v>793</v>
      </c>
      <c r="Q72" s="567">
        <f t="shared" si="0"/>
        <v>162</v>
      </c>
      <c r="R72" s="646" t="str">
        <f t="shared" si="1"/>
        <v>Mullsjö</v>
      </c>
      <c r="S72" s="646">
        <f t="shared" si="2"/>
        <v>793</v>
      </c>
      <c r="T72" s="645" t="str">
        <f t="shared" ca="1" si="3"/>
        <v>$Q$73</v>
      </c>
      <c r="U72" s="647">
        <v>7313</v>
      </c>
      <c r="V72" s="645">
        <f t="shared" si="4"/>
        <v>5799209</v>
      </c>
    </row>
    <row r="73" spans="1:22" x14ac:dyDescent="0.2">
      <c r="A73" s="576" t="s">
        <v>1132</v>
      </c>
      <c r="B73" s="575" t="s">
        <v>975</v>
      </c>
      <c r="C73" s="474" t="s">
        <v>425</v>
      </c>
      <c r="D73" s="474" t="s">
        <v>425</v>
      </c>
      <c r="E73" s="626">
        <v>8459</v>
      </c>
      <c r="F73" s="626">
        <v>12022</v>
      </c>
      <c r="G73" s="626">
        <v>4368</v>
      </c>
      <c r="H73" s="626">
        <v>4112</v>
      </c>
      <c r="I73" s="626">
        <v>181</v>
      </c>
      <c r="J73" s="626">
        <v>12237</v>
      </c>
      <c r="K73" s="626">
        <v>87</v>
      </c>
      <c r="L73" s="626">
        <v>-12</v>
      </c>
      <c r="M73" s="626">
        <v>-419</v>
      </c>
      <c r="N73" s="626">
        <v>709</v>
      </c>
      <c r="O73" s="626">
        <v>41744</v>
      </c>
      <c r="P73" s="638">
        <v>1132</v>
      </c>
      <c r="Q73" s="567">
        <f t="shared" si="0"/>
        <v>180</v>
      </c>
      <c r="R73" s="646" t="str">
        <f t="shared" si="1"/>
        <v>Nässjö</v>
      </c>
      <c r="S73" s="646">
        <f t="shared" si="2"/>
        <v>1132</v>
      </c>
      <c r="T73" s="645" t="str">
        <f t="shared" ca="1" si="3"/>
        <v>$Q$74</v>
      </c>
      <c r="U73" s="647">
        <v>31465</v>
      </c>
      <c r="V73" s="645">
        <f t="shared" si="4"/>
        <v>35618380</v>
      </c>
    </row>
    <row r="74" spans="1:22" x14ac:dyDescent="0.2">
      <c r="A74" s="576" t="s">
        <v>1132</v>
      </c>
      <c r="B74" s="575" t="s">
        <v>1026</v>
      </c>
      <c r="C74" s="474" t="s">
        <v>426</v>
      </c>
      <c r="D74" s="474" t="s">
        <v>426</v>
      </c>
      <c r="E74" s="626">
        <v>8244</v>
      </c>
      <c r="F74" s="626">
        <v>12998</v>
      </c>
      <c r="G74" s="626">
        <v>4400</v>
      </c>
      <c r="H74" s="626">
        <v>3117</v>
      </c>
      <c r="I74" s="626">
        <v>148</v>
      </c>
      <c r="J74" s="626">
        <v>13429</v>
      </c>
      <c r="K74" s="626">
        <v>53</v>
      </c>
      <c r="L74" s="626">
        <v>-12</v>
      </c>
      <c r="M74" s="626">
        <v>-419</v>
      </c>
      <c r="N74" s="626">
        <v>709</v>
      </c>
      <c r="O74" s="626">
        <v>42667</v>
      </c>
      <c r="P74" s="638">
        <v>2055</v>
      </c>
      <c r="Q74" s="567">
        <f t="shared" si="0"/>
        <v>213</v>
      </c>
      <c r="R74" s="646" t="str">
        <f t="shared" si="1"/>
        <v>Sävsjö</v>
      </c>
      <c r="S74" s="646">
        <f t="shared" si="2"/>
        <v>2055</v>
      </c>
      <c r="T74" s="645" t="str">
        <f t="shared" ca="1" si="3"/>
        <v>$Q$75</v>
      </c>
      <c r="U74" s="647">
        <v>11581</v>
      </c>
      <c r="V74" s="645">
        <f t="shared" si="4"/>
        <v>23798955</v>
      </c>
    </row>
    <row r="75" spans="1:22" x14ac:dyDescent="0.2">
      <c r="A75" s="576" t="s">
        <v>1132</v>
      </c>
      <c r="B75" s="575" t="s">
        <v>1042</v>
      </c>
      <c r="C75" s="474" t="s">
        <v>427</v>
      </c>
      <c r="D75" s="474" t="s">
        <v>427</v>
      </c>
      <c r="E75" s="626">
        <v>7360</v>
      </c>
      <c r="F75" s="626">
        <v>11843</v>
      </c>
      <c r="G75" s="626">
        <v>4212</v>
      </c>
      <c r="H75" s="626">
        <v>4327</v>
      </c>
      <c r="I75" s="626">
        <v>0</v>
      </c>
      <c r="J75" s="626">
        <v>14064</v>
      </c>
      <c r="K75" s="626">
        <v>0</v>
      </c>
      <c r="L75" s="626">
        <v>-12</v>
      </c>
      <c r="M75" s="626">
        <v>-419</v>
      </c>
      <c r="N75" s="626">
        <v>709</v>
      </c>
      <c r="O75" s="626">
        <v>42084</v>
      </c>
      <c r="P75" s="638">
        <v>1472</v>
      </c>
      <c r="Q75" s="567">
        <f t="shared" ref="Q75:Q138" si="5">RANK(P75,$P$10:$P$299,1)</f>
        <v>195</v>
      </c>
      <c r="R75" s="646" t="str">
        <f t="shared" ref="R75:R138" si="6">C75</f>
        <v>Tranås</v>
      </c>
      <c r="S75" s="646">
        <f t="shared" ref="S75:S138" si="7">P75</f>
        <v>1472</v>
      </c>
      <c r="T75" s="645" t="str">
        <f t="shared" ref="T75:T138" ca="1" si="8">CELL("adress",Q76)</f>
        <v>$Q$76</v>
      </c>
      <c r="U75" s="647">
        <v>18972</v>
      </c>
      <c r="V75" s="645">
        <f t="shared" ref="V75:V138" si="9">U75*P75</f>
        <v>27926784</v>
      </c>
    </row>
    <row r="76" spans="1:22" x14ac:dyDescent="0.2">
      <c r="A76" s="576" t="s">
        <v>1132</v>
      </c>
      <c r="B76" s="575" t="s">
        <v>1057</v>
      </c>
      <c r="C76" s="474" t="s">
        <v>428</v>
      </c>
      <c r="D76" s="474" t="s">
        <v>428</v>
      </c>
      <c r="E76" s="626">
        <v>8685</v>
      </c>
      <c r="F76" s="626">
        <v>13127</v>
      </c>
      <c r="G76" s="626">
        <v>4381</v>
      </c>
      <c r="H76" s="626">
        <v>2659</v>
      </c>
      <c r="I76" s="626">
        <v>43</v>
      </c>
      <c r="J76" s="626">
        <v>10659</v>
      </c>
      <c r="K76" s="626">
        <v>0</v>
      </c>
      <c r="L76" s="626">
        <v>-12</v>
      </c>
      <c r="M76" s="626">
        <v>-419</v>
      </c>
      <c r="N76" s="626">
        <v>709</v>
      </c>
      <c r="O76" s="626">
        <v>39832</v>
      </c>
      <c r="P76" s="638">
        <v>-780</v>
      </c>
      <c r="Q76" s="567">
        <f t="shared" si="5"/>
        <v>59</v>
      </c>
      <c r="R76" s="646" t="str">
        <f t="shared" si="6"/>
        <v>Vaggeryd</v>
      </c>
      <c r="S76" s="646">
        <f t="shared" si="7"/>
        <v>-780</v>
      </c>
      <c r="T76" s="645" t="str">
        <f t="shared" ca="1" si="8"/>
        <v>$Q$77</v>
      </c>
      <c r="U76" s="647">
        <v>13946</v>
      </c>
      <c r="V76" s="645">
        <f t="shared" si="9"/>
        <v>-10877880</v>
      </c>
    </row>
    <row r="77" spans="1:22" x14ac:dyDescent="0.2">
      <c r="A77" s="576" t="s">
        <v>1132</v>
      </c>
      <c r="B77" s="575" t="s">
        <v>1065</v>
      </c>
      <c r="C77" s="474" t="s">
        <v>429</v>
      </c>
      <c r="D77" s="474" t="s">
        <v>429</v>
      </c>
      <c r="E77" s="626">
        <v>7879</v>
      </c>
      <c r="F77" s="626">
        <v>12068</v>
      </c>
      <c r="G77" s="626">
        <v>4481</v>
      </c>
      <c r="H77" s="626">
        <v>3264</v>
      </c>
      <c r="I77" s="626">
        <v>56</v>
      </c>
      <c r="J77" s="626">
        <v>12931</v>
      </c>
      <c r="K77" s="626">
        <v>1</v>
      </c>
      <c r="L77" s="626">
        <v>-12</v>
      </c>
      <c r="M77" s="626">
        <v>-419</v>
      </c>
      <c r="N77" s="626">
        <v>709</v>
      </c>
      <c r="O77" s="626">
        <v>40958</v>
      </c>
      <c r="P77" s="638">
        <v>346</v>
      </c>
      <c r="Q77" s="567">
        <f t="shared" si="5"/>
        <v>138</v>
      </c>
      <c r="R77" s="646" t="str">
        <f t="shared" si="6"/>
        <v>Vetlanda</v>
      </c>
      <c r="S77" s="646">
        <f t="shared" si="7"/>
        <v>346</v>
      </c>
      <c r="T77" s="645" t="str">
        <f t="shared" ca="1" si="8"/>
        <v>$Q$78</v>
      </c>
      <c r="U77" s="647">
        <v>27477</v>
      </c>
      <c r="V77" s="645">
        <f t="shared" si="9"/>
        <v>9507042</v>
      </c>
    </row>
    <row r="78" spans="1:22" x14ac:dyDescent="0.2">
      <c r="A78" s="576" t="s">
        <v>1132</v>
      </c>
      <c r="B78" s="575" t="s">
        <v>1074</v>
      </c>
      <c r="C78" s="474" t="s">
        <v>430</v>
      </c>
      <c r="D78" s="474" t="s">
        <v>430</v>
      </c>
      <c r="E78" s="626">
        <v>7628</v>
      </c>
      <c r="F78" s="626">
        <v>12117</v>
      </c>
      <c r="G78" s="626">
        <v>3950</v>
      </c>
      <c r="H78" s="626">
        <v>3260</v>
      </c>
      <c r="I78" s="626">
        <v>111</v>
      </c>
      <c r="J78" s="626">
        <v>11568</v>
      </c>
      <c r="K78" s="626">
        <v>0</v>
      </c>
      <c r="L78" s="626">
        <v>-12</v>
      </c>
      <c r="M78" s="626">
        <v>-419</v>
      </c>
      <c r="N78" s="626">
        <v>709</v>
      </c>
      <c r="O78" s="626">
        <v>38912</v>
      </c>
      <c r="P78" s="638">
        <v>-1700</v>
      </c>
      <c r="Q78" s="567">
        <f t="shared" si="5"/>
        <v>23</v>
      </c>
      <c r="R78" s="646" t="str">
        <f t="shared" si="6"/>
        <v>Värnamo</v>
      </c>
      <c r="S78" s="646">
        <f t="shared" si="7"/>
        <v>-1700</v>
      </c>
      <c r="T78" s="645" t="str">
        <f t="shared" ca="1" si="8"/>
        <v>$Q$79</v>
      </c>
      <c r="U78" s="647">
        <v>34372</v>
      </c>
      <c r="V78" s="645">
        <f t="shared" si="9"/>
        <v>-58432400</v>
      </c>
    </row>
    <row r="79" spans="1:22" ht="25.5" x14ac:dyDescent="0.2">
      <c r="A79" s="576" t="s">
        <v>1133</v>
      </c>
      <c r="B79" s="575" t="s">
        <v>815</v>
      </c>
      <c r="C79" s="578" t="s">
        <v>432</v>
      </c>
      <c r="D79" s="577" t="s">
        <v>704</v>
      </c>
      <c r="E79" s="626">
        <v>8975</v>
      </c>
      <c r="F79" s="626">
        <v>13017</v>
      </c>
      <c r="G79" s="626">
        <v>4320</v>
      </c>
      <c r="H79" s="626">
        <v>4056</v>
      </c>
      <c r="I79" s="626">
        <v>296</v>
      </c>
      <c r="J79" s="626">
        <v>12252</v>
      </c>
      <c r="K79" s="626">
        <v>93</v>
      </c>
      <c r="L79" s="626">
        <v>-80</v>
      </c>
      <c r="M79" s="626">
        <v>-419</v>
      </c>
      <c r="N79" s="626">
        <v>675</v>
      </c>
      <c r="O79" s="626">
        <v>43185</v>
      </c>
      <c r="P79" s="638">
        <v>2573</v>
      </c>
      <c r="Q79" s="567">
        <f t="shared" si="5"/>
        <v>237</v>
      </c>
      <c r="R79" s="646" t="str">
        <f t="shared" si="6"/>
        <v>Alvesta</v>
      </c>
      <c r="S79" s="646">
        <f t="shared" si="7"/>
        <v>2573</v>
      </c>
      <c r="T79" s="645" t="str">
        <f t="shared" ca="1" si="8"/>
        <v>$Q$80</v>
      </c>
      <c r="U79" s="647">
        <v>20114</v>
      </c>
      <c r="V79" s="645">
        <f t="shared" si="9"/>
        <v>51753322</v>
      </c>
    </row>
    <row r="80" spans="1:22" x14ac:dyDescent="0.2">
      <c r="A80" s="576" t="s">
        <v>1133</v>
      </c>
      <c r="B80" s="575" t="s">
        <v>932</v>
      </c>
      <c r="C80" s="474" t="s">
        <v>433</v>
      </c>
      <c r="D80" s="474" t="s">
        <v>433</v>
      </c>
      <c r="E80" s="626">
        <v>8943</v>
      </c>
      <c r="F80" s="626">
        <v>14023</v>
      </c>
      <c r="G80" s="626">
        <v>5077</v>
      </c>
      <c r="H80" s="626">
        <v>3473</v>
      </c>
      <c r="I80" s="626">
        <v>335</v>
      </c>
      <c r="J80" s="626">
        <v>12572</v>
      </c>
      <c r="K80" s="626">
        <v>399</v>
      </c>
      <c r="L80" s="626">
        <v>-54</v>
      </c>
      <c r="M80" s="626">
        <v>-419</v>
      </c>
      <c r="N80" s="626">
        <v>675</v>
      </c>
      <c r="O80" s="626">
        <v>45024</v>
      </c>
      <c r="P80" s="638">
        <v>4412</v>
      </c>
      <c r="Q80" s="567">
        <f t="shared" si="5"/>
        <v>266</v>
      </c>
      <c r="R80" s="646" t="str">
        <f t="shared" si="6"/>
        <v>Lessebo</v>
      </c>
      <c r="S80" s="646">
        <f t="shared" si="7"/>
        <v>4412</v>
      </c>
      <c r="T80" s="645" t="str">
        <f t="shared" ca="1" si="8"/>
        <v>$Q$81</v>
      </c>
      <c r="U80" s="647">
        <v>8815</v>
      </c>
      <c r="V80" s="645">
        <f t="shared" si="9"/>
        <v>38891780</v>
      </c>
    </row>
    <row r="81" spans="1:22" x14ac:dyDescent="0.2">
      <c r="A81" s="576" t="s">
        <v>1133</v>
      </c>
      <c r="B81" s="575" t="s">
        <v>938</v>
      </c>
      <c r="C81" s="474" t="s">
        <v>434</v>
      </c>
      <c r="D81" s="474" t="s">
        <v>434</v>
      </c>
      <c r="E81" s="626">
        <v>7065</v>
      </c>
      <c r="F81" s="626">
        <v>11517</v>
      </c>
      <c r="G81" s="626">
        <v>3981</v>
      </c>
      <c r="H81" s="626">
        <v>3115</v>
      </c>
      <c r="I81" s="626">
        <v>53</v>
      </c>
      <c r="J81" s="626">
        <v>13025</v>
      </c>
      <c r="K81" s="626">
        <v>0</v>
      </c>
      <c r="L81" s="626">
        <v>-54</v>
      </c>
      <c r="M81" s="626">
        <v>-419</v>
      </c>
      <c r="N81" s="626">
        <v>675</v>
      </c>
      <c r="O81" s="626">
        <v>38958</v>
      </c>
      <c r="P81" s="638">
        <v>-1654</v>
      </c>
      <c r="Q81" s="567">
        <f t="shared" si="5"/>
        <v>25</v>
      </c>
      <c r="R81" s="646" t="str">
        <f t="shared" si="6"/>
        <v>Ljungby</v>
      </c>
      <c r="S81" s="646">
        <f t="shared" si="7"/>
        <v>-1654</v>
      </c>
      <c r="T81" s="645" t="str">
        <f t="shared" ca="1" si="8"/>
        <v>$Q$82</v>
      </c>
      <c r="U81" s="647">
        <v>28509</v>
      </c>
      <c r="V81" s="645">
        <f t="shared" si="9"/>
        <v>-47153886</v>
      </c>
    </row>
    <row r="82" spans="1:22" x14ac:dyDescent="0.2">
      <c r="A82" s="576" t="s">
        <v>1133</v>
      </c>
      <c r="B82" s="575" t="s">
        <v>952</v>
      </c>
      <c r="C82" s="474" t="s">
        <v>435</v>
      </c>
      <c r="D82" s="474" t="s">
        <v>435</v>
      </c>
      <c r="E82" s="626">
        <v>7450</v>
      </c>
      <c r="F82" s="626">
        <v>11467</v>
      </c>
      <c r="G82" s="626">
        <v>4428</v>
      </c>
      <c r="H82" s="626">
        <v>3562</v>
      </c>
      <c r="I82" s="626">
        <v>153</v>
      </c>
      <c r="J82" s="626">
        <v>14241</v>
      </c>
      <c r="K82" s="626">
        <v>103</v>
      </c>
      <c r="L82" s="626">
        <v>-80</v>
      </c>
      <c r="M82" s="626">
        <v>-419</v>
      </c>
      <c r="N82" s="626">
        <v>675</v>
      </c>
      <c r="O82" s="626">
        <v>41580</v>
      </c>
      <c r="P82" s="638">
        <v>968</v>
      </c>
      <c r="Q82" s="567">
        <f t="shared" si="5"/>
        <v>171</v>
      </c>
      <c r="R82" s="646" t="str">
        <f t="shared" si="6"/>
        <v>Markaryd</v>
      </c>
      <c r="S82" s="646">
        <f t="shared" si="7"/>
        <v>968</v>
      </c>
      <c r="T82" s="645" t="str">
        <f t="shared" ca="1" si="8"/>
        <v>$Q$83</v>
      </c>
      <c r="U82" s="647">
        <v>10218</v>
      </c>
      <c r="V82" s="645">
        <f t="shared" si="9"/>
        <v>9891024</v>
      </c>
    </row>
    <row r="83" spans="1:22" x14ac:dyDescent="0.2">
      <c r="A83" s="576" t="s">
        <v>1133</v>
      </c>
      <c r="B83" s="575" t="s">
        <v>1036</v>
      </c>
      <c r="C83" s="474" t="s">
        <v>436</v>
      </c>
      <c r="D83" s="474" t="s">
        <v>436</v>
      </c>
      <c r="E83" s="626">
        <v>6641</v>
      </c>
      <c r="F83" s="626">
        <v>10913</v>
      </c>
      <c r="G83" s="626">
        <v>4633</v>
      </c>
      <c r="H83" s="626">
        <v>3323</v>
      </c>
      <c r="I83" s="626">
        <v>9</v>
      </c>
      <c r="J83" s="626">
        <v>17637</v>
      </c>
      <c r="K83" s="626">
        <v>59</v>
      </c>
      <c r="L83" s="626">
        <v>123</v>
      </c>
      <c r="M83" s="626">
        <v>-419</v>
      </c>
      <c r="N83" s="626">
        <v>675</v>
      </c>
      <c r="O83" s="626">
        <v>43594</v>
      </c>
      <c r="P83" s="638">
        <v>2982</v>
      </c>
      <c r="Q83" s="567">
        <f t="shared" si="5"/>
        <v>244</v>
      </c>
      <c r="R83" s="646" t="str">
        <f t="shared" si="6"/>
        <v>Tingsryd</v>
      </c>
      <c r="S83" s="646">
        <f t="shared" si="7"/>
        <v>2982</v>
      </c>
      <c r="T83" s="645" t="str">
        <f t="shared" ca="1" si="8"/>
        <v>$Q$84</v>
      </c>
      <c r="U83" s="647">
        <v>12408</v>
      </c>
      <c r="V83" s="645">
        <f t="shared" si="9"/>
        <v>37000656</v>
      </c>
    </row>
    <row r="84" spans="1:22" x14ac:dyDescent="0.2">
      <c r="A84" s="576" t="s">
        <v>1133</v>
      </c>
      <c r="B84" s="575" t="s">
        <v>1055</v>
      </c>
      <c r="C84" s="474" t="s">
        <v>437</v>
      </c>
      <c r="D84" s="474" t="s">
        <v>437</v>
      </c>
      <c r="E84" s="626">
        <v>7186</v>
      </c>
      <c r="F84" s="626">
        <v>11976</v>
      </c>
      <c r="G84" s="626">
        <v>4908</v>
      </c>
      <c r="H84" s="626">
        <v>2882</v>
      </c>
      <c r="I84" s="626">
        <v>110</v>
      </c>
      <c r="J84" s="626">
        <v>15095</v>
      </c>
      <c r="K84" s="626">
        <v>3</v>
      </c>
      <c r="L84" s="626">
        <v>590</v>
      </c>
      <c r="M84" s="626">
        <v>-419</v>
      </c>
      <c r="N84" s="626">
        <v>675</v>
      </c>
      <c r="O84" s="626">
        <v>43006</v>
      </c>
      <c r="P84" s="638">
        <v>2394</v>
      </c>
      <c r="Q84" s="567">
        <f t="shared" si="5"/>
        <v>231</v>
      </c>
      <c r="R84" s="646" t="str">
        <f t="shared" si="6"/>
        <v>Uppvidinge</v>
      </c>
      <c r="S84" s="646">
        <f t="shared" si="7"/>
        <v>2394</v>
      </c>
      <c r="T84" s="645" t="str">
        <f t="shared" ca="1" si="8"/>
        <v>$Q$85</v>
      </c>
      <c r="U84" s="647">
        <v>9560</v>
      </c>
      <c r="V84" s="645">
        <f t="shared" si="9"/>
        <v>22886640</v>
      </c>
    </row>
    <row r="85" spans="1:22" x14ac:dyDescent="0.2">
      <c r="A85" s="576" t="s">
        <v>1133</v>
      </c>
      <c r="B85" s="575" t="s">
        <v>1077</v>
      </c>
      <c r="C85" s="474" t="s">
        <v>438</v>
      </c>
      <c r="D85" s="474" t="s">
        <v>438</v>
      </c>
      <c r="E85" s="626">
        <v>8659</v>
      </c>
      <c r="F85" s="626">
        <v>11808</v>
      </c>
      <c r="G85" s="626">
        <v>3961</v>
      </c>
      <c r="H85" s="626">
        <v>3880</v>
      </c>
      <c r="I85" s="626">
        <v>182</v>
      </c>
      <c r="J85" s="626">
        <v>10043</v>
      </c>
      <c r="K85" s="626">
        <v>94</v>
      </c>
      <c r="L85" s="626">
        <v>-14</v>
      </c>
      <c r="M85" s="626">
        <v>-419</v>
      </c>
      <c r="N85" s="626">
        <v>675</v>
      </c>
      <c r="O85" s="626">
        <v>38869</v>
      </c>
      <c r="P85" s="638">
        <v>-1743</v>
      </c>
      <c r="Q85" s="567">
        <f t="shared" si="5"/>
        <v>22</v>
      </c>
      <c r="R85" s="646" t="str">
        <f t="shared" si="6"/>
        <v>Växjö</v>
      </c>
      <c r="S85" s="646">
        <f t="shared" si="7"/>
        <v>-1743</v>
      </c>
      <c r="T85" s="645" t="str">
        <f t="shared" ca="1" si="8"/>
        <v>$Q$86</v>
      </c>
      <c r="U85" s="647">
        <v>92271</v>
      </c>
      <c r="V85" s="645">
        <f t="shared" si="9"/>
        <v>-160828353</v>
      </c>
    </row>
    <row r="86" spans="1:22" x14ac:dyDescent="0.2">
      <c r="A86" s="576" t="s">
        <v>1133</v>
      </c>
      <c r="B86" s="575" t="s">
        <v>1087</v>
      </c>
      <c r="C86" s="474" t="s">
        <v>439</v>
      </c>
      <c r="D86" s="474" t="s">
        <v>439</v>
      </c>
      <c r="E86" s="626">
        <v>9078</v>
      </c>
      <c r="F86" s="626">
        <v>13028</v>
      </c>
      <c r="G86" s="626">
        <v>4118</v>
      </c>
      <c r="H86" s="626">
        <v>3242</v>
      </c>
      <c r="I86" s="626">
        <v>206</v>
      </c>
      <c r="J86" s="626">
        <v>12062</v>
      </c>
      <c r="K86" s="626">
        <v>783</v>
      </c>
      <c r="L86" s="626">
        <v>-80</v>
      </c>
      <c r="M86" s="626">
        <v>-419</v>
      </c>
      <c r="N86" s="626">
        <v>675</v>
      </c>
      <c r="O86" s="626">
        <v>42693</v>
      </c>
      <c r="P86" s="638">
        <v>2081</v>
      </c>
      <c r="Q86" s="567">
        <f t="shared" si="5"/>
        <v>216</v>
      </c>
      <c r="R86" s="646" t="str">
        <f t="shared" si="6"/>
        <v>Älmhult</v>
      </c>
      <c r="S86" s="646">
        <f t="shared" si="7"/>
        <v>2081</v>
      </c>
      <c r="T86" s="645" t="str">
        <f t="shared" ca="1" si="8"/>
        <v>$Q$87</v>
      </c>
      <c r="U86" s="647">
        <v>17502</v>
      </c>
      <c r="V86" s="645">
        <f t="shared" si="9"/>
        <v>36421662</v>
      </c>
    </row>
    <row r="87" spans="1:22" ht="25.5" x14ac:dyDescent="0.2">
      <c r="A87" s="576" t="s">
        <v>1134</v>
      </c>
      <c r="B87" s="575" t="s">
        <v>830</v>
      </c>
      <c r="C87" s="578" t="s">
        <v>441</v>
      </c>
      <c r="D87" s="577" t="s">
        <v>705</v>
      </c>
      <c r="E87" s="626">
        <v>4855</v>
      </c>
      <c r="F87" s="626">
        <v>9448</v>
      </c>
      <c r="G87" s="626">
        <v>4117</v>
      </c>
      <c r="H87" s="626">
        <v>2497</v>
      </c>
      <c r="I87" s="626">
        <v>0</v>
      </c>
      <c r="J87" s="626">
        <v>17628</v>
      </c>
      <c r="K87" s="626">
        <v>0</v>
      </c>
      <c r="L87" s="626">
        <v>-100</v>
      </c>
      <c r="M87" s="626">
        <v>-419</v>
      </c>
      <c r="N87" s="626">
        <v>708</v>
      </c>
      <c r="O87" s="626">
        <v>38734</v>
      </c>
      <c r="P87" s="638">
        <v>-1878</v>
      </c>
      <c r="Q87" s="567">
        <f t="shared" si="5"/>
        <v>19</v>
      </c>
      <c r="R87" s="646" t="str">
        <f t="shared" si="6"/>
        <v>Borgholm</v>
      </c>
      <c r="S87" s="646">
        <f t="shared" si="7"/>
        <v>-1878</v>
      </c>
      <c r="T87" s="645" t="str">
        <f t="shared" ca="1" si="8"/>
        <v>$Q$88</v>
      </c>
      <c r="U87" s="647">
        <v>10890</v>
      </c>
      <c r="V87" s="645">
        <f t="shared" si="9"/>
        <v>-20451420</v>
      </c>
    </row>
    <row r="88" spans="1:22" x14ac:dyDescent="0.2">
      <c r="A88" s="576" t="s">
        <v>1134</v>
      </c>
      <c r="B88" s="575" t="s">
        <v>846</v>
      </c>
      <c r="C88" s="474" t="s">
        <v>442</v>
      </c>
      <c r="D88" s="474" t="s">
        <v>442</v>
      </c>
      <c r="E88" s="626">
        <v>7097</v>
      </c>
      <c r="F88" s="626">
        <v>10642</v>
      </c>
      <c r="G88" s="626">
        <v>4523</v>
      </c>
      <c r="H88" s="626">
        <v>3469</v>
      </c>
      <c r="I88" s="626">
        <v>88</v>
      </c>
      <c r="J88" s="626">
        <v>15716</v>
      </c>
      <c r="K88" s="626">
        <v>138</v>
      </c>
      <c r="L88" s="626">
        <v>-50</v>
      </c>
      <c r="M88" s="626">
        <v>-419</v>
      </c>
      <c r="N88" s="626">
        <v>708</v>
      </c>
      <c r="O88" s="626">
        <v>41912</v>
      </c>
      <c r="P88" s="638">
        <v>1300</v>
      </c>
      <c r="Q88" s="567">
        <f t="shared" si="5"/>
        <v>189</v>
      </c>
      <c r="R88" s="646" t="str">
        <f t="shared" si="6"/>
        <v>Emmaboda</v>
      </c>
      <c r="S88" s="646">
        <f t="shared" si="7"/>
        <v>1300</v>
      </c>
      <c r="T88" s="645" t="str">
        <f t="shared" ca="1" si="8"/>
        <v>$Q$89</v>
      </c>
      <c r="U88" s="647">
        <v>9381</v>
      </c>
      <c r="V88" s="645">
        <f t="shared" si="9"/>
        <v>12195300</v>
      </c>
    </row>
    <row r="89" spans="1:22" x14ac:dyDescent="0.2">
      <c r="A89" s="576" t="s">
        <v>1134</v>
      </c>
      <c r="B89" s="575" t="s">
        <v>888</v>
      </c>
      <c r="C89" s="474" t="s">
        <v>443</v>
      </c>
      <c r="D89" s="474" t="s">
        <v>443</v>
      </c>
      <c r="E89" s="626">
        <v>7485</v>
      </c>
      <c r="F89" s="626">
        <v>11320</v>
      </c>
      <c r="G89" s="626">
        <v>4184</v>
      </c>
      <c r="H89" s="626">
        <v>3494</v>
      </c>
      <c r="I89" s="626">
        <v>191</v>
      </c>
      <c r="J89" s="626">
        <v>15179</v>
      </c>
      <c r="K89" s="626">
        <v>226</v>
      </c>
      <c r="L89" s="626">
        <v>151</v>
      </c>
      <c r="M89" s="626">
        <v>-419</v>
      </c>
      <c r="N89" s="626">
        <v>708</v>
      </c>
      <c r="O89" s="626">
        <v>42519</v>
      </c>
      <c r="P89" s="638">
        <v>1907</v>
      </c>
      <c r="Q89" s="567">
        <f t="shared" si="5"/>
        <v>208</v>
      </c>
      <c r="R89" s="646" t="str">
        <f t="shared" si="6"/>
        <v>Hultsfred</v>
      </c>
      <c r="S89" s="646">
        <f t="shared" si="7"/>
        <v>1907</v>
      </c>
      <c r="T89" s="645" t="str">
        <f t="shared" ca="1" si="8"/>
        <v>$Q$90</v>
      </c>
      <c r="U89" s="647">
        <v>14374</v>
      </c>
      <c r="V89" s="645">
        <f t="shared" si="9"/>
        <v>27411218</v>
      </c>
    </row>
    <row r="90" spans="1:22" x14ac:dyDescent="0.2">
      <c r="A90" s="576" t="s">
        <v>1134</v>
      </c>
      <c r="B90" s="575" t="s">
        <v>897</v>
      </c>
      <c r="C90" s="474" t="s">
        <v>444</v>
      </c>
      <c r="D90" s="474" t="s">
        <v>444</v>
      </c>
      <c r="E90" s="626">
        <v>7359</v>
      </c>
      <c r="F90" s="626">
        <v>12394</v>
      </c>
      <c r="G90" s="626">
        <v>4990</v>
      </c>
      <c r="H90" s="626">
        <v>3319</v>
      </c>
      <c r="I90" s="626">
        <v>212</v>
      </c>
      <c r="J90" s="626">
        <v>15416</v>
      </c>
      <c r="K90" s="626">
        <v>217</v>
      </c>
      <c r="L90" s="626">
        <v>1664</v>
      </c>
      <c r="M90" s="626">
        <v>-419</v>
      </c>
      <c r="N90" s="626">
        <v>708</v>
      </c>
      <c r="O90" s="626">
        <v>45860</v>
      </c>
      <c r="P90" s="638">
        <v>5248</v>
      </c>
      <c r="Q90" s="567">
        <f t="shared" si="5"/>
        <v>271</v>
      </c>
      <c r="R90" s="646" t="str">
        <f t="shared" si="6"/>
        <v>Högsby</v>
      </c>
      <c r="S90" s="646">
        <f t="shared" si="7"/>
        <v>5248</v>
      </c>
      <c r="T90" s="645" t="str">
        <f t="shared" ca="1" si="8"/>
        <v>$Q$91</v>
      </c>
      <c r="U90" s="647">
        <v>6087</v>
      </c>
      <c r="V90" s="645">
        <f t="shared" si="9"/>
        <v>31944576</v>
      </c>
    </row>
    <row r="91" spans="1:22" x14ac:dyDescent="0.2">
      <c r="A91" s="576" t="s">
        <v>1134</v>
      </c>
      <c r="B91" s="575" t="s">
        <v>904</v>
      </c>
      <c r="C91" s="474" t="s">
        <v>440</v>
      </c>
      <c r="D91" s="474" t="s">
        <v>440</v>
      </c>
      <c r="E91" s="626">
        <v>8207</v>
      </c>
      <c r="F91" s="626">
        <v>10773</v>
      </c>
      <c r="G91" s="626">
        <v>3783</v>
      </c>
      <c r="H91" s="626">
        <v>3459</v>
      </c>
      <c r="I91" s="626">
        <v>55</v>
      </c>
      <c r="J91" s="626">
        <v>11160</v>
      </c>
      <c r="K91" s="626">
        <v>263</v>
      </c>
      <c r="L91" s="626">
        <v>-9</v>
      </c>
      <c r="M91" s="626">
        <v>-419</v>
      </c>
      <c r="N91" s="626">
        <v>708</v>
      </c>
      <c r="O91" s="626">
        <v>37980</v>
      </c>
      <c r="P91" s="638">
        <v>-2632</v>
      </c>
      <c r="Q91" s="567">
        <f t="shared" si="5"/>
        <v>11</v>
      </c>
      <c r="R91" s="646" t="str">
        <f t="shared" si="6"/>
        <v>Kalmar</v>
      </c>
      <c r="S91" s="646">
        <f t="shared" si="7"/>
        <v>-2632</v>
      </c>
      <c r="T91" s="645" t="str">
        <f t="shared" ca="1" si="8"/>
        <v>$Q$92</v>
      </c>
      <c r="U91" s="647">
        <v>68416</v>
      </c>
      <c r="V91" s="645">
        <f t="shared" si="9"/>
        <v>-180070912</v>
      </c>
    </row>
    <row r="92" spans="1:22" x14ac:dyDescent="0.2">
      <c r="A92" s="576" t="s">
        <v>1134</v>
      </c>
      <c r="B92" s="575" t="s">
        <v>961</v>
      </c>
      <c r="C92" s="474" t="s">
        <v>706</v>
      </c>
      <c r="D92" s="474" t="s">
        <v>706</v>
      </c>
      <c r="E92" s="626">
        <v>7625</v>
      </c>
      <c r="F92" s="626">
        <v>10797</v>
      </c>
      <c r="G92" s="626">
        <v>4487</v>
      </c>
      <c r="H92" s="626">
        <v>3197</v>
      </c>
      <c r="I92" s="626">
        <v>6</v>
      </c>
      <c r="J92" s="626">
        <v>14350</v>
      </c>
      <c r="K92" s="626">
        <v>127</v>
      </c>
      <c r="L92" s="626">
        <v>-76</v>
      </c>
      <c r="M92" s="626">
        <v>-419</v>
      </c>
      <c r="N92" s="626">
        <v>708</v>
      </c>
      <c r="O92" s="626">
        <v>40802</v>
      </c>
      <c r="P92" s="638">
        <v>190</v>
      </c>
      <c r="Q92" s="567">
        <f t="shared" si="5"/>
        <v>123</v>
      </c>
      <c r="R92" s="646" t="str">
        <f t="shared" si="6"/>
        <v xml:space="preserve">Mönsterås           </v>
      </c>
      <c r="S92" s="646">
        <f t="shared" si="7"/>
        <v>190</v>
      </c>
      <c r="T92" s="645" t="str">
        <f t="shared" ca="1" si="8"/>
        <v>$Q$93</v>
      </c>
      <c r="U92" s="647">
        <v>13565</v>
      </c>
      <c r="V92" s="645">
        <f t="shared" si="9"/>
        <v>2577350</v>
      </c>
    </row>
    <row r="93" spans="1:22" x14ac:dyDescent="0.2">
      <c r="A93" s="576" t="s">
        <v>1134</v>
      </c>
      <c r="B93" s="575" t="s">
        <v>962</v>
      </c>
      <c r="C93" s="474" t="s">
        <v>446</v>
      </c>
      <c r="D93" s="474" t="s">
        <v>446</v>
      </c>
      <c r="E93" s="626">
        <v>8421</v>
      </c>
      <c r="F93" s="626">
        <v>12248</v>
      </c>
      <c r="G93" s="626">
        <v>3968</v>
      </c>
      <c r="H93" s="626">
        <v>2316</v>
      </c>
      <c r="I93" s="626">
        <v>17</v>
      </c>
      <c r="J93" s="626">
        <v>12320</v>
      </c>
      <c r="K93" s="626">
        <v>0</v>
      </c>
      <c r="L93" s="626">
        <v>-100</v>
      </c>
      <c r="M93" s="626">
        <v>-419</v>
      </c>
      <c r="N93" s="626">
        <v>708</v>
      </c>
      <c r="O93" s="626">
        <v>39479</v>
      </c>
      <c r="P93" s="638">
        <v>-1133</v>
      </c>
      <c r="Q93" s="567">
        <f t="shared" si="5"/>
        <v>44</v>
      </c>
      <c r="R93" s="646" t="str">
        <f t="shared" si="6"/>
        <v>Mörbylånga</v>
      </c>
      <c r="S93" s="646">
        <f t="shared" si="7"/>
        <v>-1133</v>
      </c>
      <c r="T93" s="645" t="str">
        <f t="shared" ca="1" si="8"/>
        <v>$Q$94</v>
      </c>
      <c r="U93" s="647">
        <v>15011</v>
      </c>
      <c r="V93" s="645">
        <f t="shared" si="9"/>
        <v>-17007463</v>
      </c>
    </row>
    <row r="94" spans="1:22" x14ac:dyDescent="0.2">
      <c r="A94" s="576" t="s">
        <v>1134</v>
      </c>
      <c r="B94" s="575" t="s">
        <v>971</v>
      </c>
      <c r="C94" s="474" t="s">
        <v>447</v>
      </c>
      <c r="D94" s="474" t="s">
        <v>447</v>
      </c>
      <c r="E94" s="626">
        <v>7416</v>
      </c>
      <c r="F94" s="626">
        <v>11095</v>
      </c>
      <c r="G94" s="626">
        <v>4013</v>
      </c>
      <c r="H94" s="626">
        <v>3242</v>
      </c>
      <c r="I94" s="626">
        <v>109</v>
      </c>
      <c r="J94" s="626">
        <v>13957</v>
      </c>
      <c r="K94" s="626">
        <v>52</v>
      </c>
      <c r="L94" s="626">
        <v>-50</v>
      </c>
      <c r="M94" s="626">
        <v>-419</v>
      </c>
      <c r="N94" s="626">
        <v>708</v>
      </c>
      <c r="O94" s="626">
        <v>40123</v>
      </c>
      <c r="P94" s="638">
        <v>-489</v>
      </c>
      <c r="Q94" s="567">
        <f t="shared" si="5"/>
        <v>83</v>
      </c>
      <c r="R94" s="646" t="str">
        <f t="shared" si="6"/>
        <v>Nybro</v>
      </c>
      <c r="S94" s="646">
        <f t="shared" si="7"/>
        <v>-489</v>
      </c>
      <c r="T94" s="645" t="str">
        <f t="shared" ca="1" si="8"/>
        <v>$Q$95</v>
      </c>
      <c r="U94" s="647">
        <v>20337</v>
      </c>
      <c r="V94" s="645">
        <f t="shared" si="9"/>
        <v>-9944793</v>
      </c>
    </row>
    <row r="95" spans="1:22" x14ac:dyDescent="0.2">
      <c r="A95" s="576" t="s">
        <v>1134</v>
      </c>
      <c r="B95" s="575" t="s">
        <v>981</v>
      </c>
      <c r="C95" s="474" t="s">
        <v>448</v>
      </c>
      <c r="D95" s="474" t="s">
        <v>448</v>
      </c>
      <c r="E95" s="626">
        <v>7270</v>
      </c>
      <c r="F95" s="626">
        <v>11249</v>
      </c>
      <c r="G95" s="626">
        <v>4011</v>
      </c>
      <c r="H95" s="626">
        <v>3451</v>
      </c>
      <c r="I95" s="626">
        <v>5</v>
      </c>
      <c r="J95" s="626">
        <v>12752</v>
      </c>
      <c r="K95" s="626">
        <v>14</v>
      </c>
      <c r="L95" s="626">
        <v>-76</v>
      </c>
      <c r="M95" s="626">
        <v>-419</v>
      </c>
      <c r="N95" s="626">
        <v>708</v>
      </c>
      <c r="O95" s="626">
        <v>38965</v>
      </c>
      <c r="P95" s="638">
        <v>-1647</v>
      </c>
      <c r="Q95" s="567">
        <f t="shared" si="5"/>
        <v>26</v>
      </c>
      <c r="R95" s="646" t="str">
        <f t="shared" si="6"/>
        <v>Oskarshamn</v>
      </c>
      <c r="S95" s="646">
        <f t="shared" si="7"/>
        <v>-1647</v>
      </c>
      <c r="T95" s="645" t="str">
        <f t="shared" ca="1" si="8"/>
        <v>$Q$96</v>
      </c>
      <c r="U95" s="647">
        <v>26926</v>
      </c>
      <c r="V95" s="645">
        <f t="shared" si="9"/>
        <v>-44347122</v>
      </c>
    </row>
    <row r="96" spans="1:22" x14ac:dyDescent="0.2">
      <c r="A96" s="576" t="s">
        <v>1134</v>
      </c>
      <c r="B96" s="575" t="s">
        <v>1040</v>
      </c>
      <c r="C96" s="474" t="s">
        <v>449</v>
      </c>
      <c r="D96" s="474" t="s">
        <v>449</v>
      </c>
      <c r="E96" s="626">
        <v>6053</v>
      </c>
      <c r="F96" s="626">
        <v>11230</v>
      </c>
      <c r="G96" s="626">
        <v>4392</v>
      </c>
      <c r="H96" s="626">
        <v>2616</v>
      </c>
      <c r="I96" s="626">
        <v>0</v>
      </c>
      <c r="J96" s="626">
        <v>16103</v>
      </c>
      <c r="K96" s="626">
        <v>0</v>
      </c>
      <c r="L96" s="626">
        <v>486</v>
      </c>
      <c r="M96" s="626">
        <v>-419</v>
      </c>
      <c r="N96" s="626">
        <v>708</v>
      </c>
      <c r="O96" s="626">
        <v>41169</v>
      </c>
      <c r="P96" s="638">
        <v>557</v>
      </c>
      <c r="Q96" s="567">
        <f t="shared" si="5"/>
        <v>151</v>
      </c>
      <c r="R96" s="646" t="str">
        <f t="shared" si="6"/>
        <v>Torsås</v>
      </c>
      <c r="S96" s="646">
        <f t="shared" si="7"/>
        <v>557</v>
      </c>
      <c r="T96" s="645" t="str">
        <f t="shared" ca="1" si="8"/>
        <v>$Q$97</v>
      </c>
      <c r="U96" s="647">
        <v>7091</v>
      </c>
      <c r="V96" s="645">
        <f t="shared" si="9"/>
        <v>3949687</v>
      </c>
    </row>
    <row r="97" spans="1:22" x14ac:dyDescent="0.2">
      <c r="A97" s="576" t="s">
        <v>1134</v>
      </c>
      <c r="B97" s="575" t="s">
        <v>1067</v>
      </c>
      <c r="C97" s="474" t="s">
        <v>450</v>
      </c>
      <c r="D97" s="474" t="s">
        <v>450</v>
      </c>
      <c r="E97" s="626">
        <v>7116</v>
      </c>
      <c r="F97" s="626">
        <v>11070</v>
      </c>
      <c r="G97" s="626">
        <v>4584</v>
      </c>
      <c r="H97" s="626">
        <v>3026</v>
      </c>
      <c r="I97" s="626">
        <v>0</v>
      </c>
      <c r="J97" s="626">
        <v>13972</v>
      </c>
      <c r="K97" s="626">
        <v>26</v>
      </c>
      <c r="L97" s="626">
        <v>-26</v>
      </c>
      <c r="M97" s="626">
        <v>-419</v>
      </c>
      <c r="N97" s="626">
        <v>708</v>
      </c>
      <c r="O97" s="626">
        <v>40057</v>
      </c>
      <c r="P97" s="638">
        <v>-555</v>
      </c>
      <c r="Q97" s="567">
        <f t="shared" si="5"/>
        <v>74</v>
      </c>
      <c r="R97" s="646" t="str">
        <f t="shared" si="6"/>
        <v>Vimmerby</v>
      </c>
      <c r="S97" s="646">
        <f t="shared" si="7"/>
        <v>-555</v>
      </c>
      <c r="T97" s="645" t="str">
        <f t="shared" ca="1" si="8"/>
        <v>$Q$98</v>
      </c>
      <c r="U97" s="647">
        <v>15740</v>
      </c>
      <c r="V97" s="645">
        <f t="shared" si="9"/>
        <v>-8735700</v>
      </c>
    </row>
    <row r="98" spans="1:22" x14ac:dyDescent="0.2">
      <c r="A98" s="576" t="s">
        <v>1134</v>
      </c>
      <c r="B98" s="575" t="s">
        <v>1075</v>
      </c>
      <c r="C98" s="474" t="s">
        <v>451</v>
      </c>
      <c r="D98" s="474" t="s">
        <v>451</v>
      </c>
      <c r="E98" s="626">
        <v>6627</v>
      </c>
      <c r="F98" s="626">
        <v>10393</v>
      </c>
      <c r="G98" s="626">
        <v>3929</v>
      </c>
      <c r="H98" s="626">
        <v>3920</v>
      </c>
      <c r="I98" s="626">
        <v>1</v>
      </c>
      <c r="J98" s="626">
        <v>15326</v>
      </c>
      <c r="K98" s="626">
        <v>0</v>
      </c>
      <c r="L98" s="626">
        <v>-76</v>
      </c>
      <c r="M98" s="626">
        <v>-419</v>
      </c>
      <c r="N98" s="626">
        <v>708</v>
      </c>
      <c r="O98" s="626">
        <v>40409</v>
      </c>
      <c r="P98" s="638">
        <v>-203</v>
      </c>
      <c r="Q98" s="567">
        <f t="shared" si="5"/>
        <v>100</v>
      </c>
      <c r="R98" s="646" t="str">
        <f t="shared" si="6"/>
        <v>Västervik</v>
      </c>
      <c r="S98" s="646">
        <f t="shared" si="7"/>
        <v>-203</v>
      </c>
      <c r="T98" s="645" t="str">
        <f t="shared" ca="1" si="8"/>
        <v>$Q$99</v>
      </c>
      <c r="U98" s="647">
        <v>36696</v>
      </c>
      <c r="V98" s="645">
        <f t="shared" si="9"/>
        <v>-7449288</v>
      </c>
    </row>
    <row r="99" spans="1:22" ht="25.5" x14ac:dyDescent="0.2">
      <c r="A99" s="576" t="s">
        <v>1135</v>
      </c>
      <c r="B99" s="575" t="s">
        <v>864</v>
      </c>
      <c r="C99" s="578" t="s">
        <v>453</v>
      </c>
      <c r="D99" s="577" t="s">
        <v>707</v>
      </c>
      <c r="E99" s="626">
        <v>6818</v>
      </c>
      <c r="F99" s="626">
        <v>10548</v>
      </c>
      <c r="G99" s="626">
        <v>3748</v>
      </c>
      <c r="H99" s="626">
        <v>3639</v>
      </c>
      <c r="I99" s="626">
        <v>0</v>
      </c>
      <c r="J99" s="626">
        <v>13349</v>
      </c>
      <c r="K99" s="626">
        <v>0</v>
      </c>
      <c r="L99" s="626">
        <v>-106</v>
      </c>
      <c r="M99" s="626">
        <v>-419</v>
      </c>
      <c r="N99" s="626">
        <v>396</v>
      </c>
      <c r="O99" s="626">
        <v>37973</v>
      </c>
      <c r="P99" s="638">
        <v>-2639</v>
      </c>
      <c r="Q99" s="567">
        <f t="shared" si="5"/>
        <v>10</v>
      </c>
      <c r="R99" s="646" t="str">
        <f t="shared" si="6"/>
        <v>Gotland</v>
      </c>
      <c r="S99" s="646">
        <f t="shared" si="7"/>
        <v>-2639</v>
      </c>
      <c r="T99" s="645" t="str">
        <f t="shared" ca="1" si="8"/>
        <v>$Q$100</v>
      </c>
      <c r="U99" s="647">
        <v>59126</v>
      </c>
      <c r="V99" s="645">
        <f t="shared" si="9"/>
        <v>-156033514</v>
      </c>
    </row>
    <row r="100" spans="1:22" ht="25.5" x14ac:dyDescent="0.2">
      <c r="A100" s="576" t="s">
        <v>1136</v>
      </c>
      <c r="B100" s="575" t="s">
        <v>906</v>
      </c>
      <c r="C100" s="578" t="s">
        <v>455</v>
      </c>
      <c r="D100" s="577" t="s">
        <v>708</v>
      </c>
      <c r="E100" s="626">
        <v>7185</v>
      </c>
      <c r="F100" s="626">
        <v>10781</v>
      </c>
      <c r="G100" s="626">
        <v>3836</v>
      </c>
      <c r="H100" s="626">
        <v>3420</v>
      </c>
      <c r="I100" s="626">
        <v>0</v>
      </c>
      <c r="J100" s="626">
        <v>13807</v>
      </c>
      <c r="K100" s="626">
        <v>8</v>
      </c>
      <c r="L100" s="626">
        <v>-162</v>
      </c>
      <c r="M100" s="626">
        <v>-419</v>
      </c>
      <c r="N100" s="626">
        <v>625</v>
      </c>
      <c r="O100" s="626">
        <v>39081</v>
      </c>
      <c r="P100" s="638">
        <v>-1531</v>
      </c>
      <c r="Q100" s="567">
        <f t="shared" si="5"/>
        <v>30</v>
      </c>
      <c r="R100" s="646" t="str">
        <f t="shared" si="6"/>
        <v>Karlshamn</v>
      </c>
      <c r="S100" s="646">
        <f t="shared" si="7"/>
        <v>-1531</v>
      </c>
      <c r="T100" s="645" t="str">
        <f t="shared" ca="1" si="8"/>
        <v>$Q$101</v>
      </c>
      <c r="U100" s="647">
        <v>32353</v>
      </c>
      <c r="V100" s="645">
        <f t="shared" si="9"/>
        <v>-49532443</v>
      </c>
    </row>
    <row r="101" spans="1:22" x14ac:dyDescent="0.2">
      <c r="A101" s="576" t="s">
        <v>1136</v>
      </c>
      <c r="B101" s="575" t="s">
        <v>908</v>
      </c>
      <c r="C101" s="474" t="s">
        <v>456</v>
      </c>
      <c r="D101" s="474" t="s">
        <v>456</v>
      </c>
      <c r="E101" s="626">
        <v>7876</v>
      </c>
      <c r="F101" s="626">
        <v>11888</v>
      </c>
      <c r="G101" s="626">
        <v>3969</v>
      </c>
      <c r="H101" s="626">
        <v>3879</v>
      </c>
      <c r="I101" s="626">
        <v>52</v>
      </c>
      <c r="J101" s="626">
        <v>11743</v>
      </c>
      <c r="K101" s="626">
        <v>0</v>
      </c>
      <c r="L101" s="626">
        <v>-96</v>
      </c>
      <c r="M101" s="626">
        <v>-419</v>
      </c>
      <c r="N101" s="626">
        <v>625</v>
      </c>
      <c r="O101" s="626">
        <v>39517</v>
      </c>
      <c r="P101" s="638">
        <v>-1095</v>
      </c>
      <c r="Q101" s="567">
        <f t="shared" si="5"/>
        <v>45</v>
      </c>
      <c r="R101" s="646" t="str">
        <f t="shared" si="6"/>
        <v>Karlskrona</v>
      </c>
      <c r="S101" s="646">
        <f t="shared" si="7"/>
        <v>-1095</v>
      </c>
      <c r="T101" s="645" t="str">
        <f t="shared" ca="1" si="8"/>
        <v>$Q$102</v>
      </c>
      <c r="U101" s="647">
        <v>66720</v>
      </c>
      <c r="V101" s="645">
        <f t="shared" si="9"/>
        <v>-73058400</v>
      </c>
    </row>
    <row r="102" spans="1:22" x14ac:dyDescent="0.2">
      <c r="A102" s="576" t="s">
        <v>1136</v>
      </c>
      <c r="B102" s="575" t="s">
        <v>977</v>
      </c>
      <c r="C102" s="474" t="s">
        <v>457</v>
      </c>
      <c r="D102" s="474" t="s">
        <v>457</v>
      </c>
      <c r="E102" s="626">
        <v>6742</v>
      </c>
      <c r="F102" s="626">
        <v>10669</v>
      </c>
      <c r="G102" s="626">
        <v>4071</v>
      </c>
      <c r="H102" s="626">
        <v>2548</v>
      </c>
      <c r="I102" s="626">
        <v>126</v>
      </c>
      <c r="J102" s="626">
        <v>15116</v>
      </c>
      <c r="K102" s="626">
        <v>67</v>
      </c>
      <c r="L102" s="626">
        <v>-137</v>
      </c>
      <c r="M102" s="626">
        <v>-419</v>
      </c>
      <c r="N102" s="626">
        <v>625</v>
      </c>
      <c r="O102" s="626">
        <v>39408</v>
      </c>
      <c r="P102" s="638">
        <v>-1204</v>
      </c>
      <c r="Q102" s="567">
        <f t="shared" si="5"/>
        <v>37</v>
      </c>
      <c r="R102" s="646" t="str">
        <f t="shared" si="6"/>
        <v>Olofström</v>
      </c>
      <c r="S102" s="646">
        <f t="shared" si="7"/>
        <v>-1204</v>
      </c>
      <c r="T102" s="645" t="str">
        <f t="shared" ca="1" si="8"/>
        <v>$Q$103</v>
      </c>
      <c r="U102" s="647">
        <v>13492</v>
      </c>
      <c r="V102" s="645">
        <f t="shared" si="9"/>
        <v>-16244368</v>
      </c>
    </row>
    <row r="103" spans="1:22" x14ac:dyDescent="0.2">
      <c r="A103" s="576" t="s">
        <v>1136</v>
      </c>
      <c r="B103" s="575" t="s">
        <v>990</v>
      </c>
      <c r="C103" s="474" t="s">
        <v>458</v>
      </c>
      <c r="D103" s="474" t="s">
        <v>458</v>
      </c>
      <c r="E103" s="626">
        <v>7806</v>
      </c>
      <c r="F103" s="626">
        <v>11996</v>
      </c>
      <c r="G103" s="626">
        <v>4201</v>
      </c>
      <c r="H103" s="626">
        <v>3646</v>
      </c>
      <c r="I103" s="626">
        <v>123</v>
      </c>
      <c r="J103" s="626">
        <v>13249</v>
      </c>
      <c r="K103" s="626">
        <v>175</v>
      </c>
      <c r="L103" s="626">
        <v>-162</v>
      </c>
      <c r="M103" s="626">
        <v>-419</v>
      </c>
      <c r="N103" s="626">
        <v>625</v>
      </c>
      <c r="O103" s="626">
        <v>41240</v>
      </c>
      <c r="P103" s="638">
        <v>628</v>
      </c>
      <c r="Q103" s="567">
        <f t="shared" si="5"/>
        <v>154</v>
      </c>
      <c r="R103" s="646" t="str">
        <f t="shared" si="6"/>
        <v>Ronneby</v>
      </c>
      <c r="S103" s="646">
        <f t="shared" si="7"/>
        <v>628</v>
      </c>
      <c r="T103" s="645" t="str">
        <f t="shared" ca="1" si="8"/>
        <v>$Q$104</v>
      </c>
      <c r="U103" s="647">
        <v>29668</v>
      </c>
      <c r="V103" s="645">
        <f t="shared" si="9"/>
        <v>18631504</v>
      </c>
    </row>
    <row r="104" spans="1:22" x14ac:dyDescent="0.2">
      <c r="A104" s="576" t="s">
        <v>1136</v>
      </c>
      <c r="B104" s="575" t="s">
        <v>1030</v>
      </c>
      <c r="C104" s="474" t="s">
        <v>459</v>
      </c>
      <c r="D104" s="474" t="s">
        <v>459</v>
      </c>
      <c r="E104" s="626">
        <v>7062</v>
      </c>
      <c r="F104" s="626">
        <v>10963</v>
      </c>
      <c r="G104" s="626">
        <v>3994</v>
      </c>
      <c r="H104" s="626">
        <v>2984</v>
      </c>
      <c r="I104" s="626">
        <v>0</v>
      </c>
      <c r="J104" s="626">
        <v>13792</v>
      </c>
      <c r="K104" s="626">
        <v>0</v>
      </c>
      <c r="L104" s="626">
        <v>-162</v>
      </c>
      <c r="M104" s="626">
        <v>-419</v>
      </c>
      <c r="N104" s="626">
        <v>625</v>
      </c>
      <c r="O104" s="626">
        <v>38839</v>
      </c>
      <c r="P104" s="638">
        <v>-1773</v>
      </c>
      <c r="Q104" s="567">
        <f t="shared" si="5"/>
        <v>21</v>
      </c>
      <c r="R104" s="646" t="str">
        <f t="shared" si="6"/>
        <v>Sölvesborg</v>
      </c>
      <c r="S104" s="646">
        <f t="shared" si="7"/>
        <v>-1773</v>
      </c>
      <c r="T104" s="645" t="str">
        <f t="shared" ca="1" si="8"/>
        <v>$Q$105</v>
      </c>
      <c r="U104" s="647">
        <v>17465</v>
      </c>
      <c r="V104" s="645">
        <f t="shared" si="9"/>
        <v>-30965445</v>
      </c>
    </row>
    <row r="105" spans="1:22" ht="25.5" x14ac:dyDescent="0.2">
      <c r="A105" s="576" t="s">
        <v>1137</v>
      </c>
      <c r="B105" s="575" t="s">
        <v>826</v>
      </c>
      <c r="C105" s="578" t="s">
        <v>461</v>
      </c>
      <c r="D105" s="577" t="s">
        <v>709</v>
      </c>
      <c r="E105" s="626">
        <v>8666</v>
      </c>
      <c r="F105" s="626">
        <v>13091</v>
      </c>
      <c r="G105" s="626">
        <v>5012</v>
      </c>
      <c r="H105" s="626">
        <v>3766</v>
      </c>
      <c r="I105" s="626">
        <v>195</v>
      </c>
      <c r="J105" s="626">
        <v>9551</v>
      </c>
      <c r="K105" s="626">
        <v>0</v>
      </c>
      <c r="L105" s="626">
        <v>-32</v>
      </c>
      <c r="M105" s="626">
        <v>-419</v>
      </c>
      <c r="N105" s="626">
        <v>1337</v>
      </c>
      <c r="O105" s="626">
        <v>41167</v>
      </c>
      <c r="P105" s="638">
        <v>555</v>
      </c>
      <c r="Q105" s="567">
        <f t="shared" si="5"/>
        <v>149</v>
      </c>
      <c r="R105" s="646" t="str">
        <f t="shared" si="6"/>
        <v>Bjuv</v>
      </c>
      <c r="S105" s="646">
        <f t="shared" si="7"/>
        <v>555</v>
      </c>
      <c r="T105" s="645" t="str">
        <f t="shared" ca="1" si="8"/>
        <v>$Q$106</v>
      </c>
      <c r="U105" s="647">
        <v>15471</v>
      </c>
      <c r="V105" s="645">
        <f t="shared" si="9"/>
        <v>8586405</v>
      </c>
    </row>
    <row r="106" spans="1:22" x14ac:dyDescent="0.2">
      <c r="A106" s="576" t="s">
        <v>1137</v>
      </c>
      <c r="B106" s="575" t="s">
        <v>835</v>
      </c>
      <c r="C106" s="474" t="s">
        <v>462</v>
      </c>
      <c r="D106" s="474" t="s">
        <v>462</v>
      </c>
      <c r="E106" s="626">
        <v>7642</v>
      </c>
      <c r="F106" s="626">
        <v>12288</v>
      </c>
      <c r="G106" s="626">
        <v>4576</v>
      </c>
      <c r="H106" s="626">
        <v>2981</v>
      </c>
      <c r="I106" s="626">
        <v>0</v>
      </c>
      <c r="J106" s="626">
        <v>12511</v>
      </c>
      <c r="K106" s="626">
        <v>4</v>
      </c>
      <c r="L106" s="626">
        <v>-32</v>
      </c>
      <c r="M106" s="626">
        <v>-419</v>
      </c>
      <c r="N106" s="626">
        <v>1337</v>
      </c>
      <c r="O106" s="626">
        <v>40888</v>
      </c>
      <c r="P106" s="638">
        <v>276</v>
      </c>
      <c r="Q106" s="567">
        <f t="shared" si="5"/>
        <v>127</v>
      </c>
      <c r="R106" s="646" t="str">
        <f t="shared" si="6"/>
        <v>Bromölla</v>
      </c>
      <c r="S106" s="646">
        <f t="shared" si="7"/>
        <v>276</v>
      </c>
      <c r="T106" s="645" t="str">
        <f t="shared" ca="1" si="8"/>
        <v>$Q$107</v>
      </c>
      <c r="U106" s="647">
        <v>12848</v>
      </c>
      <c r="V106" s="645">
        <f t="shared" si="9"/>
        <v>3546048</v>
      </c>
    </row>
    <row r="107" spans="1:22" x14ac:dyDescent="0.2">
      <c r="A107" s="576" t="s">
        <v>1137</v>
      </c>
      <c r="B107" s="575" t="s">
        <v>837</v>
      </c>
      <c r="C107" s="474" t="s">
        <v>463</v>
      </c>
      <c r="D107" s="474" t="s">
        <v>463</v>
      </c>
      <c r="E107" s="626">
        <v>10138</v>
      </c>
      <c r="F107" s="626">
        <v>13144</v>
      </c>
      <c r="G107" s="626">
        <v>4318</v>
      </c>
      <c r="H107" s="626">
        <v>4758</v>
      </c>
      <c r="I107" s="626">
        <v>543</v>
      </c>
      <c r="J107" s="626">
        <v>9521</v>
      </c>
      <c r="K107" s="626">
        <v>79</v>
      </c>
      <c r="L107" s="626">
        <v>22</v>
      </c>
      <c r="M107" s="626">
        <v>-11</v>
      </c>
      <c r="N107" s="626">
        <v>1337</v>
      </c>
      <c r="O107" s="626">
        <v>43849</v>
      </c>
      <c r="P107" s="638">
        <v>3237</v>
      </c>
      <c r="Q107" s="567">
        <f t="shared" si="5"/>
        <v>248</v>
      </c>
      <c r="R107" s="646" t="str">
        <f t="shared" si="6"/>
        <v>Burlöv</v>
      </c>
      <c r="S107" s="646">
        <f t="shared" si="7"/>
        <v>3237</v>
      </c>
      <c r="T107" s="645" t="str">
        <f t="shared" ca="1" si="8"/>
        <v>$Q$108</v>
      </c>
      <c r="U107" s="647">
        <v>18346</v>
      </c>
      <c r="V107" s="645">
        <f t="shared" si="9"/>
        <v>59386002</v>
      </c>
    </row>
    <row r="108" spans="1:22" x14ac:dyDescent="0.2">
      <c r="A108" s="576" t="s">
        <v>1137</v>
      </c>
      <c r="B108" s="575" t="s">
        <v>838</v>
      </c>
      <c r="C108" s="474" t="s">
        <v>464</v>
      </c>
      <c r="D108" s="474" t="s">
        <v>464</v>
      </c>
      <c r="E108" s="626">
        <v>6206</v>
      </c>
      <c r="F108" s="626">
        <v>10007</v>
      </c>
      <c r="G108" s="626">
        <v>3844</v>
      </c>
      <c r="H108" s="626">
        <v>2605</v>
      </c>
      <c r="I108" s="626">
        <v>0</v>
      </c>
      <c r="J108" s="626">
        <v>16041</v>
      </c>
      <c r="K108" s="626">
        <v>0</v>
      </c>
      <c r="L108" s="626">
        <v>-32</v>
      </c>
      <c r="M108" s="626">
        <v>83</v>
      </c>
      <c r="N108" s="626">
        <v>1337</v>
      </c>
      <c r="O108" s="626">
        <v>40091</v>
      </c>
      <c r="P108" s="638">
        <v>-521</v>
      </c>
      <c r="Q108" s="567">
        <f t="shared" si="5"/>
        <v>79</v>
      </c>
      <c r="R108" s="646" t="str">
        <f t="shared" si="6"/>
        <v>Båstad</v>
      </c>
      <c r="S108" s="646">
        <f t="shared" si="7"/>
        <v>-521</v>
      </c>
      <c r="T108" s="645" t="str">
        <f t="shared" ca="1" si="8"/>
        <v>$Q$109</v>
      </c>
      <c r="U108" s="647">
        <v>14878</v>
      </c>
      <c r="V108" s="645">
        <f t="shared" si="9"/>
        <v>-7751438</v>
      </c>
    </row>
    <row r="109" spans="1:22" x14ac:dyDescent="0.2">
      <c r="A109" s="576" t="s">
        <v>1137</v>
      </c>
      <c r="B109" s="575" t="s">
        <v>849</v>
      </c>
      <c r="C109" s="474" t="s">
        <v>465</v>
      </c>
      <c r="D109" s="474" t="s">
        <v>465</v>
      </c>
      <c r="E109" s="626">
        <v>8806</v>
      </c>
      <c r="F109" s="626">
        <v>12560</v>
      </c>
      <c r="G109" s="626">
        <v>4290</v>
      </c>
      <c r="H109" s="626">
        <v>4117</v>
      </c>
      <c r="I109" s="626">
        <v>129</v>
      </c>
      <c r="J109" s="626">
        <v>10235</v>
      </c>
      <c r="K109" s="626">
        <v>0</v>
      </c>
      <c r="L109" s="626">
        <v>22</v>
      </c>
      <c r="M109" s="626">
        <v>-419</v>
      </c>
      <c r="N109" s="626">
        <v>1337</v>
      </c>
      <c r="O109" s="626">
        <v>41077</v>
      </c>
      <c r="P109" s="638">
        <v>465</v>
      </c>
      <c r="Q109" s="567">
        <f t="shared" si="5"/>
        <v>145</v>
      </c>
      <c r="R109" s="646" t="str">
        <f t="shared" si="6"/>
        <v>Eslöv</v>
      </c>
      <c r="S109" s="646">
        <f t="shared" si="7"/>
        <v>465</v>
      </c>
      <c r="T109" s="645" t="str">
        <f t="shared" ca="1" si="8"/>
        <v>$Q$110</v>
      </c>
      <c r="U109" s="647">
        <v>33503</v>
      </c>
      <c r="V109" s="645">
        <f t="shared" si="9"/>
        <v>15578895</v>
      </c>
    </row>
    <row r="110" spans="1:22" x14ac:dyDescent="0.2">
      <c r="A110" s="576" t="s">
        <v>1137</v>
      </c>
      <c r="B110" s="575" t="s">
        <v>882</v>
      </c>
      <c r="C110" s="474" t="s">
        <v>466</v>
      </c>
      <c r="D110" s="474" t="s">
        <v>466</v>
      </c>
      <c r="E110" s="626">
        <v>8407</v>
      </c>
      <c r="F110" s="626">
        <v>11224</v>
      </c>
      <c r="G110" s="626">
        <v>3861</v>
      </c>
      <c r="H110" s="626">
        <v>5163</v>
      </c>
      <c r="I110" s="626">
        <v>275</v>
      </c>
      <c r="J110" s="626">
        <v>10664</v>
      </c>
      <c r="K110" s="626">
        <v>219</v>
      </c>
      <c r="L110" s="626">
        <v>34</v>
      </c>
      <c r="M110" s="626">
        <v>109</v>
      </c>
      <c r="N110" s="626">
        <v>1337</v>
      </c>
      <c r="O110" s="626">
        <v>41293</v>
      </c>
      <c r="P110" s="638">
        <v>681</v>
      </c>
      <c r="Q110" s="567">
        <f t="shared" si="5"/>
        <v>159</v>
      </c>
      <c r="R110" s="646" t="str">
        <f t="shared" si="6"/>
        <v>Helsingborg</v>
      </c>
      <c r="S110" s="646">
        <f t="shared" si="7"/>
        <v>681</v>
      </c>
      <c r="T110" s="645" t="str">
        <f t="shared" ca="1" si="8"/>
        <v>$Q$111</v>
      </c>
      <c r="U110" s="647">
        <v>145231</v>
      </c>
      <c r="V110" s="645">
        <f t="shared" si="9"/>
        <v>98902311</v>
      </c>
    </row>
    <row r="111" spans="1:22" x14ac:dyDescent="0.2">
      <c r="A111" s="576" t="s">
        <v>1137</v>
      </c>
      <c r="B111" s="575" t="s">
        <v>895</v>
      </c>
      <c r="C111" s="474" t="s">
        <v>467</v>
      </c>
      <c r="D111" s="474" t="s">
        <v>467</v>
      </c>
      <c r="E111" s="626">
        <v>7562</v>
      </c>
      <c r="F111" s="626">
        <v>11144</v>
      </c>
      <c r="G111" s="626">
        <v>4394</v>
      </c>
      <c r="H111" s="626">
        <v>3668</v>
      </c>
      <c r="I111" s="626">
        <v>83</v>
      </c>
      <c r="J111" s="626">
        <v>13040</v>
      </c>
      <c r="K111" s="626">
        <v>0</v>
      </c>
      <c r="L111" s="626">
        <v>-32</v>
      </c>
      <c r="M111" s="626">
        <v>-419</v>
      </c>
      <c r="N111" s="626">
        <v>1337</v>
      </c>
      <c r="O111" s="626">
        <v>40777</v>
      </c>
      <c r="P111" s="638">
        <v>165</v>
      </c>
      <c r="Q111" s="567">
        <f t="shared" si="5"/>
        <v>121</v>
      </c>
      <c r="R111" s="646" t="str">
        <f t="shared" si="6"/>
        <v>Hässleholm</v>
      </c>
      <c r="S111" s="646">
        <f t="shared" si="7"/>
        <v>165</v>
      </c>
      <c r="T111" s="645" t="str">
        <f t="shared" ca="1" si="8"/>
        <v>$Q$112</v>
      </c>
      <c r="U111" s="647">
        <v>52139</v>
      </c>
      <c r="V111" s="645">
        <f t="shared" si="9"/>
        <v>8602935</v>
      </c>
    </row>
    <row r="112" spans="1:22" x14ac:dyDescent="0.2">
      <c r="A112" s="576" t="s">
        <v>1137</v>
      </c>
      <c r="B112" s="575" t="s">
        <v>896</v>
      </c>
      <c r="C112" s="474" t="s">
        <v>710</v>
      </c>
      <c r="D112" s="474" t="s">
        <v>710</v>
      </c>
      <c r="E112" s="626">
        <v>7619</v>
      </c>
      <c r="F112" s="626">
        <v>12181</v>
      </c>
      <c r="G112" s="626">
        <v>4031</v>
      </c>
      <c r="H112" s="626">
        <v>2661</v>
      </c>
      <c r="I112" s="626">
        <v>0</v>
      </c>
      <c r="J112" s="626">
        <v>13217</v>
      </c>
      <c r="K112" s="626">
        <v>0</v>
      </c>
      <c r="L112" s="626">
        <v>-32</v>
      </c>
      <c r="M112" s="626">
        <v>-117</v>
      </c>
      <c r="N112" s="626">
        <v>1337</v>
      </c>
      <c r="O112" s="626">
        <v>40897</v>
      </c>
      <c r="P112" s="638">
        <v>285</v>
      </c>
      <c r="Q112" s="567">
        <f t="shared" si="5"/>
        <v>129</v>
      </c>
      <c r="R112" s="646" t="str">
        <f t="shared" si="6"/>
        <v xml:space="preserve">Höganäs             </v>
      </c>
      <c r="S112" s="646">
        <f t="shared" si="7"/>
        <v>285</v>
      </c>
      <c r="T112" s="645" t="str">
        <f t="shared" ca="1" si="8"/>
        <v>$Q$113</v>
      </c>
      <c r="U112" s="647">
        <v>26473</v>
      </c>
      <c r="V112" s="645">
        <f t="shared" si="9"/>
        <v>7544805</v>
      </c>
    </row>
    <row r="113" spans="1:22" x14ac:dyDescent="0.2">
      <c r="A113" s="576" t="s">
        <v>1137</v>
      </c>
      <c r="B113" s="575" t="s">
        <v>898</v>
      </c>
      <c r="C113" s="474" t="s">
        <v>469</v>
      </c>
      <c r="D113" s="474" t="s">
        <v>469</v>
      </c>
      <c r="E113" s="626">
        <v>8307</v>
      </c>
      <c r="F113" s="626">
        <v>11354</v>
      </c>
      <c r="G113" s="626">
        <v>4173</v>
      </c>
      <c r="H113" s="626">
        <v>3406</v>
      </c>
      <c r="I113" s="626">
        <v>0</v>
      </c>
      <c r="J113" s="626">
        <v>12438</v>
      </c>
      <c r="K113" s="626">
        <v>47</v>
      </c>
      <c r="L113" s="626">
        <v>-32</v>
      </c>
      <c r="M113" s="626">
        <v>-419</v>
      </c>
      <c r="N113" s="626">
        <v>1337</v>
      </c>
      <c r="O113" s="626">
        <v>40611</v>
      </c>
      <c r="P113" s="638">
        <v>-1</v>
      </c>
      <c r="Q113" s="567">
        <f t="shared" si="5"/>
        <v>112</v>
      </c>
      <c r="R113" s="646" t="str">
        <f t="shared" si="6"/>
        <v>Hörby</v>
      </c>
      <c r="S113" s="646">
        <f t="shared" si="7"/>
        <v>-1</v>
      </c>
      <c r="T113" s="645" t="str">
        <f t="shared" ca="1" si="8"/>
        <v>$Q$114</v>
      </c>
      <c r="U113" s="647">
        <v>15662</v>
      </c>
      <c r="V113" s="645">
        <f t="shared" si="9"/>
        <v>-15662</v>
      </c>
    </row>
    <row r="114" spans="1:22" x14ac:dyDescent="0.2">
      <c r="A114" s="576" t="s">
        <v>1137</v>
      </c>
      <c r="B114" s="575" t="s">
        <v>899</v>
      </c>
      <c r="C114" s="474" t="s">
        <v>470</v>
      </c>
      <c r="D114" s="474" t="s">
        <v>470</v>
      </c>
      <c r="E114" s="626">
        <v>8579</v>
      </c>
      <c r="F114" s="626">
        <v>12618</v>
      </c>
      <c r="G114" s="626">
        <v>4574</v>
      </c>
      <c r="H114" s="626">
        <v>3235</v>
      </c>
      <c r="I114" s="626">
        <v>0</v>
      </c>
      <c r="J114" s="626">
        <v>10406</v>
      </c>
      <c r="K114" s="626">
        <v>0</v>
      </c>
      <c r="L114" s="626">
        <v>22</v>
      </c>
      <c r="M114" s="626">
        <v>-419</v>
      </c>
      <c r="N114" s="626">
        <v>1337</v>
      </c>
      <c r="O114" s="626">
        <v>40352</v>
      </c>
      <c r="P114" s="638">
        <v>-260</v>
      </c>
      <c r="Q114" s="567">
        <f t="shared" si="5"/>
        <v>96</v>
      </c>
      <c r="R114" s="646" t="str">
        <f t="shared" si="6"/>
        <v>Höör</v>
      </c>
      <c r="S114" s="646">
        <f t="shared" si="7"/>
        <v>-260</v>
      </c>
      <c r="T114" s="645" t="str">
        <f t="shared" ca="1" si="8"/>
        <v>$Q$115</v>
      </c>
      <c r="U114" s="647">
        <v>16580</v>
      </c>
      <c r="V114" s="645">
        <f t="shared" si="9"/>
        <v>-4310800</v>
      </c>
    </row>
    <row r="115" spans="1:22" x14ac:dyDescent="0.2">
      <c r="A115" s="576" t="s">
        <v>1137</v>
      </c>
      <c r="B115" s="575" t="s">
        <v>914</v>
      </c>
      <c r="C115" s="474" t="s">
        <v>471</v>
      </c>
      <c r="D115" s="474" t="s">
        <v>471</v>
      </c>
      <c r="E115" s="626">
        <v>7395</v>
      </c>
      <c r="F115" s="626">
        <v>11062</v>
      </c>
      <c r="G115" s="626">
        <v>4878</v>
      </c>
      <c r="H115" s="626">
        <v>3316</v>
      </c>
      <c r="I115" s="626">
        <v>61</v>
      </c>
      <c r="J115" s="626">
        <v>12278</v>
      </c>
      <c r="K115" s="626">
        <v>16</v>
      </c>
      <c r="L115" s="626">
        <v>-32</v>
      </c>
      <c r="M115" s="626">
        <v>-419</v>
      </c>
      <c r="N115" s="626">
        <v>1337</v>
      </c>
      <c r="O115" s="626">
        <v>39892</v>
      </c>
      <c r="P115" s="638">
        <v>-720</v>
      </c>
      <c r="Q115" s="567">
        <f t="shared" si="5"/>
        <v>63</v>
      </c>
      <c r="R115" s="646" t="str">
        <f t="shared" si="6"/>
        <v>Klippan</v>
      </c>
      <c r="S115" s="646">
        <f t="shared" si="7"/>
        <v>-720</v>
      </c>
      <c r="T115" s="645" t="str">
        <f t="shared" ca="1" si="8"/>
        <v>$Q$116</v>
      </c>
      <c r="U115" s="647">
        <v>17591</v>
      </c>
      <c r="V115" s="645">
        <f t="shared" si="9"/>
        <v>-12665520</v>
      </c>
    </row>
    <row r="116" spans="1:22" x14ac:dyDescent="0.2">
      <c r="A116" s="576" t="s">
        <v>1137</v>
      </c>
      <c r="B116" s="575" t="s">
        <v>917</v>
      </c>
      <c r="C116" s="474" t="s">
        <v>472</v>
      </c>
      <c r="D116" s="474" t="s">
        <v>472</v>
      </c>
      <c r="E116" s="626">
        <v>8042</v>
      </c>
      <c r="F116" s="626">
        <v>11630</v>
      </c>
      <c r="G116" s="626">
        <v>4323</v>
      </c>
      <c r="H116" s="626">
        <v>3957</v>
      </c>
      <c r="I116" s="626">
        <v>233</v>
      </c>
      <c r="J116" s="626">
        <v>11876</v>
      </c>
      <c r="K116" s="626">
        <v>0</v>
      </c>
      <c r="L116" s="626">
        <v>34</v>
      </c>
      <c r="M116" s="626">
        <v>-419</v>
      </c>
      <c r="N116" s="626">
        <v>1337</v>
      </c>
      <c r="O116" s="626">
        <v>41013</v>
      </c>
      <c r="P116" s="638">
        <v>401</v>
      </c>
      <c r="Q116" s="567">
        <f t="shared" si="5"/>
        <v>140</v>
      </c>
      <c r="R116" s="646" t="str">
        <f t="shared" si="6"/>
        <v>Kristianstad</v>
      </c>
      <c r="S116" s="646">
        <f t="shared" si="7"/>
        <v>401</v>
      </c>
      <c r="T116" s="645" t="str">
        <f t="shared" ca="1" si="8"/>
        <v>$Q$117</v>
      </c>
      <c r="U116" s="647">
        <v>84818</v>
      </c>
      <c r="V116" s="645">
        <f t="shared" si="9"/>
        <v>34012018</v>
      </c>
    </row>
    <row r="117" spans="1:22" x14ac:dyDescent="0.2">
      <c r="A117" s="576" t="s">
        <v>1137</v>
      </c>
      <c r="B117" s="575" t="s">
        <v>924</v>
      </c>
      <c r="C117" s="474" t="s">
        <v>473</v>
      </c>
      <c r="D117" s="474" t="s">
        <v>473</v>
      </c>
      <c r="E117" s="626">
        <v>9550</v>
      </c>
      <c r="F117" s="626">
        <v>14581</v>
      </c>
      <c r="G117" s="626">
        <v>4285</v>
      </c>
      <c r="H117" s="626">
        <v>2754</v>
      </c>
      <c r="I117" s="626">
        <v>0</v>
      </c>
      <c r="J117" s="626">
        <v>8591</v>
      </c>
      <c r="K117" s="626">
        <v>45</v>
      </c>
      <c r="L117" s="626">
        <v>22</v>
      </c>
      <c r="M117" s="626">
        <v>-89</v>
      </c>
      <c r="N117" s="626">
        <v>1337</v>
      </c>
      <c r="O117" s="626">
        <v>41076</v>
      </c>
      <c r="P117" s="638">
        <v>464</v>
      </c>
      <c r="Q117" s="567">
        <f t="shared" si="5"/>
        <v>144</v>
      </c>
      <c r="R117" s="646" t="str">
        <f t="shared" si="6"/>
        <v>Kävlinge</v>
      </c>
      <c r="S117" s="646">
        <f t="shared" si="7"/>
        <v>464</v>
      </c>
      <c r="T117" s="645" t="str">
        <f t="shared" ca="1" si="8"/>
        <v>$Q$118</v>
      </c>
      <c r="U117" s="647">
        <v>31387</v>
      </c>
      <c r="V117" s="645">
        <f t="shared" si="9"/>
        <v>14563568</v>
      </c>
    </row>
    <row r="118" spans="1:22" x14ac:dyDescent="0.2">
      <c r="A118" s="576" t="s">
        <v>1137</v>
      </c>
      <c r="B118" s="575" t="s">
        <v>927</v>
      </c>
      <c r="C118" s="474" t="s">
        <v>474</v>
      </c>
      <c r="D118" s="474" t="s">
        <v>474</v>
      </c>
      <c r="E118" s="626">
        <v>8785</v>
      </c>
      <c r="F118" s="626">
        <v>11497</v>
      </c>
      <c r="G118" s="626">
        <v>3990</v>
      </c>
      <c r="H118" s="626">
        <v>4889</v>
      </c>
      <c r="I118" s="626">
        <v>405</v>
      </c>
      <c r="J118" s="626">
        <v>11128</v>
      </c>
      <c r="K118" s="626">
        <v>19</v>
      </c>
      <c r="L118" s="626">
        <v>-32</v>
      </c>
      <c r="M118" s="626">
        <v>-328</v>
      </c>
      <c r="N118" s="626">
        <v>1337</v>
      </c>
      <c r="O118" s="626">
        <v>41690</v>
      </c>
      <c r="P118" s="638">
        <v>1078</v>
      </c>
      <c r="Q118" s="567">
        <f t="shared" si="5"/>
        <v>176</v>
      </c>
      <c r="R118" s="646" t="str">
        <f t="shared" si="6"/>
        <v>Landskrona</v>
      </c>
      <c r="S118" s="646">
        <f t="shared" si="7"/>
        <v>1078</v>
      </c>
      <c r="T118" s="645" t="str">
        <f t="shared" ca="1" si="8"/>
        <v>$Q$119</v>
      </c>
      <c r="U118" s="647">
        <v>45671</v>
      </c>
      <c r="V118" s="645">
        <f t="shared" si="9"/>
        <v>49233338</v>
      </c>
    </row>
    <row r="119" spans="1:22" x14ac:dyDescent="0.2">
      <c r="A119" s="576" t="s">
        <v>1137</v>
      </c>
      <c r="B119" s="575" t="s">
        <v>941</v>
      </c>
      <c r="C119" s="474" t="s">
        <v>475</v>
      </c>
      <c r="D119" s="474" t="s">
        <v>475</v>
      </c>
      <c r="E119" s="626">
        <v>10703</v>
      </c>
      <c r="F119" s="626">
        <v>15506</v>
      </c>
      <c r="G119" s="626">
        <v>4156</v>
      </c>
      <c r="H119" s="626">
        <v>2127</v>
      </c>
      <c r="I119" s="626">
        <v>0</v>
      </c>
      <c r="J119" s="626">
        <v>9850</v>
      </c>
      <c r="K119" s="626">
        <v>465</v>
      </c>
      <c r="L119" s="626">
        <v>22</v>
      </c>
      <c r="M119" s="626">
        <v>355</v>
      </c>
      <c r="N119" s="626">
        <v>1337</v>
      </c>
      <c r="O119" s="626">
        <v>44521</v>
      </c>
      <c r="P119" s="638">
        <v>3909</v>
      </c>
      <c r="Q119" s="567">
        <f t="shared" si="5"/>
        <v>259</v>
      </c>
      <c r="R119" s="646" t="str">
        <f t="shared" si="6"/>
        <v>Lomma</v>
      </c>
      <c r="S119" s="646">
        <f t="shared" si="7"/>
        <v>3909</v>
      </c>
      <c r="T119" s="645" t="str">
        <f t="shared" ca="1" si="8"/>
        <v>$Q$120</v>
      </c>
      <c r="U119" s="647">
        <v>24653</v>
      </c>
      <c r="V119" s="645">
        <f t="shared" si="9"/>
        <v>96368577</v>
      </c>
    </row>
    <row r="120" spans="1:22" x14ac:dyDescent="0.2">
      <c r="A120" s="576" t="s">
        <v>1137</v>
      </c>
      <c r="B120" s="575" t="s">
        <v>944</v>
      </c>
      <c r="C120" s="474" t="s">
        <v>476</v>
      </c>
      <c r="D120" s="474" t="s">
        <v>476</v>
      </c>
      <c r="E120" s="626">
        <v>7892</v>
      </c>
      <c r="F120" s="626">
        <v>10999</v>
      </c>
      <c r="G120" s="626">
        <v>3219</v>
      </c>
      <c r="H120" s="626">
        <v>3987</v>
      </c>
      <c r="I120" s="626">
        <v>88</v>
      </c>
      <c r="J120" s="626">
        <v>8552</v>
      </c>
      <c r="K120" s="626">
        <v>203</v>
      </c>
      <c r="L120" s="626">
        <v>89</v>
      </c>
      <c r="M120" s="626">
        <v>-107</v>
      </c>
      <c r="N120" s="626">
        <v>1337</v>
      </c>
      <c r="O120" s="626">
        <v>36259</v>
      </c>
      <c r="P120" s="638">
        <v>-4353</v>
      </c>
      <c r="Q120" s="567">
        <f t="shared" si="5"/>
        <v>3</v>
      </c>
      <c r="R120" s="646" t="str">
        <f t="shared" si="6"/>
        <v>Lund</v>
      </c>
      <c r="S120" s="646">
        <f t="shared" si="7"/>
        <v>-4353</v>
      </c>
      <c r="T120" s="645" t="str">
        <f t="shared" ca="1" si="8"/>
        <v>$Q$121</v>
      </c>
      <c r="U120" s="647">
        <v>122949</v>
      </c>
      <c r="V120" s="645">
        <f t="shared" si="9"/>
        <v>-535196997</v>
      </c>
    </row>
    <row r="121" spans="1:22" x14ac:dyDescent="0.2">
      <c r="A121" s="576" t="s">
        <v>1137</v>
      </c>
      <c r="B121" s="575" t="s">
        <v>947</v>
      </c>
      <c r="C121" s="474" t="s">
        <v>477</v>
      </c>
      <c r="D121" s="474" t="s">
        <v>477</v>
      </c>
      <c r="E121" s="626">
        <v>9746</v>
      </c>
      <c r="F121" s="626">
        <v>10445</v>
      </c>
      <c r="G121" s="626">
        <v>3061</v>
      </c>
      <c r="H121" s="626">
        <v>7465</v>
      </c>
      <c r="I121" s="626">
        <v>490</v>
      </c>
      <c r="J121" s="626">
        <v>9382</v>
      </c>
      <c r="K121" s="626">
        <v>378</v>
      </c>
      <c r="L121" s="626">
        <v>154</v>
      </c>
      <c r="M121" s="626">
        <v>230</v>
      </c>
      <c r="N121" s="626">
        <v>1337</v>
      </c>
      <c r="O121" s="626">
        <v>42688</v>
      </c>
      <c r="P121" s="638">
        <v>2076</v>
      </c>
      <c r="Q121" s="567">
        <f t="shared" si="5"/>
        <v>215</v>
      </c>
      <c r="R121" s="646" t="str">
        <f t="shared" si="6"/>
        <v>Malmö</v>
      </c>
      <c r="S121" s="646">
        <f t="shared" si="7"/>
        <v>2076</v>
      </c>
      <c r="T121" s="645" t="str">
        <f t="shared" ca="1" si="8"/>
        <v>$Q$122</v>
      </c>
      <c r="U121" s="647">
        <v>338582</v>
      </c>
      <c r="V121" s="645">
        <f t="shared" si="9"/>
        <v>702896232</v>
      </c>
    </row>
    <row r="122" spans="1:22" x14ac:dyDescent="0.2">
      <c r="A122" s="576" t="s">
        <v>1137</v>
      </c>
      <c r="B122" s="575" t="s">
        <v>980</v>
      </c>
      <c r="C122" s="474" t="s">
        <v>478</v>
      </c>
      <c r="D122" s="474" t="s">
        <v>478</v>
      </c>
      <c r="E122" s="626">
        <v>7401</v>
      </c>
      <c r="F122" s="626">
        <v>11585</v>
      </c>
      <c r="G122" s="626">
        <v>4122</v>
      </c>
      <c r="H122" s="626">
        <v>3573</v>
      </c>
      <c r="I122" s="626">
        <v>24</v>
      </c>
      <c r="J122" s="626">
        <v>14436</v>
      </c>
      <c r="K122" s="626">
        <v>0</v>
      </c>
      <c r="L122" s="626">
        <v>-7</v>
      </c>
      <c r="M122" s="626">
        <v>-419</v>
      </c>
      <c r="N122" s="626">
        <v>1337</v>
      </c>
      <c r="O122" s="626">
        <v>42052</v>
      </c>
      <c r="P122" s="638">
        <v>1440</v>
      </c>
      <c r="Q122" s="567">
        <f t="shared" si="5"/>
        <v>191</v>
      </c>
      <c r="R122" s="646" t="str">
        <f t="shared" si="6"/>
        <v>Osby</v>
      </c>
      <c r="S122" s="646">
        <f t="shared" si="7"/>
        <v>1440</v>
      </c>
      <c r="T122" s="645" t="str">
        <f t="shared" ca="1" si="8"/>
        <v>$Q$123</v>
      </c>
      <c r="U122" s="647">
        <v>13255</v>
      </c>
      <c r="V122" s="645">
        <f t="shared" si="9"/>
        <v>19087200</v>
      </c>
    </row>
    <row r="123" spans="1:22" x14ac:dyDescent="0.2">
      <c r="A123" s="576" t="s">
        <v>1137</v>
      </c>
      <c r="B123" s="575" t="s">
        <v>986</v>
      </c>
      <c r="C123" s="474" t="s">
        <v>479</v>
      </c>
      <c r="D123" s="474" t="s">
        <v>479</v>
      </c>
      <c r="E123" s="626">
        <v>7785</v>
      </c>
      <c r="F123" s="626">
        <v>12347</v>
      </c>
      <c r="G123" s="626">
        <v>5072</v>
      </c>
      <c r="H123" s="626">
        <v>4103</v>
      </c>
      <c r="I123" s="626">
        <v>147</v>
      </c>
      <c r="J123" s="626">
        <v>12968</v>
      </c>
      <c r="K123" s="626">
        <v>65</v>
      </c>
      <c r="L123" s="626">
        <v>529</v>
      </c>
      <c r="M123" s="626">
        <v>-419</v>
      </c>
      <c r="N123" s="626">
        <v>1337</v>
      </c>
      <c r="O123" s="626">
        <v>43934</v>
      </c>
      <c r="P123" s="638">
        <v>3322</v>
      </c>
      <c r="Q123" s="567">
        <f t="shared" si="5"/>
        <v>250</v>
      </c>
      <c r="R123" s="646" t="str">
        <f t="shared" si="6"/>
        <v>Perstorp</v>
      </c>
      <c r="S123" s="646">
        <f t="shared" si="7"/>
        <v>3322</v>
      </c>
      <c r="T123" s="645" t="str">
        <f t="shared" ca="1" si="8"/>
        <v>$Q$124</v>
      </c>
      <c r="U123" s="647">
        <v>7463</v>
      </c>
      <c r="V123" s="645">
        <f t="shared" si="9"/>
        <v>24792086</v>
      </c>
    </row>
    <row r="124" spans="1:22" x14ac:dyDescent="0.2">
      <c r="A124" s="576" t="s">
        <v>1137</v>
      </c>
      <c r="B124" s="575" t="s">
        <v>996</v>
      </c>
      <c r="C124" s="474" t="s">
        <v>480</v>
      </c>
      <c r="D124" s="474" t="s">
        <v>480</v>
      </c>
      <c r="E124" s="626">
        <v>5387</v>
      </c>
      <c r="F124" s="626">
        <v>9126</v>
      </c>
      <c r="G124" s="626">
        <v>3830</v>
      </c>
      <c r="H124" s="626">
        <v>3003</v>
      </c>
      <c r="I124" s="626">
        <v>0</v>
      </c>
      <c r="J124" s="626">
        <v>17304</v>
      </c>
      <c r="K124" s="626">
        <v>0</v>
      </c>
      <c r="L124" s="626">
        <v>-32</v>
      </c>
      <c r="M124" s="626">
        <v>-360</v>
      </c>
      <c r="N124" s="626">
        <v>1337</v>
      </c>
      <c r="O124" s="626">
        <v>39595</v>
      </c>
      <c r="P124" s="638">
        <v>-1017</v>
      </c>
      <c r="Q124" s="567">
        <f t="shared" si="5"/>
        <v>51</v>
      </c>
      <c r="R124" s="646" t="str">
        <f t="shared" si="6"/>
        <v>Simrishamn</v>
      </c>
      <c r="S124" s="646">
        <f t="shared" si="7"/>
        <v>-1017</v>
      </c>
      <c r="T124" s="645" t="str">
        <f t="shared" ca="1" si="8"/>
        <v>$Q$125</v>
      </c>
      <c r="U124" s="647">
        <v>19317</v>
      </c>
      <c r="V124" s="645">
        <f t="shared" si="9"/>
        <v>-19645389</v>
      </c>
    </row>
    <row r="125" spans="1:22" x14ac:dyDescent="0.2">
      <c r="A125" s="576" t="s">
        <v>1137</v>
      </c>
      <c r="B125" s="575" t="s">
        <v>997</v>
      </c>
      <c r="C125" s="474" t="s">
        <v>481</v>
      </c>
      <c r="D125" s="474" t="s">
        <v>481</v>
      </c>
      <c r="E125" s="626">
        <v>7881</v>
      </c>
      <c r="F125" s="626">
        <v>10953</v>
      </c>
      <c r="G125" s="626">
        <v>4087</v>
      </c>
      <c r="H125" s="626">
        <v>3027</v>
      </c>
      <c r="I125" s="626">
        <v>0</v>
      </c>
      <c r="J125" s="626">
        <v>12088</v>
      </c>
      <c r="K125" s="626">
        <v>0</v>
      </c>
      <c r="L125" s="626">
        <v>-32</v>
      </c>
      <c r="M125" s="626">
        <v>-419</v>
      </c>
      <c r="N125" s="626">
        <v>1337</v>
      </c>
      <c r="O125" s="626">
        <v>38922</v>
      </c>
      <c r="P125" s="638">
        <v>-1690</v>
      </c>
      <c r="Q125" s="567">
        <f t="shared" si="5"/>
        <v>24</v>
      </c>
      <c r="R125" s="646" t="str">
        <f t="shared" si="6"/>
        <v>Sjöbo</v>
      </c>
      <c r="S125" s="646">
        <f t="shared" si="7"/>
        <v>-1690</v>
      </c>
      <c r="T125" s="645" t="str">
        <f t="shared" ca="1" si="8"/>
        <v>$Q$126</v>
      </c>
      <c r="U125" s="647">
        <v>19167</v>
      </c>
      <c r="V125" s="645">
        <f t="shared" si="9"/>
        <v>-32392230</v>
      </c>
    </row>
    <row r="126" spans="1:22" x14ac:dyDescent="0.2">
      <c r="A126" s="576" t="s">
        <v>1137</v>
      </c>
      <c r="B126" s="575" t="s">
        <v>1001</v>
      </c>
      <c r="C126" s="474" t="s">
        <v>482</v>
      </c>
      <c r="D126" s="474" t="s">
        <v>482</v>
      </c>
      <c r="E126" s="626">
        <v>8828</v>
      </c>
      <c r="F126" s="626">
        <v>12287</v>
      </c>
      <c r="G126" s="626">
        <v>4525</v>
      </c>
      <c r="H126" s="626">
        <v>2801</v>
      </c>
      <c r="I126" s="626">
        <v>0</v>
      </c>
      <c r="J126" s="626">
        <v>10293</v>
      </c>
      <c r="K126" s="626">
        <v>0</v>
      </c>
      <c r="L126" s="626">
        <v>22</v>
      </c>
      <c r="M126" s="626">
        <v>-389</v>
      </c>
      <c r="N126" s="626">
        <v>1337</v>
      </c>
      <c r="O126" s="626">
        <v>39704</v>
      </c>
      <c r="P126" s="638">
        <v>-908</v>
      </c>
      <c r="Q126" s="567">
        <f t="shared" si="5"/>
        <v>55</v>
      </c>
      <c r="R126" s="646" t="str">
        <f t="shared" si="6"/>
        <v>Skurup</v>
      </c>
      <c r="S126" s="646">
        <f t="shared" si="7"/>
        <v>-908</v>
      </c>
      <c r="T126" s="645" t="str">
        <f t="shared" ca="1" si="8"/>
        <v>$Q$127</v>
      </c>
      <c r="U126" s="647">
        <v>15739</v>
      </c>
      <c r="V126" s="645">
        <f t="shared" si="9"/>
        <v>-14291012</v>
      </c>
    </row>
    <row r="127" spans="1:22" x14ac:dyDescent="0.2">
      <c r="A127" s="576" t="s">
        <v>1137</v>
      </c>
      <c r="B127" s="575" t="s">
        <v>1009</v>
      </c>
      <c r="C127" s="474" t="s">
        <v>483</v>
      </c>
      <c r="D127" s="474" t="s">
        <v>483</v>
      </c>
      <c r="E127" s="626">
        <v>10687</v>
      </c>
      <c r="F127" s="626">
        <v>14638</v>
      </c>
      <c r="G127" s="626">
        <v>4390</v>
      </c>
      <c r="H127" s="626">
        <v>2575</v>
      </c>
      <c r="I127" s="626">
        <v>0</v>
      </c>
      <c r="J127" s="626">
        <v>8577</v>
      </c>
      <c r="K127" s="626">
        <v>409</v>
      </c>
      <c r="L127" s="626">
        <v>22</v>
      </c>
      <c r="M127" s="626">
        <v>-47</v>
      </c>
      <c r="N127" s="626">
        <v>1337</v>
      </c>
      <c r="O127" s="626">
        <v>42588</v>
      </c>
      <c r="P127" s="638">
        <v>1976</v>
      </c>
      <c r="Q127" s="567">
        <f t="shared" si="5"/>
        <v>210</v>
      </c>
      <c r="R127" s="646" t="str">
        <f t="shared" si="6"/>
        <v>Staffanstorp</v>
      </c>
      <c r="S127" s="646">
        <f t="shared" si="7"/>
        <v>1976</v>
      </c>
      <c r="T127" s="645" t="str">
        <f t="shared" ca="1" si="8"/>
        <v>$Q$128</v>
      </c>
      <c r="U127" s="647">
        <v>24633</v>
      </c>
      <c r="V127" s="645">
        <f t="shared" si="9"/>
        <v>48674808</v>
      </c>
    </row>
    <row r="128" spans="1:22" x14ac:dyDescent="0.2">
      <c r="A128" s="576" t="s">
        <v>1137</v>
      </c>
      <c r="B128" s="575" t="s">
        <v>1021</v>
      </c>
      <c r="C128" s="474" t="s">
        <v>484</v>
      </c>
      <c r="D128" s="474" t="s">
        <v>484</v>
      </c>
      <c r="E128" s="626">
        <v>8642</v>
      </c>
      <c r="F128" s="626">
        <v>12927</v>
      </c>
      <c r="G128" s="626">
        <v>5083</v>
      </c>
      <c r="H128" s="626">
        <v>3428</v>
      </c>
      <c r="I128" s="626">
        <v>88</v>
      </c>
      <c r="J128" s="626">
        <v>9780</v>
      </c>
      <c r="K128" s="626">
        <v>30</v>
      </c>
      <c r="L128" s="626">
        <v>-32</v>
      </c>
      <c r="M128" s="626">
        <v>-419</v>
      </c>
      <c r="N128" s="626">
        <v>1337</v>
      </c>
      <c r="O128" s="626">
        <v>40864</v>
      </c>
      <c r="P128" s="638">
        <v>252</v>
      </c>
      <c r="Q128" s="567">
        <f t="shared" si="5"/>
        <v>125</v>
      </c>
      <c r="R128" s="646" t="str">
        <f t="shared" si="6"/>
        <v>Svalöv</v>
      </c>
      <c r="S128" s="646">
        <f t="shared" si="7"/>
        <v>252</v>
      </c>
      <c r="T128" s="645" t="str">
        <f t="shared" ca="1" si="8"/>
        <v>$Q$129</v>
      </c>
      <c r="U128" s="647">
        <v>14128</v>
      </c>
      <c r="V128" s="645">
        <f t="shared" si="9"/>
        <v>3560256</v>
      </c>
    </row>
    <row r="129" spans="1:22" x14ac:dyDescent="0.2">
      <c r="A129" s="576" t="s">
        <v>1137</v>
      </c>
      <c r="B129" s="575" t="s">
        <v>1022</v>
      </c>
      <c r="C129" s="474" t="s">
        <v>485</v>
      </c>
      <c r="D129" s="474" t="s">
        <v>485</v>
      </c>
      <c r="E129" s="626">
        <v>10784</v>
      </c>
      <c r="F129" s="626">
        <v>14765</v>
      </c>
      <c r="G129" s="626">
        <v>4660</v>
      </c>
      <c r="H129" s="626">
        <v>2740</v>
      </c>
      <c r="I129" s="626">
        <v>3</v>
      </c>
      <c r="J129" s="626">
        <v>8192</v>
      </c>
      <c r="K129" s="626">
        <v>590</v>
      </c>
      <c r="L129" s="626">
        <v>22</v>
      </c>
      <c r="M129" s="626">
        <v>-139</v>
      </c>
      <c r="N129" s="626">
        <v>1337</v>
      </c>
      <c r="O129" s="626">
        <v>42954</v>
      </c>
      <c r="P129" s="638">
        <v>2342</v>
      </c>
      <c r="Q129" s="567">
        <f t="shared" si="5"/>
        <v>229</v>
      </c>
      <c r="R129" s="646" t="str">
        <f t="shared" si="6"/>
        <v>Svedala</v>
      </c>
      <c r="S129" s="646">
        <f t="shared" si="7"/>
        <v>2342</v>
      </c>
      <c r="T129" s="645" t="str">
        <f t="shared" ca="1" si="8"/>
        <v>$Q$130</v>
      </c>
      <c r="U129" s="647">
        <v>21525</v>
      </c>
      <c r="V129" s="645">
        <f t="shared" si="9"/>
        <v>50411550</v>
      </c>
    </row>
    <row r="130" spans="1:22" x14ac:dyDescent="0.2">
      <c r="A130" s="576" t="s">
        <v>1137</v>
      </c>
      <c r="B130" s="575" t="s">
        <v>1038</v>
      </c>
      <c r="C130" s="474" t="s">
        <v>486</v>
      </c>
      <c r="D130" s="474" t="s">
        <v>486</v>
      </c>
      <c r="E130" s="626">
        <v>7185</v>
      </c>
      <c r="F130" s="626">
        <v>11183</v>
      </c>
      <c r="G130" s="626">
        <v>4477</v>
      </c>
      <c r="H130" s="626">
        <v>3320</v>
      </c>
      <c r="I130" s="626">
        <v>42</v>
      </c>
      <c r="J130" s="626">
        <v>13446</v>
      </c>
      <c r="K130" s="626">
        <v>0</v>
      </c>
      <c r="L130" s="626">
        <v>-32</v>
      </c>
      <c r="M130" s="626">
        <v>-419</v>
      </c>
      <c r="N130" s="626">
        <v>1337</v>
      </c>
      <c r="O130" s="626">
        <v>40539</v>
      </c>
      <c r="P130" s="638">
        <v>-73</v>
      </c>
      <c r="Q130" s="567">
        <f t="shared" si="5"/>
        <v>105</v>
      </c>
      <c r="R130" s="646" t="str">
        <f t="shared" si="6"/>
        <v>Tomelilla</v>
      </c>
      <c r="S130" s="646">
        <f t="shared" si="7"/>
        <v>-73</v>
      </c>
      <c r="T130" s="645" t="str">
        <f t="shared" ca="1" si="8"/>
        <v>$Q$131</v>
      </c>
      <c r="U130" s="647">
        <v>13507</v>
      </c>
      <c r="V130" s="645">
        <f t="shared" si="9"/>
        <v>-986011</v>
      </c>
    </row>
    <row r="131" spans="1:22" x14ac:dyDescent="0.2">
      <c r="A131" s="576" t="s">
        <v>1137</v>
      </c>
      <c r="B131" s="575" t="s">
        <v>1043</v>
      </c>
      <c r="C131" s="474" t="s">
        <v>487</v>
      </c>
      <c r="D131" s="474" t="s">
        <v>487</v>
      </c>
      <c r="E131" s="626">
        <v>7820</v>
      </c>
      <c r="F131" s="626">
        <v>11602</v>
      </c>
      <c r="G131" s="626">
        <v>3890</v>
      </c>
      <c r="H131" s="626">
        <v>3705</v>
      </c>
      <c r="I131" s="626">
        <v>48</v>
      </c>
      <c r="J131" s="626">
        <v>11493</v>
      </c>
      <c r="K131" s="626">
        <v>0</v>
      </c>
      <c r="L131" s="626">
        <v>22</v>
      </c>
      <c r="M131" s="626">
        <v>-303</v>
      </c>
      <c r="N131" s="626">
        <v>1337</v>
      </c>
      <c r="O131" s="626">
        <v>39614</v>
      </c>
      <c r="P131" s="638">
        <v>-998</v>
      </c>
      <c r="Q131" s="567">
        <f t="shared" si="5"/>
        <v>52</v>
      </c>
      <c r="R131" s="646" t="str">
        <f t="shared" si="6"/>
        <v>Trelleborg</v>
      </c>
      <c r="S131" s="646">
        <f t="shared" si="7"/>
        <v>-998</v>
      </c>
      <c r="T131" s="645" t="str">
        <f t="shared" ca="1" si="8"/>
        <v>$Q$132</v>
      </c>
      <c r="U131" s="647">
        <v>44820</v>
      </c>
      <c r="V131" s="645">
        <f t="shared" si="9"/>
        <v>-44730360</v>
      </c>
    </row>
    <row r="132" spans="1:22" x14ac:dyDescent="0.2">
      <c r="A132" s="576" t="s">
        <v>1137</v>
      </c>
      <c r="B132" s="575" t="s">
        <v>1064</v>
      </c>
      <c r="C132" s="474" t="s">
        <v>488</v>
      </c>
      <c r="D132" s="474" t="s">
        <v>488</v>
      </c>
      <c r="E132" s="626">
        <v>9199</v>
      </c>
      <c r="F132" s="626">
        <v>13597</v>
      </c>
      <c r="G132" s="626">
        <v>4229</v>
      </c>
      <c r="H132" s="626">
        <v>2107</v>
      </c>
      <c r="I132" s="626">
        <v>1</v>
      </c>
      <c r="J132" s="626">
        <v>9997</v>
      </c>
      <c r="K132" s="626">
        <v>484</v>
      </c>
      <c r="L132" s="626">
        <v>22</v>
      </c>
      <c r="M132" s="626">
        <v>683</v>
      </c>
      <c r="N132" s="626">
        <v>1337</v>
      </c>
      <c r="O132" s="626">
        <v>41656</v>
      </c>
      <c r="P132" s="638">
        <v>1044</v>
      </c>
      <c r="Q132" s="567">
        <f t="shared" si="5"/>
        <v>174</v>
      </c>
      <c r="R132" s="646" t="str">
        <f t="shared" si="6"/>
        <v>Vellinge</v>
      </c>
      <c r="S132" s="646">
        <f t="shared" si="7"/>
        <v>1044</v>
      </c>
      <c r="T132" s="645" t="str">
        <f t="shared" ca="1" si="8"/>
        <v>$Q$133</v>
      </c>
      <c r="U132" s="647">
        <v>36494</v>
      </c>
      <c r="V132" s="645">
        <f t="shared" si="9"/>
        <v>38099736</v>
      </c>
    </row>
    <row r="133" spans="1:22" x14ac:dyDescent="0.2">
      <c r="A133" s="576" t="s">
        <v>1137</v>
      </c>
      <c r="B133" s="575" t="s">
        <v>1079</v>
      </c>
      <c r="C133" s="474" t="s">
        <v>489</v>
      </c>
      <c r="D133" s="474" t="s">
        <v>489</v>
      </c>
      <c r="E133" s="626">
        <v>6807</v>
      </c>
      <c r="F133" s="626">
        <v>10196</v>
      </c>
      <c r="G133" s="626">
        <v>3731</v>
      </c>
      <c r="H133" s="626">
        <v>2826</v>
      </c>
      <c r="I133" s="626">
        <v>1</v>
      </c>
      <c r="J133" s="626">
        <v>14663</v>
      </c>
      <c r="K133" s="626">
        <v>0</v>
      </c>
      <c r="L133" s="626">
        <v>-32</v>
      </c>
      <c r="M133" s="626">
        <v>-331</v>
      </c>
      <c r="N133" s="626">
        <v>1337</v>
      </c>
      <c r="O133" s="626">
        <v>39198</v>
      </c>
      <c r="P133" s="638">
        <v>-1414</v>
      </c>
      <c r="Q133" s="567">
        <f t="shared" si="5"/>
        <v>34</v>
      </c>
      <c r="R133" s="646" t="str">
        <f t="shared" si="6"/>
        <v>Ystad</v>
      </c>
      <c r="S133" s="646">
        <f t="shared" si="7"/>
        <v>-1414</v>
      </c>
      <c r="T133" s="645" t="str">
        <f t="shared" ca="1" si="8"/>
        <v>$Q$134</v>
      </c>
      <c r="U133" s="647">
        <v>30177</v>
      </c>
      <c r="V133" s="645">
        <f t="shared" si="9"/>
        <v>-42670278</v>
      </c>
    </row>
    <row r="134" spans="1:22" x14ac:dyDescent="0.2">
      <c r="A134" s="576" t="s">
        <v>1137</v>
      </c>
      <c r="B134" s="575" t="s">
        <v>1085</v>
      </c>
      <c r="C134" s="474" t="s">
        <v>490</v>
      </c>
      <c r="D134" s="474" t="s">
        <v>490</v>
      </c>
      <c r="E134" s="626">
        <v>9518</v>
      </c>
      <c r="F134" s="626">
        <v>14142</v>
      </c>
      <c r="G134" s="626">
        <v>4775</v>
      </c>
      <c r="H134" s="626">
        <v>3772</v>
      </c>
      <c r="I134" s="626">
        <v>333</v>
      </c>
      <c r="J134" s="626">
        <v>9040</v>
      </c>
      <c r="K134" s="626">
        <v>139</v>
      </c>
      <c r="L134" s="626">
        <v>-32</v>
      </c>
      <c r="M134" s="626">
        <v>-419</v>
      </c>
      <c r="N134" s="626">
        <v>1337</v>
      </c>
      <c r="O134" s="626">
        <v>42605</v>
      </c>
      <c r="P134" s="638">
        <v>1993</v>
      </c>
      <c r="Q134" s="567">
        <f t="shared" si="5"/>
        <v>211</v>
      </c>
      <c r="R134" s="646" t="str">
        <f t="shared" si="6"/>
        <v>Åstorp</v>
      </c>
      <c r="S134" s="646">
        <f t="shared" si="7"/>
        <v>1993</v>
      </c>
      <c r="T134" s="645" t="str">
        <f t="shared" ca="1" si="8"/>
        <v>$Q$135</v>
      </c>
      <c r="U134" s="647">
        <v>15956</v>
      </c>
      <c r="V134" s="645">
        <f t="shared" si="9"/>
        <v>31800308</v>
      </c>
    </row>
    <row r="135" spans="1:22" x14ac:dyDescent="0.2">
      <c r="A135" s="576" t="s">
        <v>1137</v>
      </c>
      <c r="B135" s="575" t="s">
        <v>1091</v>
      </c>
      <c r="C135" s="474" t="s">
        <v>491</v>
      </c>
      <c r="D135" s="474" t="s">
        <v>491</v>
      </c>
      <c r="E135" s="626">
        <v>7544</v>
      </c>
      <c r="F135" s="626">
        <v>11195</v>
      </c>
      <c r="G135" s="626">
        <v>3772</v>
      </c>
      <c r="H135" s="626">
        <v>2910</v>
      </c>
      <c r="I135" s="626">
        <v>10</v>
      </c>
      <c r="J135" s="626">
        <v>13567</v>
      </c>
      <c r="K135" s="626">
        <v>0</v>
      </c>
      <c r="L135" s="626">
        <v>-32</v>
      </c>
      <c r="M135" s="626">
        <v>-241</v>
      </c>
      <c r="N135" s="626">
        <v>1337</v>
      </c>
      <c r="O135" s="626">
        <v>40062</v>
      </c>
      <c r="P135" s="638">
        <v>-550</v>
      </c>
      <c r="Q135" s="567">
        <f t="shared" si="5"/>
        <v>76</v>
      </c>
      <c r="R135" s="646" t="str">
        <f t="shared" si="6"/>
        <v>Ängelholm</v>
      </c>
      <c r="S135" s="646">
        <f t="shared" si="7"/>
        <v>-550</v>
      </c>
      <c r="T135" s="645" t="str">
        <f t="shared" ca="1" si="8"/>
        <v>$Q$136</v>
      </c>
      <c r="U135" s="647">
        <v>42094</v>
      </c>
      <c r="V135" s="645">
        <f t="shared" si="9"/>
        <v>-23151700</v>
      </c>
    </row>
    <row r="136" spans="1:22" x14ac:dyDescent="0.2">
      <c r="A136" s="576" t="s">
        <v>1137</v>
      </c>
      <c r="B136" s="575" t="s">
        <v>1095</v>
      </c>
      <c r="C136" s="474" t="s">
        <v>492</v>
      </c>
      <c r="D136" s="474" t="s">
        <v>492</v>
      </c>
      <c r="E136" s="626">
        <v>7361</v>
      </c>
      <c r="F136" s="626">
        <v>11291</v>
      </c>
      <c r="G136" s="626">
        <v>4466</v>
      </c>
      <c r="H136" s="626">
        <v>3470</v>
      </c>
      <c r="I136" s="626">
        <v>0</v>
      </c>
      <c r="J136" s="626">
        <v>13452</v>
      </c>
      <c r="K136" s="626">
        <v>0</v>
      </c>
      <c r="L136" s="626">
        <v>-32</v>
      </c>
      <c r="M136" s="626">
        <v>-419</v>
      </c>
      <c r="N136" s="626">
        <v>1337</v>
      </c>
      <c r="O136" s="626">
        <v>40926</v>
      </c>
      <c r="P136" s="638">
        <v>314</v>
      </c>
      <c r="Q136" s="567">
        <f t="shared" si="5"/>
        <v>135</v>
      </c>
      <c r="R136" s="646" t="str">
        <f t="shared" si="6"/>
        <v>Örkelljunga</v>
      </c>
      <c r="S136" s="646">
        <f t="shared" si="7"/>
        <v>314</v>
      </c>
      <c r="T136" s="645" t="str">
        <f t="shared" ca="1" si="8"/>
        <v>$Q$137</v>
      </c>
      <c r="U136" s="647">
        <v>10157</v>
      </c>
      <c r="V136" s="645">
        <f t="shared" si="9"/>
        <v>3189298</v>
      </c>
    </row>
    <row r="137" spans="1:22" x14ac:dyDescent="0.2">
      <c r="A137" s="576" t="s">
        <v>1137</v>
      </c>
      <c r="B137" s="575" t="s">
        <v>1100</v>
      </c>
      <c r="C137" s="474" t="s">
        <v>493</v>
      </c>
      <c r="D137" s="474" t="s">
        <v>493</v>
      </c>
      <c r="E137" s="626">
        <v>7911</v>
      </c>
      <c r="F137" s="626">
        <v>12786</v>
      </c>
      <c r="G137" s="626">
        <v>4601</v>
      </c>
      <c r="H137" s="626">
        <v>3880</v>
      </c>
      <c r="I137" s="626">
        <v>76</v>
      </c>
      <c r="J137" s="626">
        <v>12360</v>
      </c>
      <c r="K137" s="626">
        <v>417</v>
      </c>
      <c r="L137" s="626">
        <v>-32</v>
      </c>
      <c r="M137" s="626">
        <v>-419</v>
      </c>
      <c r="N137" s="626">
        <v>1337</v>
      </c>
      <c r="O137" s="626">
        <v>42917</v>
      </c>
      <c r="P137" s="638">
        <v>2305</v>
      </c>
      <c r="Q137" s="567">
        <f t="shared" si="5"/>
        <v>227</v>
      </c>
      <c r="R137" s="646" t="str">
        <f t="shared" si="6"/>
        <v>Östra Göinge</v>
      </c>
      <c r="S137" s="646">
        <f t="shared" si="7"/>
        <v>2305</v>
      </c>
      <c r="T137" s="645" t="str">
        <f t="shared" ca="1" si="8"/>
        <v>$Q$138</v>
      </c>
      <c r="U137" s="647">
        <v>14898</v>
      </c>
      <c r="V137" s="645">
        <f t="shared" si="9"/>
        <v>34339890</v>
      </c>
    </row>
    <row r="138" spans="1:22" ht="25.5" x14ac:dyDescent="0.2">
      <c r="A138" s="576" t="s">
        <v>1138</v>
      </c>
      <c r="B138" s="575" t="s">
        <v>852</v>
      </c>
      <c r="C138" s="578" t="s">
        <v>495</v>
      </c>
      <c r="D138" s="577" t="s">
        <v>711</v>
      </c>
      <c r="E138" s="626">
        <v>7615</v>
      </c>
      <c r="F138" s="626">
        <v>11252</v>
      </c>
      <c r="G138" s="626">
        <v>4267</v>
      </c>
      <c r="H138" s="626">
        <v>3170</v>
      </c>
      <c r="I138" s="626">
        <v>38</v>
      </c>
      <c r="J138" s="626">
        <v>12661</v>
      </c>
      <c r="K138" s="626">
        <v>0</v>
      </c>
      <c r="L138" s="626">
        <v>-154</v>
      </c>
      <c r="M138" s="626">
        <v>-389</v>
      </c>
      <c r="N138" s="626">
        <v>1096</v>
      </c>
      <c r="O138" s="626">
        <v>39556</v>
      </c>
      <c r="P138" s="638">
        <v>-1056</v>
      </c>
      <c r="Q138" s="567">
        <f t="shared" si="5"/>
        <v>49</v>
      </c>
      <c r="R138" s="646" t="str">
        <f t="shared" si="6"/>
        <v>Falkenberg</v>
      </c>
      <c r="S138" s="646">
        <f t="shared" si="7"/>
        <v>-1056</v>
      </c>
      <c r="T138" s="645" t="str">
        <f t="shared" ca="1" si="8"/>
        <v>$Q$139</v>
      </c>
      <c r="U138" s="647">
        <v>44625</v>
      </c>
      <c r="V138" s="645">
        <f t="shared" si="9"/>
        <v>-47124000</v>
      </c>
    </row>
    <row r="139" spans="1:22" x14ac:dyDescent="0.2">
      <c r="A139" s="576" t="s">
        <v>1138</v>
      </c>
      <c r="B139" s="575" t="s">
        <v>876</v>
      </c>
      <c r="C139" s="474" t="s">
        <v>496</v>
      </c>
      <c r="D139" s="474" t="s">
        <v>496</v>
      </c>
      <c r="E139" s="626">
        <v>8121</v>
      </c>
      <c r="F139" s="626">
        <v>11165</v>
      </c>
      <c r="G139" s="626">
        <v>3676</v>
      </c>
      <c r="H139" s="626">
        <v>3670</v>
      </c>
      <c r="I139" s="626">
        <v>125</v>
      </c>
      <c r="J139" s="626">
        <v>11361</v>
      </c>
      <c r="K139" s="626">
        <v>227</v>
      </c>
      <c r="L139" s="626">
        <v>-87</v>
      </c>
      <c r="M139" s="626">
        <v>-304</v>
      </c>
      <c r="N139" s="626">
        <v>1096</v>
      </c>
      <c r="O139" s="626">
        <v>39050</v>
      </c>
      <c r="P139" s="638">
        <v>-1562</v>
      </c>
      <c r="Q139" s="567">
        <f t="shared" ref="Q139:Q202" si="10">RANK(P139,$P$10:$P$299,1)</f>
        <v>29</v>
      </c>
      <c r="R139" s="646" t="str">
        <f t="shared" ref="R139:R202" si="11">C139</f>
        <v>Halmstad</v>
      </c>
      <c r="S139" s="646">
        <f t="shared" ref="S139:S202" si="12">P139</f>
        <v>-1562</v>
      </c>
      <c r="T139" s="645" t="str">
        <f t="shared" ref="T139:T202" ca="1" si="13">CELL("adress",Q140)</f>
        <v>$Q$140</v>
      </c>
      <c r="U139" s="647">
        <v>101175</v>
      </c>
      <c r="V139" s="645">
        <f t="shared" ref="V139:V202" si="14">U139*P139</f>
        <v>-158035350</v>
      </c>
    </row>
    <row r="140" spans="1:22" x14ac:dyDescent="0.2">
      <c r="A140" s="576" t="s">
        <v>1138</v>
      </c>
      <c r="B140" s="575" t="s">
        <v>889</v>
      </c>
      <c r="C140" s="474" t="s">
        <v>497</v>
      </c>
      <c r="D140" s="474" t="s">
        <v>497</v>
      </c>
      <c r="E140" s="626">
        <v>8684</v>
      </c>
      <c r="F140" s="626">
        <v>13693</v>
      </c>
      <c r="G140" s="626">
        <v>5056</v>
      </c>
      <c r="H140" s="626">
        <v>3790</v>
      </c>
      <c r="I140" s="626">
        <v>308</v>
      </c>
      <c r="J140" s="626">
        <v>12777</v>
      </c>
      <c r="K140" s="626">
        <v>268</v>
      </c>
      <c r="L140" s="626">
        <v>72</v>
      </c>
      <c r="M140" s="626">
        <v>-419</v>
      </c>
      <c r="N140" s="626">
        <v>1096</v>
      </c>
      <c r="O140" s="626">
        <v>45325</v>
      </c>
      <c r="P140" s="638">
        <v>4713</v>
      </c>
      <c r="Q140" s="567">
        <f t="shared" si="10"/>
        <v>268</v>
      </c>
      <c r="R140" s="646" t="str">
        <f t="shared" si="11"/>
        <v>Hylte</v>
      </c>
      <c r="S140" s="646">
        <f t="shared" si="12"/>
        <v>4713</v>
      </c>
      <c r="T140" s="645" t="str">
        <f t="shared" ca="1" si="13"/>
        <v>$Q$141</v>
      </c>
      <c r="U140" s="647">
        <v>10929</v>
      </c>
      <c r="V140" s="645">
        <f t="shared" si="14"/>
        <v>51508377</v>
      </c>
    </row>
    <row r="141" spans="1:22" x14ac:dyDescent="0.2">
      <c r="A141" s="576" t="s">
        <v>1138</v>
      </c>
      <c r="B141" s="575" t="s">
        <v>921</v>
      </c>
      <c r="C141" s="474" t="s">
        <v>498</v>
      </c>
      <c r="D141" s="474" t="s">
        <v>498</v>
      </c>
      <c r="E141" s="626">
        <v>9297</v>
      </c>
      <c r="F141" s="626">
        <v>14258</v>
      </c>
      <c r="G141" s="626">
        <v>4496</v>
      </c>
      <c r="H141" s="626">
        <v>2758</v>
      </c>
      <c r="I141" s="626">
        <v>0</v>
      </c>
      <c r="J141" s="626">
        <v>9511</v>
      </c>
      <c r="K141" s="626">
        <v>322</v>
      </c>
      <c r="L141" s="626">
        <v>-65</v>
      </c>
      <c r="M141" s="626">
        <v>130</v>
      </c>
      <c r="N141" s="626">
        <v>1096</v>
      </c>
      <c r="O141" s="626">
        <v>41803</v>
      </c>
      <c r="P141" s="638">
        <v>1191</v>
      </c>
      <c r="Q141" s="567">
        <f t="shared" si="10"/>
        <v>182</v>
      </c>
      <c r="R141" s="646" t="str">
        <f t="shared" si="11"/>
        <v>Kungsbacka</v>
      </c>
      <c r="S141" s="646">
        <f t="shared" si="12"/>
        <v>1191</v>
      </c>
      <c r="T141" s="645" t="str">
        <f t="shared" ca="1" si="13"/>
        <v>$Q$142</v>
      </c>
      <c r="U141" s="647">
        <v>83217</v>
      </c>
      <c r="V141" s="645">
        <f t="shared" si="14"/>
        <v>99111447</v>
      </c>
    </row>
    <row r="142" spans="1:22" x14ac:dyDescent="0.2">
      <c r="A142" s="576" t="s">
        <v>1138</v>
      </c>
      <c r="B142" s="575" t="s">
        <v>926</v>
      </c>
      <c r="C142" s="474" t="s">
        <v>499</v>
      </c>
      <c r="D142" s="474" t="s">
        <v>499</v>
      </c>
      <c r="E142" s="626">
        <v>7614</v>
      </c>
      <c r="F142" s="626">
        <v>11549</v>
      </c>
      <c r="G142" s="626">
        <v>4313</v>
      </c>
      <c r="H142" s="626">
        <v>3128</v>
      </c>
      <c r="I142" s="626">
        <v>12</v>
      </c>
      <c r="J142" s="626">
        <v>12602</v>
      </c>
      <c r="K142" s="626">
        <v>133</v>
      </c>
      <c r="L142" s="626">
        <v>-154</v>
      </c>
      <c r="M142" s="626">
        <v>-419</v>
      </c>
      <c r="N142" s="626">
        <v>1096</v>
      </c>
      <c r="O142" s="626">
        <v>39874</v>
      </c>
      <c r="P142" s="638">
        <v>-738</v>
      </c>
      <c r="Q142" s="567">
        <f t="shared" si="10"/>
        <v>62</v>
      </c>
      <c r="R142" s="646" t="str">
        <f t="shared" si="11"/>
        <v>Laholm</v>
      </c>
      <c r="S142" s="646">
        <f t="shared" si="12"/>
        <v>-738</v>
      </c>
      <c r="T142" s="645" t="str">
        <f t="shared" ca="1" si="13"/>
        <v>$Q$143</v>
      </c>
      <c r="U142" s="647">
        <v>25426</v>
      </c>
      <c r="V142" s="645">
        <f t="shared" si="14"/>
        <v>-18764388</v>
      </c>
    </row>
    <row r="143" spans="1:22" x14ac:dyDescent="0.2">
      <c r="A143" s="576" t="s">
        <v>1138</v>
      </c>
      <c r="B143" s="575" t="s">
        <v>1062</v>
      </c>
      <c r="C143" s="474" t="s">
        <v>500</v>
      </c>
      <c r="D143" s="474" t="s">
        <v>500</v>
      </c>
      <c r="E143" s="626">
        <v>8028</v>
      </c>
      <c r="F143" s="626">
        <v>11464</v>
      </c>
      <c r="G143" s="626">
        <v>3845</v>
      </c>
      <c r="H143" s="626">
        <v>2990</v>
      </c>
      <c r="I143" s="626">
        <v>0</v>
      </c>
      <c r="J143" s="626">
        <v>12189</v>
      </c>
      <c r="K143" s="626">
        <v>0</v>
      </c>
      <c r="L143" s="626">
        <v>-154</v>
      </c>
      <c r="M143" s="626">
        <v>-302</v>
      </c>
      <c r="N143" s="626">
        <v>1096</v>
      </c>
      <c r="O143" s="626">
        <v>39156</v>
      </c>
      <c r="P143" s="638">
        <v>-1456</v>
      </c>
      <c r="Q143" s="567">
        <f t="shared" si="10"/>
        <v>32</v>
      </c>
      <c r="R143" s="646" t="str">
        <f t="shared" si="11"/>
        <v>Varberg</v>
      </c>
      <c r="S143" s="646">
        <f t="shared" si="12"/>
        <v>-1456</v>
      </c>
      <c r="T143" s="645" t="str">
        <f t="shared" ca="1" si="13"/>
        <v>$Q$144</v>
      </c>
      <c r="U143" s="647">
        <v>63481</v>
      </c>
      <c r="V143" s="645">
        <f t="shared" si="14"/>
        <v>-92428336</v>
      </c>
    </row>
    <row r="144" spans="1:22" ht="25.5" x14ac:dyDescent="0.2">
      <c r="A144" s="576" t="s">
        <v>1139</v>
      </c>
      <c r="B144" s="575" t="s">
        <v>813</v>
      </c>
      <c r="C144" s="579" t="s">
        <v>502</v>
      </c>
      <c r="D144" s="648" t="s">
        <v>712</v>
      </c>
      <c r="E144" s="626">
        <v>9686</v>
      </c>
      <c r="F144" s="626">
        <v>13181</v>
      </c>
      <c r="G144" s="626">
        <v>4545</v>
      </c>
      <c r="H144" s="626">
        <v>3428</v>
      </c>
      <c r="I144" s="626">
        <v>73</v>
      </c>
      <c r="J144" s="626">
        <v>8315</v>
      </c>
      <c r="K144" s="626">
        <v>701</v>
      </c>
      <c r="L144" s="626">
        <v>-13</v>
      </c>
      <c r="M144" s="626">
        <v>-243</v>
      </c>
      <c r="N144" s="626">
        <v>1315</v>
      </c>
      <c r="O144" s="626">
        <v>40988</v>
      </c>
      <c r="P144" s="638">
        <v>376</v>
      </c>
      <c r="Q144" s="567">
        <f t="shared" si="10"/>
        <v>139</v>
      </c>
      <c r="R144" s="646" t="str">
        <f t="shared" si="11"/>
        <v>Ale</v>
      </c>
      <c r="S144" s="646">
        <f t="shared" si="12"/>
        <v>376</v>
      </c>
      <c r="T144" s="645" t="str">
        <f t="shared" ca="1" si="13"/>
        <v>$Q$145</v>
      </c>
      <c r="U144" s="647">
        <v>30797</v>
      </c>
      <c r="V144" s="645">
        <f t="shared" si="14"/>
        <v>11579672</v>
      </c>
    </row>
    <row r="145" spans="1:22" x14ac:dyDescent="0.2">
      <c r="A145" s="576" t="s">
        <v>1139</v>
      </c>
      <c r="B145" s="575" t="s">
        <v>814</v>
      </c>
      <c r="C145" s="474" t="s">
        <v>503</v>
      </c>
      <c r="D145" s="474" t="s">
        <v>503</v>
      </c>
      <c r="E145" s="626">
        <v>8115</v>
      </c>
      <c r="F145" s="626">
        <v>12155</v>
      </c>
      <c r="G145" s="626">
        <v>3952</v>
      </c>
      <c r="H145" s="626">
        <v>2889</v>
      </c>
      <c r="I145" s="626">
        <v>0</v>
      </c>
      <c r="J145" s="626">
        <v>11706</v>
      </c>
      <c r="K145" s="626">
        <v>0</v>
      </c>
      <c r="L145" s="626">
        <v>-13</v>
      </c>
      <c r="M145" s="626">
        <v>-419</v>
      </c>
      <c r="N145" s="626">
        <v>1315</v>
      </c>
      <c r="O145" s="626">
        <v>39700</v>
      </c>
      <c r="P145" s="638">
        <v>-912</v>
      </c>
      <c r="Q145" s="567">
        <f t="shared" si="10"/>
        <v>54</v>
      </c>
      <c r="R145" s="646" t="str">
        <f t="shared" si="11"/>
        <v>Alingsås</v>
      </c>
      <c r="S145" s="646">
        <f t="shared" si="12"/>
        <v>-912</v>
      </c>
      <c r="T145" s="645" t="str">
        <f t="shared" ca="1" si="13"/>
        <v>$Q$146</v>
      </c>
      <c r="U145" s="647">
        <v>40934</v>
      </c>
      <c r="V145" s="645">
        <f t="shared" si="14"/>
        <v>-37331808</v>
      </c>
    </row>
    <row r="146" spans="1:22" x14ac:dyDescent="0.2">
      <c r="A146" s="576" t="s">
        <v>1139</v>
      </c>
      <c r="B146" s="575" t="s">
        <v>823</v>
      </c>
      <c r="C146" s="474" t="s">
        <v>504</v>
      </c>
      <c r="D146" s="474" t="s">
        <v>504</v>
      </c>
      <c r="E146" s="626">
        <v>6099</v>
      </c>
      <c r="F146" s="626">
        <v>10867</v>
      </c>
      <c r="G146" s="626">
        <v>4006</v>
      </c>
      <c r="H146" s="626">
        <v>4078</v>
      </c>
      <c r="I146" s="626">
        <v>0</v>
      </c>
      <c r="J146" s="626">
        <v>16936</v>
      </c>
      <c r="K146" s="626">
        <v>51</v>
      </c>
      <c r="L146" s="626">
        <v>147</v>
      </c>
      <c r="M146" s="626">
        <v>-419</v>
      </c>
      <c r="N146" s="626">
        <v>1315</v>
      </c>
      <c r="O146" s="626">
        <v>43080</v>
      </c>
      <c r="P146" s="638">
        <v>2468</v>
      </c>
      <c r="Q146" s="567">
        <f t="shared" si="10"/>
        <v>233</v>
      </c>
      <c r="R146" s="646" t="str">
        <f t="shared" si="11"/>
        <v>Bengtsfors</v>
      </c>
      <c r="S146" s="646">
        <f t="shared" si="12"/>
        <v>2468</v>
      </c>
      <c r="T146" s="645" t="str">
        <f t="shared" ca="1" si="13"/>
        <v>$Q$147</v>
      </c>
      <c r="U146" s="647">
        <v>9867</v>
      </c>
      <c r="V146" s="645">
        <f t="shared" si="14"/>
        <v>24351756</v>
      </c>
    </row>
    <row r="147" spans="1:22" x14ac:dyDescent="0.2">
      <c r="A147" s="576" t="s">
        <v>1139</v>
      </c>
      <c r="B147" s="575" t="s">
        <v>828</v>
      </c>
      <c r="C147" s="474" t="s">
        <v>505</v>
      </c>
      <c r="D147" s="474" t="s">
        <v>505</v>
      </c>
      <c r="E147" s="626">
        <v>9665</v>
      </c>
      <c r="F147" s="626">
        <v>13568</v>
      </c>
      <c r="G147" s="626">
        <v>4360</v>
      </c>
      <c r="H147" s="626">
        <v>2726</v>
      </c>
      <c r="I147" s="626">
        <v>0</v>
      </c>
      <c r="J147" s="626">
        <v>9483</v>
      </c>
      <c r="K147" s="626">
        <v>325</v>
      </c>
      <c r="L147" s="626">
        <v>-54</v>
      </c>
      <c r="M147" s="626">
        <v>-358</v>
      </c>
      <c r="N147" s="626">
        <v>1315</v>
      </c>
      <c r="O147" s="626">
        <v>41030</v>
      </c>
      <c r="P147" s="638">
        <v>418</v>
      </c>
      <c r="Q147" s="567">
        <f t="shared" si="10"/>
        <v>142</v>
      </c>
      <c r="R147" s="646" t="str">
        <f t="shared" si="11"/>
        <v>Bollebygd</v>
      </c>
      <c r="S147" s="646">
        <f t="shared" si="12"/>
        <v>418</v>
      </c>
      <c r="T147" s="645" t="str">
        <f t="shared" ca="1" si="13"/>
        <v>$Q$148</v>
      </c>
      <c r="U147" s="647">
        <v>9403</v>
      </c>
      <c r="V147" s="645">
        <f t="shared" si="14"/>
        <v>3930454</v>
      </c>
    </row>
    <row r="148" spans="1:22" x14ac:dyDescent="0.2">
      <c r="A148" s="576" t="s">
        <v>1139</v>
      </c>
      <c r="B148" s="575" t="s">
        <v>832</v>
      </c>
      <c r="C148" s="474" t="s">
        <v>506</v>
      </c>
      <c r="D148" s="474" t="s">
        <v>506</v>
      </c>
      <c r="E148" s="626">
        <v>8583</v>
      </c>
      <c r="F148" s="626">
        <v>11537</v>
      </c>
      <c r="G148" s="626">
        <v>4028</v>
      </c>
      <c r="H148" s="626">
        <v>3969</v>
      </c>
      <c r="I148" s="626">
        <v>197</v>
      </c>
      <c r="J148" s="626">
        <v>10994</v>
      </c>
      <c r="K148" s="626">
        <v>10</v>
      </c>
      <c r="L148" s="626">
        <v>12</v>
      </c>
      <c r="M148" s="626">
        <v>-419</v>
      </c>
      <c r="N148" s="626">
        <v>1315</v>
      </c>
      <c r="O148" s="626">
        <v>40226</v>
      </c>
      <c r="P148" s="638">
        <v>-386</v>
      </c>
      <c r="Q148" s="567">
        <f t="shared" si="10"/>
        <v>90</v>
      </c>
      <c r="R148" s="646" t="str">
        <f t="shared" si="11"/>
        <v>Borås</v>
      </c>
      <c r="S148" s="646">
        <f t="shared" si="12"/>
        <v>-386</v>
      </c>
      <c r="T148" s="645" t="str">
        <f t="shared" ca="1" si="13"/>
        <v>$Q$149</v>
      </c>
      <c r="U148" s="647">
        <v>112121</v>
      </c>
      <c r="V148" s="645">
        <f t="shared" si="14"/>
        <v>-43278706</v>
      </c>
    </row>
    <row r="149" spans="1:22" x14ac:dyDescent="0.2">
      <c r="A149" s="576" t="s">
        <v>1139</v>
      </c>
      <c r="B149" s="575" t="s">
        <v>839</v>
      </c>
      <c r="C149" s="474" t="s">
        <v>507</v>
      </c>
      <c r="D149" s="474" t="s">
        <v>507</v>
      </c>
      <c r="E149" s="626">
        <v>6608</v>
      </c>
      <c r="F149" s="626">
        <v>11030</v>
      </c>
      <c r="G149" s="626">
        <v>4090</v>
      </c>
      <c r="H149" s="626">
        <v>3397</v>
      </c>
      <c r="I149" s="626">
        <v>0</v>
      </c>
      <c r="J149" s="626">
        <v>14382</v>
      </c>
      <c r="K149" s="626">
        <v>23</v>
      </c>
      <c r="L149" s="626">
        <v>1657</v>
      </c>
      <c r="M149" s="626">
        <v>-419</v>
      </c>
      <c r="N149" s="626">
        <v>1315</v>
      </c>
      <c r="O149" s="626">
        <v>42083</v>
      </c>
      <c r="P149" s="638">
        <v>1471</v>
      </c>
      <c r="Q149" s="567">
        <f t="shared" si="10"/>
        <v>194</v>
      </c>
      <c r="R149" s="646" t="str">
        <f t="shared" si="11"/>
        <v>Dals-Ed</v>
      </c>
      <c r="S149" s="646">
        <f t="shared" si="12"/>
        <v>1471</v>
      </c>
      <c r="T149" s="645" t="str">
        <f t="shared" ca="1" si="13"/>
        <v>$Q$150</v>
      </c>
      <c r="U149" s="647">
        <v>4807</v>
      </c>
      <c r="V149" s="645">
        <f t="shared" si="14"/>
        <v>7071097</v>
      </c>
    </row>
    <row r="150" spans="1:22" x14ac:dyDescent="0.2">
      <c r="A150" s="576" t="s">
        <v>1139</v>
      </c>
      <c r="B150" s="575" t="s">
        <v>850</v>
      </c>
      <c r="C150" s="474" t="s">
        <v>508</v>
      </c>
      <c r="D150" s="474" t="s">
        <v>508</v>
      </c>
      <c r="E150" s="626">
        <v>7946</v>
      </c>
      <c r="F150" s="626">
        <v>11442</v>
      </c>
      <c r="G150" s="626">
        <v>4294</v>
      </c>
      <c r="H150" s="626">
        <v>2667</v>
      </c>
      <c r="I150" s="626">
        <v>0</v>
      </c>
      <c r="J150" s="626">
        <v>13491</v>
      </c>
      <c r="K150" s="626">
        <v>21</v>
      </c>
      <c r="L150" s="626">
        <v>481</v>
      </c>
      <c r="M150" s="626">
        <v>-419</v>
      </c>
      <c r="N150" s="626">
        <v>1315</v>
      </c>
      <c r="O150" s="626">
        <v>41238</v>
      </c>
      <c r="P150" s="638">
        <v>626</v>
      </c>
      <c r="Q150" s="567">
        <f t="shared" si="10"/>
        <v>153</v>
      </c>
      <c r="R150" s="646" t="str">
        <f t="shared" si="11"/>
        <v>Essunga</v>
      </c>
      <c r="S150" s="646">
        <f t="shared" si="12"/>
        <v>626</v>
      </c>
      <c r="T150" s="645" t="str">
        <f t="shared" ca="1" si="13"/>
        <v>$Q$151</v>
      </c>
      <c r="U150" s="647">
        <v>5671</v>
      </c>
      <c r="V150" s="645">
        <f t="shared" si="14"/>
        <v>3550046</v>
      </c>
    </row>
    <row r="151" spans="1:22" x14ac:dyDescent="0.2">
      <c r="A151" s="576" t="s">
        <v>1139</v>
      </c>
      <c r="B151" s="575" t="s">
        <v>853</v>
      </c>
      <c r="C151" s="474" t="s">
        <v>509</v>
      </c>
      <c r="D151" s="474" t="s">
        <v>509</v>
      </c>
      <c r="E151" s="626">
        <v>8446</v>
      </c>
      <c r="F151" s="626">
        <v>12296</v>
      </c>
      <c r="G151" s="626">
        <v>4306</v>
      </c>
      <c r="H151" s="626">
        <v>3822</v>
      </c>
      <c r="I151" s="626">
        <v>149</v>
      </c>
      <c r="J151" s="626">
        <v>12970</v>
      </c>
      <c r="K151" s="626">
        <v>50</v>
      </c>
      <c r="L151" s="626">
        <v>-57</v>
      </c>
      <c r="M151" s="626">
        <v>-419</v>
      </c>
      <c r="N151" s="626">
        <v>1315</v>
      </c>
      <c r="O151" s="626">
        <v>42878</v>
      </c>
      <c r="P151" s="638">
        <v>2266</v>
      </c>
      <c r="Q151" s="567">
        <f t="shared" si="10"/>
        <v>226</v>
      </c>
      <c r="R151" s="646" t="str">
        <f t="shared" si="11"/>
        <v>Falköping</v>
      </c>
      <c r="S151" s="646">
        <f t="shared" si="12"/>
        <v>2266</v>
      </c>
      <c r="T151" s="645" t="str">
        <f t="shared" ca="1" si="13"/>
        <v>$Q$152</v>
      </c>
      <c r="U151" s="647">
        <v>33145</v>
      </c>
      <c r="V151" s="645">
        <f t="shared" si="14"/>
        <v>75106570</v>
      </c>
    </row>
    <row r="152" spans="1:22" x14ac:dyDescent="0.2">
      <c r="A152" s="576" t="s">
        <v>1139</v>
      </c>
      <c r="B152" s="575" t="s">
        <v>859</v>
      </c>
      <c r="C152" s="474" t="s">
        <v>510</v>
      </c>
      <c r="D152" s="474" t="s">
        <v>510</v>
      </c>
      <c r="E152" s="626">
        <v>6812</v>
      </c>
      <c r="F152" s="626">
        <v>11160</v>
      </c>
      <c r="G152" s="626">
        <v>4914</v>
      </c>
      <c r="H152" s="626">
        <v>3748</v>
      </c>
      <c r="I152" s="626">
        <v>0</v>
      </c>
      <c r="J152" s="626">
        <v>14451</v>
      </c>
      <c r="K152" s="626">
        <v>63</v>
      </c>
      <c r="L152" s="626">
        <v>682</v>
      </c>
      <c r="M152" s="626">
        <v>-419</v>
      </c>
      <c r="N152" s="626">
        <v>1315</v>
      </c>
      <c r="O152" s="626">
        <v>42726</v>
      </c>
      <c r="P152" s="638">
        <v>2114</v>
      </c>
      <c r="Q152" s="567">
        <f t="shared" si="10"/>
        <v>219</v>
      </c>
      <c r="R152" s="646" t="str">
        <f t="shared" si="11"/>
        <v>Färgelanda</v>
      </c>
      <c r="S152" s="646">
        <f t="shared" si="12"/>
        <v>2114</v>
      </c>
      <c r="T152" s="645" t="str">
        <f t="shared" ca="1" si="13"/>
        <v>$Q$153</v>
      </c>
      <c r="U152" s="647">
        <v>6596</v>
      </c>
      <c r="V152" s="645">
        <f t="shared" si="14"/>
        <v>13943944</v>
      </c>
    </row>
    <row r="153" spans="1:22" x14ac:dyDescent="0.2">
      <c r="A153" s="576" t="s">
        <v>1139</v>
      </c>
      <c r="B153" s="575" t="s">
        <v>866</v>
      </c>
      <c r="C153" s="474" t="s">
        <v>511</v>
      </c>
      <c r="D153" s="474" t="s">
        <v>511</v>
      </c>
      <c r="E153" s="626">
        <v>7183</v>
      </c>
      <c r="F153" s="626">
        <v>11043</v>
      </c>
      <c r="G153" s="626">
        <v>4818</v>
      </c>
      <c r="H153" s="626">
        <v>2279</v>
      </c>
      <c r="I153" s="626">
        <v>0</v>
      </c>
      <c r="J153" s="626">
        <v>13668</v>
      </c>
      <c r="K153" s="626">
        <v>0</v>
      </c>
      <c r="L153" s="626">
        <v>481</v>
      </c>
      <c r="M153" s="626">
        <v>-419</v>
      </c>
      <c r="N153" s="626">
        <v>1315</v>
      </c>
      <c r="O153" s="626">
        <v>40368</v>
      </c>
      <c r="P153" s="638">
        <v>-244</v>
      </c>
      <c r="Q153" s="567">
        <f t="shared" si="10"/>
        <v>97</v>
      </c>
      <c r="R153" s="646" t="str">
        <f t="shared" si="11"/>
        <v>Grästorp</v>
      </c>
      <c r="S153" s="646">
        <f t="shared" si="12"/>
        <v>-244</v>
      </c>
      <c r="T153" s="645" t="str">
        <f t="shared" ca="1" si="13"/>
        <v>$Q$154</v>
      </c>
      <c r="U153" s="647">
        <v>5705</v>
      </c>
      <c r="V153" s="645">
        <f t="shared" si="14"/>
        <v>-1392020</v>
      </c>
    </row>
    <row r="154" spans="1:22" x14ac:dyDescent="0.2">
      <c r="A154" s="576" t="s">
        <v>1139</v>
      </c>
      <c r="B154" s="575" t="s">
        <v>867</v>
      </c>
      <c r="C154" s="474" t="s">
        <v>512</v>
      </c>
      <c r="D154" s="474" t="s">
        <v>512</v>
      </c>
      <c r="E154" s="626">
        <v>5421</v>
      </c>
      <c r="F154" s="626">
        <v>9784</v>
      </c>
      <c r="G154" s="626">
        <v>4751</v>
      </c>
      <c r="H154" s="626">
        <v>3587</v>
      </c>
      <c r="I154" s="626">
        <v>0</v>
      </c>
      <c r="J154" s="626">
        <v>16564</v>
      </c>
      <c r="K154" s="626">
        <v>67</v>
      </c>
      <c r="L154" s="626">
        <v>505</v>
      </c>
      <c r="M154" s="626">
        <v>-419</v>
      </c>
      <c r="N154" s="626">
        <v>1315</v>
      </c>
      <c r="O154" s="626">
        <v>41575</v>
      </c>
      <c r="P154" s="638">
        <v>963</v>
      </c>
      <c r="Q154" s="567">
        <f t="shared" si="10"/>
        <v>170</v>
      </c>
      <c r="R154" s="646" t="str">
        <f t="shared" si="11"/>
        <v>Gullspång</v>
      </c>
      <c r="S154" s="646">
        <f t="shared" si="12"/>
        <v>963</v>
      </c>
      <c r="T154" s="645" t="str">
        <f t="shared" ca="1" si="13"/>
        <v>$Q$155</v>
      </c>
      <c r="U154" s="647">
        <v>5258</v>
      </c>
      <c r="V154" s="645">
        <f t="shared" si="14"/>
        <v>5063454</v>
      </c>
    </row>
    <row r="155" spans="1:22" x14ac:dyDescent="0.2">
      <c r="A155" s="576" t="s">
        <v>1139</v>
      </c>
      <c r="B155" s="575" t="s">
        <v>870</v>
      </c>
      <c r="C155" s="474" t="s">
        <v>513</v>
      </c>
      <c r="D155" s="474" t="s">
        <v>513</v>
      </c>
      <c r="E155" s="626">
        <v>8630</v>
      </c>
      <c r="F155" s="626">
        <v>10112</v>
      </c>
      <c r="G155" s="626">
        <v>3284</v>
      </c>
      <c r="H155" s="626">
        <v>6494</v>
      </c>
      <c r="I155" s="626">
        <v>315</v>
      </c>
      <c r="J155" s="626">
        <v>8811</v>
      </c>
      <c r="K155" s="626">
        <v>113</v>
      </c>
      <c r="L155" s="626">
        <v>132</v>
      </c>
      <c r="M155" s="626">
        <v>213</v>
      </c>
      <c r="N155" s="626">
        <v>1315</v>
      </c>
      <c r="O155" s="626">
        <v>39419</v>
      </c>
      <c r="P155" s="638">
        <v>-1193</v>
      </c>
      <c r="Q155" s="567">
        <f t="shared" si="10"/>
        <v>38</v>
      </c>
      <c r="R155" s="646" t="str">
        <f t="shared" si="11"/>
        <v>Göteborg</v>
      </c>
      <c r="S155" s="646">
        <f t="shared" si="12"/>
        <v>-1193</v>
      </c>
      <c r="T155" s="645" t="str">
        <f t="shared" ca="1" si="13"/>
        <v>$Q$156</v>
      </c>
      <c r="U155" s="647">
        <v>571153</v>
      </c>
      <c r="V155" s="645">
        <f t="shared" si="14"/>
        <v>-681385529</v>
      </c>
    </row>
    <row r="156" spans="1:22" x14ac:dyDescent="0.2">
      <c r="A156" s="576" t="s">
        <v>1139</v>
      </c>
      <c r="B156" s="575" t="s">
        <v>871</v>
      </c>
      <c r="C156" s="474" t="s">
        <v>514</v>
      </c>
      <c r="D156" s="474" t="s">
        <v>514</v>
      </c>
      <c r="E156" s="626">
        <v>7267</v>
      </c>
      <c r="F156" s="626">
        <v>11651</v>
      </c>
      <c r="G156" s="626">
        <v>4585</v>
      </c>
      <c r="H156" s="626">
        <v>3016</v>
      </c>
      <c r="I156" s="626">
        <v>40</v>
      </c>
      <c r="J156" s="626">
        <v>11883</v>
      </c>
      <c r="K156" s="626">
        <v>0</v>
      </c>
      <c r="L156" s="626">
        <v>-80</v>
      </c>
      <c r="M156" s="626">
        <v>-419</v>
      </c>
      <c r="N156" s="626">
        <v>1315</v>
      </c>
      <c r="O156" s="626">
        <v>39258</v>
      </c>
      <c r="P156" s="638">
        <v>-1354</v>
      </c>
      <c r="Q156" s="567">
        <f t="shared" si="10"/>
        <v>35</v>
      </c>
      <c r="R156" s="646" t="str">
        <f t="shared" si="11"/>
        <v>Götene</v>
      </c>
      <c r="S156" s="646">
        <f t="shared" si="12"/>
        <v>-1354</v>
      </c>
      <c r="T156" s="645" t="str">
        <f t="shared" ca="1" si="13"/>
        <v>$Q$157</v>
      </c>
      <c r="U156" s="647">
        <v>13271</v>
      </c>
      <c r="V156" s="645">
        <f t="shared" si="14"/>
        <v>-17968934</v>
      </c>
    </row>
    <row r="157" spans="1:22" x14ac:dyDescent="0.2">
      <c r="A157" s="576" t="s">
        <v>1139</v>
      </c>
      <c r="B157" s="575" t="s">
        <v>883</v>
      </c>
      <c r="C157" s="474" t="s">
        <v>515</v>
      </c>
      <c r="D157" s="474" t="s">
        <v>515</v>
      </c>
      <c r="E157" s="626">
        <v>7643</v>
      </c>
      <c r="F157" s="626">
        <v>11365</v>
      </c>
      <c r="G157" s="626">
        <v>4607</v>
      </c>
      <c r="H157" s="626">
        <v>3023</v>
      </c>
      <c r="I157" s="626">
        <v>1</v>
      </c>
      <c r="J157" s="626">
        <v>12689</v>
      </c>
      <c r="K157" s="626">
        <v>0</v>
      </c>
      <c r="L157" s="626">
        <v>-57</v>
      </c>
      <c r="M157" s="626">
        <v>-419</v>
      </c>
      <c r="N157" s="626">
        <v>1315</v>
      </c>
      <c r="O157" s="626">
        <v>40167</v>
      </c>
      <c r="P157" s="638">
        <v>-445</v>
      </c>
      <c r="Q157" s="567">
        <f t="shared" si="10"/>
        <v>85</v>
      </c>
      <c r="R157" s="646" t="str">
        <f t="shared" si="11"/>
        <v>Herrljunga</v>
      </c>
      <c r="S157" s="646">
        <f t="shared" si="12"/>
        <v>-445</v>
      </c>
      <c r="T157" s="645" t="str">
        <f t="shared" ca="1" si="13"/>
        <v>$Q$158</v>
      </c>
      <c r="U157" s="647">
        <v>9482</v>
      </c>
      <c r="V157" s="645">
        <f t="shared" si="14"/>
        <v>-4219490</v>
      </c>
    </row>
    <row r="158" spans="1:22" x14ac:dyDescent="0.2">
      <c r="A158" s="576" t="s">
        <v>1139</v>
      </c>
      <c r="B158" s="575" t="s">
        <v>884</v>
      </c>
      <c r="C158" s="474" t="s">
        <v>516</v>
      </c>
      <c r="D158" s="474" t="s">
        <v>516</v>
      </c>
      <c r="E158" s="626">
        <v>7095</v>
      </c>
      <c r="F158" s="626">
        <v>10845</v>
      </c>
      <c r="G158" s="626">
        <v>4308</v>
      </c>
      <c r="H158" s="626">
        <v>3209</v>
      </c>
      <c r="I158" s="626">
        <v>0</v>
      </c>
      <c r="J158" s="626">
        <v>13985</v>
      </c>
      <c r="K158" s="626">
        <v>0</v>
      </c>
      <c r="L158" s="626">
        <v>-80</v>
      </c>
      <c r="M158" s="626">
        <v>-419</v>
      </c>
      <c r="N158" s="626">
        <v>1315</v>
      </c>
      <c r="O158" s="626">
        <v>40258</v>
      </c>
      <c r="P158" s="638">
        <v>-354</v>
      </c>
      <c r="Q158" s="567">
        <f t="shared" si="10"/>
        <v>94</v>
      </c>
      <c r="R158" s="646" t="str">
        <f t="shared" si="11"/>
        <v>Hjo</v>
      </c>
      <c r="S158" s="646">
        <f t="shared" si="12"/>
        <v>-354</v>
      </c>
      <c r="T158" s="645" t="str">
        <f t="shared" ca="1" si="13"/>
        <v>$Q$159</v>
      </c>
      <c r="U158" s="647">
        <v>9160</v>
      </c>
      <c r="V158" s="645">
        <f t="shared" si="14"/>
        <v>-3242640</v>
      </c>
    </row>
    <row r="159" spans="1:22" x14ac:dyDescent="0.2">
      <c r="A159" s="576" t="s">
        <v>1139</v>
      </c>
      <c r="B159" s="575" t="s">
        <v>894</v>
      </c>
      <c r="C159" s="474" t="s">
        <v>517</v>
      </c>
      <c r="D159" s="474" t="s">
        <v>517</v>
      </c>
      <c r="E159" s="626">
        <v>10696</v>
      </c>
      <c r="F159" s="626">
        <v>15121</v>
      </c>
      <c r="G159" s="626">
        <v>4342</v>
      </c>
      <c r="H159" s="626">
        <v>3070</v>
      </c>
      <c r="I159" s="626">
        <v>0</v>
      </c>
      <c r="J159" s="626">
        <v>7640</v>
      </c>
      <c r="K159" s="626">
        <v>18</v>
      </c>
      <c r="L159" s="626">
        <v>66</v>
      </c>
      <c r="M159" s="626">
        <v>-49</v>
      </c>
      <c r="N159" s="626">
        <v>1315</v>
      </c>
      <c r="O159" s="626">
        <v>42219</v>
      </c>
      <c r="P159" s="638">
        <v>1607</v>
      </c>
      <c r="Q159" s="567">
        <f t="shared" si="10"/>
        <v>199</v>
      </c>
      <c r="R159" s="646" t="str">
        <f t="shared" si="11"/>
        <v>Härryda</v>
      </c>
      <c r="S159" s="646">
        <f t="shared" si="12"/>
        <v>1607</v>
      </c>
      <c r="T159" s="645" t="str">
        <f t="shared" ca="1" si="13"/>
        <v>$Q$160</v>
      </c>
      <c r="U159" s="647">
        <v>37747</v>
      </c>
      <c r="V159" s="645">
        <f t="shared" si="14"/>
        <v>60659429</v>
      </c>
    </row>
    <row r="160" spans="1:22" x14ac:dyDescent="0.2">
      <c r="A160" s="576" t="s">
        <v>1139</v>
      </c>
      <c r="B160" s="575" t="s">
        <v>905</v>
      </c>
      <c r="C160" s="474" t="s">
        <v>518</v>
      </c>
      <c r="D160" s="474" t="s">
        <v>518</v>
      </c>
      <c r="E160" s="626">
        <v>5958</v>
      </c>
      <c r="F160" s="626">
        <v>10259</v>
      </c>
      <c r="G160" s="626">
        <v>3756</v>
      </c>
      <c r="H160" s="626">
        <v>2889</v>
      </c>
      <c r="I160" s="626">
        <v>0</v>
      </c>
      <c r="J160" s="626">
        <v>15699</v>
      </c>
      <c r="K160" s="626">
        <v>43</v>
      </c>
      <c r="L160" s="626">
        <v>481</v>
      </c>
      <c r="M160" s="626">
        <v>-419</v>
      </c>
      <c r="N160" s="626">
        <v>1315</v>
      </c>
      <c r="O160" s="626">
        <v>39981</v>
      </c>
      <c r="P160" s="638">
        <v>-631</v>
      </c>
      <c r="Q160" s="567">
        <f t="shared" si="10"/>
        <v>66</v>
      </c>
      <c r="R160" s="646" t="str">
        <f t="shared" si="11"/>
        <v>Karlsborg</v>
      </c>
      <c r="S160" s="646">
        <f t="shared" si="12"/>
        <v>-631</v>
      </c>
      <c r="T160" s="645" t="str">
        <f t="shared" ca="1" si="13"/>
        <v>$Q$161</v>
      </c>
      <c r="U160" s="647">
        <v>6968</v>
      </c>
      <c r="V160" s="645">
        <f t="shared" si="14"/>
        <v>-4396808</v>
      </c>
    </row>
    <row r="161" spans="1:22" x14ac:dyDescent="0.2">
      <c r="A161" s="576" t="s">
        <v>1139</v>
      </c>
      <c r="B161" s="575" t="s">
        <v>923</v>
      </c>
      <c r="C161" s="474" t="s">
        <v>519</v>
      </c>
      <c r="D161" s="474" t="s">
        <v>519</v>
      </c>
      <c r="E161" s="626">
        <v>9204</v>
      </c>
      <c r="F161" s="626">
        <v>12523</v>
      </c>
      <c r="G161" s="626">
        <v>3951</v>
      </c>
      <c r="H161" s="626">
        <v>3060</v>
      </c>
      <c r="I161" s="626">
        <v>0</v>
      </c>
      <c r="J161" s="626">
        <v>10736</v>
      </c>
      <c r="K161" s="626">
        <v>0</v>
      </c>
      <c r="L161" s="626">
        <v>-65</v>
      </c>
      <c r="M161" s="626">
        <v>-120</v>
      </c>
      <c r="N161" s="626">
        <v>1315</v>
      </c>
      <c r="O161" s="626">
        <v>40604</v>
      </c>
      <c r="P161" s="638">
        <v>-8</v>
      </c>
      <c r="Q161" s="567">
        <f t="shared" si="10"/>
        <v>111</v>
      </c>
      <c r="R161" s="646" t="str">
        <f t="shared" si="11"/>
        <v>Kungälv</v>
      </c>
      <c r="S161" s="646">
        <f t="shared" si="12"/>
        <v>-8</v>
      </c>
      <c r="T161" s="645" t="str">
        <f t="shared" ca="1" si="13"/>
        <v>$Q$162</v>
      </c>
      <c r="U161" s="647">
        <v>44890</v>
      </c>
      <c r="V161" s="645">
        <f t="shared" si="14"/>
        <v>-359120</v>
      </c>
    </row>
    <row r="162" spans="1:22" x14ac:dyDescent="0.2">
      <c r="A162" s="576" t="s">
        <v>1139</v>
      </c>
      <c r="B162" s="575" t="s">
        <v>931</v>
      </c>
      <c r="C162" s="474" t="s">
        <v>520</v>
      </c>
      <c r="D162" s="474" t="s">
        <v>520</v>
      </c>
      <c r="E162" s="626">
        <v>10343</v>
      </c>
      <c r="F162" s="626">
        <v>14903</v>
      </c>
      <c r="G162" s="626">
        <v>4444</v>
      </c>
      <c r="H162" s="626">
        <v>2937</v>
      </c>
      <c r="I162" s="626">
        <v>0</v>
      </c>
      <c r="J162" s="626">
        <v>8426</v>
      </c>
      <c r="K162" s="626">
        <v>246</v>
      </c>
      <c r="L162" s="626">
        <v>-13</v>
      </c>
      <c r="M162" s="626">
        <v>-171</v>
      </c>
      <c r="N162" s="626">
        <v>1315</v>
      </c>
      <c r="O162" s="626">
        <v>42430</v>
      </c>
      <c r="P162" s="638">
        <v>1818</v>
      </c>
      <c r="Q162" s="567">
        <f t="shared" si="10"/>
        <v>205</v>
      </c>
      <c r="R162" s="646" t="str">
        <f t="shared" si="11"/>
        <v>Lerum</v>
      </c>
      <c r="S162" s="646">
        <f t="shared" si="12"/>
        <v>1818</v>
      </c>
      <c r="T162" s="645" t="str">
        <f t="shared" ca="1" si="13"/>
        <v>$Q$163</v>
      </c>
      <c r="U162" s="647">
        <v>42051</v>
      </c>
      <c r="V162" s="645">
        <f t="shared" si="14"/>
        <v>76448718</v>
      </c>
    </row>
    <row r="163" spans="1:22" x14ac:dyDescent="0.2">
      <c r="A163" s="576" t="s">
        <v>1139</v>
      </c>
      <c r="B163" s="575" t="s">
        <v>934</v>
      </c>
      <c r="C163" s="474" t="s">
        <v>521</v>
      </c>
      <c r="D163" s="474" t="s">
        <v>521</v>
      </c>
      <c r="E163" s="626">
        <v>7380</v>
      </c>
      <c r="F163" s="626">
        <v>11272</v>
      </c>
      <c r="G163" s="626">
        <v>3905</v>
      </c>
      <c r="H163" s="626">
        <v>3185</v>
      </c>
      <c r="I163" s="626">
        <v>0</v>
      </c>
      <c r="J163" s="626">
        <v>12272</v>
      </c>
      <c r="K163" s="626">
        <v>0</v>
      </c>
      <c r="L163" s="626">
        <v>-80</v>
      </c>
      <c r="M163" s="626">
        <v>-419</v>
      </c>
      <c r="N163" s="626">
        <v>1315</v>
      </c>
      <c r="O163" s="626">
        <v>38830</v>
      </c>
      <c r="P163" s="638">
        <v>-1782</v>
      </c>
      <c r="Q163" s="567">
        <f t="shared" si="10"/>
        <v>20</v>
      </c>
      <c r="R163" s="646" t="str">
        <f t="shared" si="11"/>
        <v>Lidköping</v>
      </c>
      <c r="S163" s="646">
        <f t="shared" si="12"/>
        <v>-1782</v>
      </c>
      <c r="T163" s="645" t="str">
        <f t="shared" ca="1" si="13"/>
        <v>$Q$164</v>
      </c>
      <c r="U163" s="647">
        <v>39827</v>
      </c>
      <c r="V163" s="645">
        <f t="shared" si="14"/>
        <v>-70971714</v>
      </c>
    </row>
    <row r="164" spans="1:22" x14ac:dyDescent="0.2">
      <c r="A164" s="576" t="s">
        <v>1139</v>
      </c>
      <c r="B164" s="575" t="s">
        <v>935</v>
      </c>
      <c r="C164" s="474" t="s">
        <v>522</v>
      </c>
      <c r="D164" s="474" t="s">
        <v>522</v>
      </c>
      <c r="E164" s="626">
        <v>9393</v>
      </c>
      <c r="F164" s="626">
        <v>11040</v>
      </c>
      <c r="G164" s="626">
        <v>4109</v>
      </c>
      <c r="H164" s="626">
        <v>3963</v>
      </c>
      <c r="I164" s="626">
        <v>53</v>
      </c>
      <c r="J164" s="626">
        <v>9850</v>
      </c>
      <c r="K164" s="626">
        <v>132</v>
      </c>
      <c r="L164" s="626">
        <v>-13</v>
      </c>
      <c r="M164" s="626">
        <v>-419</v>
      </c>
      <c r="N164" s="626">
        <v>1315</v>
      </c>
      <c r="O164" s="626">
        <v>39423</v>
      </c>
      <c r="P164" s="638">
        <v>-1189</v>
      </c>
      <c r="Q164" s="567">
        <f t="shared" si="10"/>
        <v>41</v>
      </c>
      <c r="R164" s="646" t="str">
        <f t="shared" si="11"/>
        <v>Lilla Edet</v>
      </c>
      <c r="S164" s="646">
        <f t="shared" si="12"/>
        <v>-1189</v>
      </c>
      <c r="T164" s="645" t="str">
        <f t="shared" ca="1" si="13"/>
        <v>$Q$165</v>
      </c>
      <c r="U164" s="647">
        <v>13993</v>
      </c>
      <c r="V164" s="645">
        <f t="shared" si="14"/>
        <v>-16637677</v>
      </c>
    </row>
    <row r="165" spans="1:22" x14ac:dyDescent="0.2">
      <c r="A165" s="576" t="s">
        <v>1139</v>
      </c>
      <c r="B165" s="575" t="s">
        <v>946</v>
      </c>
      <c r="C165" s="474" t="s">
        <v>523</v>
      </c>
      <c r="D165" s="474" t="s">
        <v>523</v>
      </c>
      <c r="E165" s="626">
        <v>6209</v>
      </c>
      <c r="F165" s="626">
        <v>9963</v>
      </c>
      <c r="G165" s="626">
        <v>4079</v>
      </c>
      <c r="H165" s="626">
        <v>3788</v>
      </c>
      <c r="I165" s="626">
        <v>8</v>
      </c>
      <c r="J165" s="626">
        <v>15468</v>
      </c>
      <c r="K165" s="626">
        <v>0</v>
      </c>
      <c r="L165" s="626">
        <v>-132</v>
      </c>
      <c r="M165" s="626">
        <v>-329</v>
      </c>
      <c r="N165" s="626">
        <v>1315</v>
      </c>
      <c r="O165" s="626">
        <v>40369</v>
      </c>
      <c r="P165" s="638">
        <v>-243</v>
      </c>
      <c r="Q165" s="567">
        <f t="shared" si="10"/>
        <v>98</v>
      </c>
      <c r="R165" s="646" t="str">
        <f t="shared" si="11"/>
        <v>Lysekil</v>
      </c>
      <c r="S165" s="646">
        <f t="shared" si="12"/>
        <v>-243</v>
      </c>
      <c r="T165" s="645" t="str">
        <f t="shared" ca="1" si="13"/>
        <v>$Q$166</v>
      </c>
      <c r="U165" s="647">
        <v>14611</v>
      </c>
      <c r="V165" s="645">
        <f t="shared" si="14"/>
        <v>-3550473</v>
      </c>
    </row>
    <row r="166" spans="1:22" x14ac:dyDescent="0.2">
      <c r="A166" s="576" t="s">
        <v>1139</v>
      </c>
      <c r="B166" s="575" t="s">
        <v>950</v>
      </c>
      <c r="C166" s="474" t="s">
        <v>524</v>
      </c>
      <c r="D166" s="474" t="s">
        <v>524</v>
      </c>
      <c r="E166" s="626">
        <v>7038</v>
      </c>
      <c r="F166" s="626">
        <v>10702</v>
      </c>
      <c r="G166" s="626">
        <v>3754</v>
      </c>
      <c r="H166" s="626">
        <v>2942</v>
      </c>
      <c r="I166" s="626">
        <v>0</v>
      </c>
      <c r="J166" s="626">
        <v>13863</v>
      </c>
      <c r="K166" s="626">
        <v>10</v>
      </c>
      <c r="L166" s="626">
        <v>-80</v>
      </c>
      <c r="M166" s="626">
        <v>-419</v>
      </c>
      <c r="N166" s="626">
        <v>1315</v>
      </c>
      <c r="O166" s="626">
        <v>39125</v>
      </c>
      <c r="P166" s="638">
        <v>-1487</v>
      </c>
      <c r="Q166" s="567">
        <f t="shared" si="10"/>
        <v>31</v>
      </c>
      <c r="R166" s="646" t="str">
        <f t="shared" si="11"/>
        <v>Mariestad</v>
      </c>
      <c r="S166" s="646">
        <f t="shared" si="12"/>
        <v>-1487</v>
      </c>
      <c r="T166" s="645" t="str">
        <f t="shared" ca="1" si="13"/>
        <v>$Q$167</v>
      </c>
      <c r="U166" s="647">
        <v>24377</v>
      </c>
      <c r="V166" s="645">
        <f t="shared" si="14"/>
        <v>-36248599</v>
      </c>
    </row>
    <row r="167" spans="1:22" x14ac:dyDescent="0.2">
      <c r="A167" s="576" t="s">
        <v>1139</v>
      </c>
      <c r="B167" s="575" t="s">
        <v>951</v>
      </c>
      <c r="C167" s="474" t="s">
        <v>525</v>
      </c>
      <c r="D167" s="474" t="s">
        <v>525</v>
      </c>
      <c r="E167" s="626">
        <v>7504</v>
      </c>
      <c r="F167" s="626">
        <v>12428</v>
      </c>
      <c r="G167" s="626">
        <v>4520</v>
      </c>
      <c r="H167" s="626">
        <v>3396</v>
      </c>
      <c r="I167" s="626">
        <v>0</v>
      </c>
      <c r="J167" s="626">
        <v>12518</v>
      </c>
      <c r="K167" s="626">
        <v>0</v>
      </c>
      <c r="L167" s="626">
        <v>-80</v>
      </c>
      <c r="M167" s="626">
        <v>-419</v>
      </c>
      <c r="N167" s="626">
        <v>1315</v>
      </c>
      <c r="O167" s="626">
        <v>41182</v>
      </c>
      <c r="P167" s="638">
        <v>570</v>
      </c>
      <c r="Q167" s="567">
        <f t="shared" si="10"/>
        <v>152</v>
      </c>
      <c r="R167" s="646" t="str">
        <f t="shared" si="11"/>
        <v>Mark</v>
      </c>
      <c r="S167" s="646">
        <f t="shared" si="12"/>
        <v>570</v>
      </c>
      <c r="T167" s="645" t="str">
        <f t="shared" ca="1" si="13"/>
        <v>$Q$168</v>
      </c>
      <c r="U167" s="647">
        <v>34727</v>
      </c>
      <c r="V167" s="645">
        <f t="shared" si="14"/>
        <v>19794390</v>
      </c>
    </row>
    <row r="168" spans="1:22" x14ac:dyDescent="0.2">
      <c r="A168" s="576" t="s">
        <v>1139</v>
      </c>
      <c r="B168" s="575" t="s">
        <v>953</v>
      </c>
      <c r="C168" s="474" t="s">
        <v>526</v>
      </c>
      <c r="D168" s="474" t="s">
        <v>526</v>
      </c>
      <c r="E168" s="626">
        <v>6716</v>
      </c>
      <c r="F168" s="626">
        <v>11147</v>
      </c>
      <c r="G168" s="626">
        <v>3777</v>
      </c>
      <c r="H168" s="626">
        <v>3767</v>
      </c>
      <c r="I168" s="626">
        <v>95</v>
      </c>
      <c r="J168" s="626">
        <v>15806</v>
      </c>
      <c r="K168" s="626">
        <v>47</v>
      </c>
      <c r="L168" s="626">
        <v>-57</v>
      </c>
      <c r="M168" s="626">
        <v>-419</v>
      </c>
      <c r="N168" s="626">
        <v>1315</v>
      </c>
      <c r="O168" s="626">
        <v>42194</v>
      </c>
      <c r="P168" s="638">
        <v>1582</v>
      </c>
      <c r="Q168" s="567">
        <f t="shared" si="10"/>
        <v>198</v>
      </c>
      <c r="R168" s="646" t="str">
        <f t="shared" si="11"/>
        <v>Mellerud</v>
      </c>
      <c r="S168" s="646">
        <f t="shared" si="12"/>
        <v>1582</v>
      </c>
      <c r="T168" s="645" t="str">
        <f t="shared" ca="1" si="13"/>
        <v>$Q$169</v>
      </c>
      <c r="U168" s="647">
        <v>9349</v>
      </c>
      <c r="V168" s="645">
        <f t="shared" si="14"/>
        <v>14790118</v>
      </c>
    </row>
    <row r="169" spans="1:22" x14ac:dyDescent="0.2">
      <c r="A169" s="576" t="s">
        <v>1139</v>
      </c>
      <c r="B169" s="575" t="s">
        <v>958</v>
      </c>
      <c r="C169" s="474" t="s">
        <v>527</v>
      </c>
      <c r="D169" s="474" t="s">
        <v>527</v>
      </c>
      <c r="E169" s="626">
        <v>7989</v>
      </c>
      <c r="F169" s="626">
        <v>11375</v>
      </c>
      <c r="G169" s="626">
        <v>4827</v>
      </c>
      <c r="H169" s="626">
        <v>3334</v>
      </c>
      <c r="I169" s="626">
        <v>0</v>
      </c>
      <c r="J169" s="626">
        <v>14358</v>
      </c>
      <c r="K169" s="626">
        <v>39</v>
      </c>
      <c r="L169" s="626">
        <v>-108</v>
      </c>
      <c r="M169" s="626">
        <v>-419</v>
      </c>
      <c r="N169" s="626">
        <v>1315</v>
      </c>
      <c r="O169" s="626">
        <v>42710</v>
      </c>
      <c r="P169" s="638">
        <v>2098</v>
      </c>
      <c r="Q169" s="567">
        <f t="shared" si="10"/>
        <v>217</v>
      </c>
      <c r="R169" s="646" t="str">
        <f t="shared" si="11"/>
        <v>Munkedal</v>
      </c>
      <c r="S169" s="646">
        <f t="shared" si="12"/>
        <v>2098</v>
      </c>
      <c r="T169" s="645" t="str">
        <f t="shared" ca="1" si="13"/>
        <v>$Q$170</v>
      </c>
      <c r="U169" s="647">
        <v>10475</v>
      </c>
      <c r="V169" s="645">
        <f t="shared" si="14"/>
        <v>21976550</v>
      </c>
    </row>
    <row r="170" spans="1:22" x14ac:dyDescent="0.2">
      <c r="A170" s="576" t="s">
        <v>1139</v>
      </c>
      <c r="B170" s="575" t="s">
        <v>960</v>
      </c>
      <c r="C170" s="474" t="s">
        <v>528</v>
      </c>
      <c r="D170" s="474" t="s">
        <v>528</v>
      </c>
      <c r="E170" s="626">
        <v>9405</v>
      </c>
      <c r="F170" s="626">
        <v>12440</v>
      </c>
      <c r="G170" s="626">
        <v>4032</v>
      </c>
      <c r="H170" s="626">
        <v>3644</v>
      </c>
      <c r="I170" s="626">
        <v>15</v>
      </c>
      <c r="J170" s="626">
        <v>8747</v>
      </c>
      <c r="K170" s="626">
        <v>1069</v>
      </c>
      <c r="L170" s="626">
        <v>66</v>
      </c>
      <c r="M170" s="626">
        <v>12</v>
      </c>
      <c r="N170" s="626">
        <v>1315</v>
      </c>
      <c r="O170" s="626">
        <v>40745</v>
      </c>
      <c r="P170" s="638">
        <v>133</v>
      </c>
      <c r="Q170" s="567">
        <f t="shared" si="10"/>
        <v>119</v>
      </c>
      <c r="R170" s="646" t="str">
        <f t="shared" si="11"/>
        <v>Mölndal</v>
      </c>
      <c r="S170" s="646">
        <f t="shared" si="12"/>
        <v>133</v>
      </c>
      <c r="T170" s="645" t="str">
        <f t="shared" ca="1" si="13"/>
        <v>$Q$171</v>
      </c>
      <c r="U170" s="647">
        <v>67998</v>
      </c>
      <c r="V170" s="645">
        <f t="shared" si="14"/>
        <v>9043734</v>
      </c>
    </row>
    <row r="171" spans="1:22" x14ac:dyDescent="0.2">
      <c r="A171" s="576" t="s">
        <v>1139</v>
      </c>
      <c r="B171" s="575" t="s">
        <v>979</v>
      </c>
      <c r="C171" s="474" t="s">
        <v>529</v>
      </c>
      <c r="D171" s="474" t="s">
        <v>529</v>
      </c>
      <c r="E171" s="626">
        <v>6330</v>
      </c>
      <c r="F171" s="626">
        <v>9954</v>
      </c>
      <c r="G171" s="626">
        <v>4342</v>
      </c>
      <c r="H171" s="626">
        <v>2964</v>
      </c>
      <c r="I171" s="626">
        <v>0</v>
      </c>
      <c r="J171" s="626">
        <v>14206</v>
      </c>
      <c r="K171" s="626">
        <v>67</v>
      </c>
      <c r="L171" s="626">
        <v>-132</v>
      </c>
      <c r="M171" s="626">
        <v>-333</v>
      </c>
      <c r="N171" s="626">
        <v>1315</v>
      </c>
      <c r="O171" s="626">
        <v>38713</v>
      </c>
      <c r="P171" s="638">
        <v>-1899</v>
      </c>
      <c r="Q171" s="567">
        <f t="shared" si="10"/>
        <v>17</v>
      </c>
      <c r="R171" s="646" t="str">
        <f t="shared" si="11"/>
        <v>Orust</v>
      </c>
      <c r="S171" s="646">
        <f t="shared" si="12"/>
        <v>-1899</v>
      </c>
      <c r="T171" s="645" t="str">
        <f t="shared" ca="1" si="13"/>
        <v>$Q$172</v>
      </c>
      <c r="U171" s="647">
        <v>15059</v>
      </c>
      <c r="V171" s="645">
        <f t="shared" si="14"/>
        <v>-28597041</v>
      </c>
    </row>
    <row r="172" spans="1:22" x14ac:dyDescent="0.2">
      <c r="A172" s="576" t="s">
        <v>1139</v>
      </c>
      <c r="B172" s="575" t="s">
        <v>985</v>
      </c>
      <c r="C172" s="474" t="s">
        <v>530</v>
      </c>
      <c r="D172" s="474" t="s">
        <v>530</v>
      </c>
      <c r="E172" s="626">
        <v>10091</v>
      </c>
      <c r="F172" s="626">
        <v>13357</v>
      </c>
      <c r="G172" s="626">
        <v>4074</v>
      </c>
      <c r="H172" s="626">
        <v>3616</v>
      </c>
      <c r="I172" s="626">
        <v>34</v>
      </c>
      <c r="J172" s="626">
        <v>9332</v>
      </c>
      <c r="K172" s="626">
        <v>0</v>
      </c>
      <c r="L172" s="626">
        <v>66</v>
      </c>
      <c r="M172" s="626">
        <v>39</v>
      </c>
      <c r="N172" s="626">
        <v>1315</v>
      </c>
      <c r="O172" s="626">
        <v>41924</v>
      </c>
      <c r="P172" s="638">
        <v>1312</v>
      </c>
      <c r="Q172" s="567">
        <f t="shared" si="10"/>
        <v>190</v>
      </c>
      <c r="R172" s="646" t="str">
        <f t="shared" si="11"/>
        <v>Partille</v>
      </c>
      <c r="S172" s="646">
        <f t="shared" si="12"/>
        <v>1312</v>
      </c>
      <c r="T172" s="645" t="str">
        <f t="shared" ca="1" si="13"/>
        <v>$Q$173</v>
      </c>
      <c r="U172" s="647">
        <v>38386</v>
      </c>
      <c r="V172" s="645">
        <f t="shared" si="14"/>
        <v>50362432</v>
      </c>
    </row>
    <row r="173" spans="1:22" x14ac:dyDescent="0.2">
      <c r="A173" s="576" t="s">
        <v>1139</v>
      </c>
      <c r="B173" s="575" t="s">
        <v>998</v>
      </c>
      <c r="C173" s="474" t="s">
        <v>531</v>
      </c>
      <c r="D173" s="474" t="s">
        <v>531</v>
      </c>
      <c r="E173" s="626">
        <v>7653</v>
      </c>
      <c r="F173" s="626">
        <v>11306</v>
      </c>
      <c r="G173" s="626">
        <v>4402</v>
      </c>
      <c r="H173" s="626">
        <v>3621</v>
      </c>
      <c r="I173" s="626">
        <v>105</v>
      </c>
      <c r="J173" s="626">
        <v>12044</v>
      </c>
      <c r="K173" s="626">
        <v>59</v>
      </c>
      <c r="L173" s="626">
        <v>-57</v>
      </c>
      <c r="M173" s="626">
        <v>-419</v>
      </c>
      <c r="N173" s="626">
        <v>1315</v>
      </c>
      <c r="O173" s="626">
        <v>40029</v>
      </c>
      <c r="P173" s="638">
        <v>-583</v>
      </c>
      <c r="Q173" s="567">
        <f t="shared" si="10"/>
        <v>70</v>
      </c>
      <c r="R173" s="646" t="str">
        <f t="shared" si="11"/>
        <v>Skara</v>
      </c>
      <c r="S173" s="646">
        <f t="shared" si="12"/>
        <v>-583</v>
      </c>
      <c r="T173" s="645" t="str">
        <f t="shared" ca="1" si="13"/>
        <v>$Q$174</v>
      </c>
      <c r="U173" s="647">
        <v>18849</v>
      </c>
      <c r="V173" s="645">
        <f t="shared" si="14"/>
        <v>-10988967</v>
      </c>
    </row>
    <row r="174" spans="1:22" x14ac:dyDescent="0.2">
      <c r="A174" s="576" t="s">
        <v>1139</v>
      </c>
      <c r="B174" s="575" t="s">
        <v>1002</v>
      </c>
      <c r="C174" s="474" t="s">
        <v>532</v>
      </c>
      <c r="D174" s="474" t="s">
        <v>532</v>
      </c>
      <c r="E174" s="626">
        <v>7871</v>
      </c>
      <c r="F174" s="626">
        <v>10593</v>
      </c>
      <c r="G174" s="626">
        <v>3824</v>
      </c>
      <c r="H174" s="626">
        <v>3305</v>
      </c>
      <c r="I174" s="626">
        <v>86</v>
      </c>
      <c r="J174" s="626">
        <v>10513</v>
      </c>
      <c r="K174" s="626">
        <v>14</v>
      </c>
      <c r="L174" s="626">
        <v>-57</v>
      </c>
      <c r="M174" s="626">
        <v>-419</v>
      </c>
      <c r="N174" s="626">
        <v>1315</v>
      </c>
      <c r="O174" s="626">
        <v>37045</v>
      </c>
      <c r="P174" s="638">
        <v>-3567</v>
      </c>
      <c r="Q174" s="567">
        <f t="shared" si="10"/>
        <v>6</v>
      </c>
      <c r="R174" s="646" t="str">
        <f t="shared" si="11"/>
        <v>Skövde</v>
      </c>
      <c r="S174" s="646">
        <f t="shared" si="12"/>
        <v>-3567</v>
      </c>
      <c r="T174" s="645" t="str">
        <f t="shared" ca="1" si="13"/>
        <v>$Q$175</v>
      </c>
      <c r="U174" s="647">
        <v>55707</v>
      </c>
      <c r="V174" s="645">
        <f t="shared" si="14"/>
        <v>-198706869</v>
      </c>
    </row>
    <row r="175" spans="1:22" x14ac:dyDescent="0.2">
      <c r="A175" s="576" t="s">
        <v>1139</v>
      </c>
      <c r="B175" s="575" t="s">
        <v>1008</v>
      </c>
      <c r="C175" s="474" t="s">
        <v>533</v>
      </c>
      <c r="D175" s="474" t="s">
        <v>533</v>
      </c>
      <c r="E175" s="626">
        <v>5029</v>
      </c>
      <c r="F175" s="626">
        <v>8110</v>
      </c>
      <c r="G175" s="626">
        <v>3792</v>
      </c>
      <c r="H175" s="626">
        <v>2626</v>
      </c>
      <c r="I175" s="626">
        <v>0</v>
      </c>
      <c r="J175" s="626">
        <v>16867</v>
      </c>
      <c r="K175" s="626">
        <v>123</v>
      </c>
      <c r="L175" s="626">
        <v>-132</v>
      </c>
      <c r="M175" s="626">
        <v>-169</v>
      </c>
      <c r="N175" s="626">
        <v>1315</v>
      </c>
      <c r="O175" s="626">
        <v>37561</v>
      </c>
      <c r="P175" s="638">
        <v>-3051</v>
      </c>
      <c r="Q175" s="567">
        <f t="shared" si="10"/>
        <v>8</v>
      </c>
      <c r="R175" s="646" t="str">
        <f t="shared" si="11"/>
        <v>Sotenäs</v>
      </c>
      <c r="S175" s="646">
        <f t="shared" si="12"/>
        <v>-3051</v>
      </c>
      <c r="T175" s="645" t="str">
        <f t="shared" ca="1" si="13"/>
        <v>$Q$176</v>
      </c>
      <c r="U175" s="647">
        <v>9048</v>
      </c>
      <c r="V175" s="645">
        <f t="shared" si="14"/>
        <v>-27605448</v>
      </c>
    </row>
    <row r="176" spans="1:22" x14ac:dyDescent="0.2">
      <c r="A176" s="576" t="s">
        <v>1139</v>
      </c>
      <c r="B176" s="575" t="s">
        <v>1010</v>
      </c>
      <c r="C176" s="474" t="s">
        <v>534</v>
      </c>
      <c r="D176" s="474" t="s">
        <v>534</v>
      </c>
      <c r="E176" s="626">
        <v>8459</v>
      </c>
      <c r="F176" s="626">
        <v>13400</v>
      </c>
      <c r="G176" s="626">
        <v>4475</v>
      </c>
      <c r="H176" s="626">
        <v>3213</v>
      </c>
      <c r="I176" s="626">
        <v>0</v>
      </c>
      <c r="J176" s="626">
        <v>9509</v>
      </c>
      <c r="K176" s="626">
        <v>15</v>
      </c>
      <c r="L176" s="626">
        <v>-65</v>
      </c>
      <c r="M176" s="626">
        <v>-125</v>
      </c>
      <c r="N176" s="626">
        <v>1315</v>
      </c>
      <c r="O176" s="626">
        <v>40196</v>
      </c>
      <c r="P176" s="638">
        <v>-416</v>
      </c>
      <c r="Q176" s="567">
        <f t="shared" si="10"/>
        <v>88</v>
      </c>
      <c r="R176" s="646" t="str">
        <f t="shared" si="11"/>
        <v>Stenungsund</v>
      </c>
      <c r="S176" s="646">
        <f t="shared" si="12"/>
        <v>-416</v>
      </c>
      <c r="T176" s="645" t="str">
        <f t="shared" ca="1" si="13"/>
        <v>$Q$177</v>
      </c>
      <c r="U176" s="647">
        <v>26502</v>
      </c>
      <c r="V176" s="645">
        <f t="shared" si="14"/>
        <v>-11024832</v>
      </c>
    </row>
    <row r="177" spans="1:22" x14ac:dyDescent="0.2">
      <c r="A177" s="576" t="s">
        <v>1139</v>
      </c>
      <c r="B177" s="575" t="s">
        <v>1015</v>
      </c>
      <c r="C177" s="474" t="s">
        <v>535</v>
      </c>
      <c r="D177" s="474" t="s">
        <v>535</v>
      </c>
      <c r="E177" s="626">
        <v>8261</v>
      </c>
      <c r="F177" s="626">
        <v>11193</v>
      </c>
      <c r="G177" s="626">
        <v>3614</v>
      </c>
      <c r="H177" s="626">
        <v>3002</v>
      </c>
      <c r="I177" s="626">
        <v>57</v>
      </c>
      <c r="J177" s="626">
        <v>12036</v>
      </c>
      <c r="K177" s="626">
        <v>120</v>
      </c>
      <c r="L177" s="626">
        <v>-132</v>
      </c>
      <c r="M177" s="626">
        <v>-158</v>
      </c>
      <c r="N177" s="626">
        <v>1315</v>
      </c>
      <c r="O177" s="626">
        <v>39308</v>
      </c>
      <c r="P177" s="638">
        <v>-1304</v>
      </c>
      <c r="Q177" s="567">
        <f t="shared" si="10"/>
        <v>36</v>
      </c>
      <c r="R177" s="646" t="str">
        <f t="shared" si="11"/>
        <v>Strömstad</v>
      </c>
      <c r="S177" s="646">
        <f t="shared" si="12"/>
        <v>-1304</v>
      </c>
      <c r="T177" s="645" t="str">
        <f t="shared" ca="1" si="13"/>
        <v>$Q$178</v>
      </c>
      <c r="U177" s="647">
        <v>13228</v>
      </c>
      <c r="V177" s="645">
        <f t="shared" si="14"/>
        <v>-17249312</v>
      </c>
    </row>
    <row r="178" spans="1:22" x14ac:dyDescent="0.2">
      <c r="A178" s="576" t="s">
        <v>1139</v>
      </c>
      <c r="B178" s="575" t="s">
        <v>1023</v>
      </c>
      <c r="C178" s="474" t="s">
        <v>536</v>
      </c>
      <c r="D178" s="474" t="s">
        <v>536</v>
      </c>
      <c r="E178" s="626">
        <v>7273</v>
      </c>
      <c r="F178" s="626">
        <v>11610</v>
      </c>
      <c r="G178" s="626">
        <v>5072</v>
      </c>
      <c r="H178" s="626">
        <v>3300</v>
      </c>
      <c r="I178" s="626">
        <v>63</v>
      </c>
      <c r="J178" s="626">
        <v>12545</v>
      </c>
      <c r="K178" s="626">
        <v>8</v>
      </c>
      <c r="L178" s="626">
        <v>147</v>
      </c>
      <c r="M178" s="626">
        <v>-419</v>
      </c>
      <c r="N178" s="626">
        <v>1315</v>
      </c>
      <c r="O178" s="626">
        <v>40914</v>
      </c>
      <c r="P178" s="638">
        <v>302</v>
      </c>
      <c r="Q178" s="567">
        <f t="shared" si="10"/>
        <v>133</v>
      </c>
      <c r="R178" s="646" t="str">
        <f t="shared" si="11"/>
        <v>Svenljunga</v>
      </c>
      <c r="S178" s="646">
        <f t="shared" si="12"/>
        <v>302</v>
      </c>
      <c r="T178" s="645" t="str">
        <f t="shared" ca="1" si="13"/>
        <v>$Q$179</v>
      </c>
      <c r="U178" s="647">
        <v>10655</v>
      </c>
      <c r="V178" s="645">
        <f t="shared" si="14"/>
        <v>3217810</v>
      </c>
    </row>
    <row r="179" spans="1:22" x14ac:dyDescent="0.2">
      <c r="A179" s="576" t="s">
        <v>1139</v>
      </c>
      <c r="B179" s="575" t="s">
        <v>1031</v>
      </c>
      <c r="C179" s="474" t="s">
        <v>537</v>
      </c>
      <c r="D179" s="474" t="s">
        <v>537</v>
      </c>
      <c r="E179" s="626">
        <v>6739</v>
      </c>
      <c r="F179" s="626">
        <v>10731</v>
      </c>
      <c r="G179" s="626">
        <v>3797</v>
      </c>
      <c r="H179" s="626">
        <v>3177</v>
      </c>
      <c r="I179" s="626">
        <v>6</v>
      </c>
      <c r="J179" s="626">
        <v>14740</v>
      </c>
      <c r="K179" s="626">
        <v>29</v>
      </c>
      <c r="L179" s="626">
        <v>-132</v>
      </c>
      <c r="M179" s="626">
        <v>-330</v>
      </c>
      <c r="N179" s="626">
        <v>1315</v>
      </c>
      <c r="O179" s="626">
        <v>40072</v>
      </c>
      <c r="P179" s="638">
        <v>-540</v>
      </c>
      <c r="Q179" s="567">
        <f t="shared" si="10"/>
        <v>78</v>
      </c>
      <c r="R179" s="646" t="str">
        <f t="shared" si="11"/>
        <v>Tanum</v>
      </c>
      <c r="S179" s="646">
        <f t="shared" si="12"/>
        <v>-540</v>
      </c>
      <c r="T179" s="645" t="str">
        <f t="shared" ca="1" si="13"/>
        <v>$Q$180</v>
      </c>
      <c r="U179" s="647">
        <v>12851</v>
      </c>
      <c r="V179" s="645">
        <f t="shared" si="14"/>
        <v>-6939540</v>
      </c>
    </row>
    <row r="180" spans="1:22" x14ac:dyDescent="0.2">
      <c r="A180" s="576" t="s">
        <v>1139</v>
      </c>
      <c r="B180" s="575" t="s">
        <v>1032</v>
      </c>
      <c r="C180" s="474" t="s">
        <v>538</v>
      </c>
      <c r="D180" s="474" t="s">
        <v>538</v>
      </c>
      <c r="E180" s="626">
        <v>7269</v>
      </c>
      <c r="F180" s="626">
        <v>11538</v>
      </c>
      <c r="G180" s="626">
        <v>4371</v>
      </c>
      <c r="H180" s="626">
        <v>3787</v>
      </c>
      <c r="I180" s="626">
        <v>0</v>
      </c>
      <c r="J180" s="626">
        <v>13342</v>
      </c>
      <c r="K180" s="626">
        <v>0</v>
      </c>
      <c r="L180" s="626">
        <v>-57</v>
      </c>
      <c r="M180" s="626">
        <v>-419</v>
      </c>
      <c r="N180" s="626">
        <v>1315</v>
      </c>
      <c r="O180" s="626">
        <v>41146</v>
      </c>
      <c r="P180" s="638">
        <v>534</v>
      </c>
      <c r="Q180" s="567">
        <f t="shared" si="10"/>
        <v>148</v>
      </c>
      <c r="R180" s="646" t="str">
        <f t="shared" si="11"/>
        <v>Tibro</v>
      </c>
      <c r="S180" s="646">
        <f t="shared" si="12"/>
        <v>534</v>
      </c>
      <c r="T180" s="645" t="str">
        <f t="shared" ca="1" si="13"/>
        <v>$Q$181</v>
      </c>
      <c r="U180" s="647">
        <v>11138</v>
      </c>
      <c r="V180" s="645">
        <f t="shared" si="14"/>
        <v>5947692</v>
      </c>
    </row>
    <row r="181" spans="1:22" x14ac:dyDescent="0.2">
      <c r="A181" s="576" t="s">
        <v>1139</v>
      </c>
      <c r="B181" s="575" t="s">
        <v>1033</v>
      </c>
      <c r="C181" s="474" t="s">
        <v>539</v>
      </c>
      <c r="D181" s="474" t="s">
        <v>539</v>
      </c>
      <c r="E181" s="626">
        <v>7578</v>
      </c>
      <c r="F181" s="626">
        <v>10408</v>
      </c>
      <c r="G181" s="626">
        <v>4693</v>
      </c>
      <c r="H181" s="626">
        <v>3330</v>
      </c>
      <c r="I181" s="626">
        <v>0</v>
      </c>
      <c r="J181" s="626">
        <v>13239</v>
      </c>
      <c r="K181" s="626">
        <v>105</v>
      </c>
      <c r="L181" s="626">
        <v>-57</v>
      </c>
      <c r="M181" s="626">
        <v>-419</v>
      </c>
      <c r="N181" s="626">
        <v>1315</v>
      </c>
      <c r="O181" s="626">
        <v>40192</v>
      </c>
      <c r="P181" s="638">
        <v>-420</v>
      </c>
      <c r="Q181" s="567">
        <f t="shared" si="10"/>
        <v>87</v>
      </c>
      <c r="R181" s="646" t="str">
        <f t="shared" si="11"/>
        <v>Tidaholm</v>
      </c>
      <c r="S181" s="646">
        <f t="shared" si="12"/>
        <v>-420</v>
      </c>
      <c r="T181" s="645" t="str">
        <f t="shared" ca="1" si="13"/>
        <v>$Q$182</v>
      </c>
      <c r="U181" s="647">
        <v>12788</v>
      </c>
      <c r="V181" s="645">
        <f t="shared" si="14"/>
        <v>-5370960</v>
      </c>
    </row>
    <row r="182" spans="1:22" x14ac:dyDescent="0.2">
      <c r="A182" s="576" t="s">
        <v>1139</v>
      </c>
      <c r="B182" s="575" t="s">
        <v>1037</v>
      </c>
      <c r="C182" s="474" t="s">
        <v>540</v>
      </c>
      <c r="D182" s="474" t="s">
        <v>540</v>
      </c>
      <c r="E182" s="626">
        <v>7582</v>
      </c>
      <c r="F182" s="626">
        <v>10842</v>
      </c>
      <c r="G182" s="626">
        <v>3901</v>
      </c>
      <c r="H182" s="626">
        <v>2588</v>
      </c>
      <c r="I182" s="626">
        <v>0</v>
      </c>
      <c r="J182" s="626">
        <v>12076</v>
      </c>
      <c r="K182" s="626">
        <v>13</v>
      </c>
      <c r="L182" s="626">
        <v>-65</v>
      </c>
      <c r="M182" s="626">
        <v>-137</v>
      </c>
      <c r="N182" s="626">
        <v>1315</v>
      </c>
      <c r="O182" s="626">
        <v>38115</v>
      </c>
      <c r="P182" s="638">
        <v>-2497</v>
      </c>
      <c r="Q182" s="567">
        <f t="shared" si="10"/>
        <v>12</v>
      </c>
      <c r="R182" s="646" t="str">
        <f t="shared" si="11"/>
        <v>Tjörn</v>
      </c>
      <c r="S182" s="646">
        <f t="shared" si="12"/>
        <v>-2497</v>
      </c>
      <c r="T182" s="645" t="str">
        <f t="shared" ca="1" si="13"/>
        <v>$Q$183</v>
      </c>
      <c r="U182" s="647">
        <v>15891</v>
      </c>
      <c r="V182" s="645">
        <f t="shared" si="14"/>
        <v>-39679827</v>
      </c>
    </row>
    <row r="183" spans="1:22" x14ac:dyDescent="0.2">
      <c r="A183" s="576" t="s">
        <v>1139</v>
      </c>
      <c r="B183" s="575" t="s">
        <v>1041</v>
      </c>
      <c r="C183" s="474" t="s">
        <v>541</v>
      </c>
      <c r="D183" s="474" t="s">
        <v>541</v>
      </c>
      <c r="E183" s="626">
        <v>7640</v>
      </c>
      <c r="F183" s="626">
        <v>11858</v>
      </c>
      <c r="G183" s="626">
        <v>4934</v>
      </c>
      <c r="H183" s="626">
        <v>2988</v>
      </c>
      <c r="I183" s="626">
        <v>52</v>
      </c>
      <c r="J183" s="626">
        <v>13271</v>
      </c>
      <c r="K183" s="626">
        <v>30</v>
      </c>
      <c r="L183" s="626">
        <v>-31</v>
      </c>
      <c r="M183" s="626">
        <v>-419</v>
      </c>
      <c r="N183" s="626">
        <v>1315</v>
      </c>
      <c r="O183" s="626">
        <v>41638</v>
      </c>
      <c r="P183" s="638">
        <v>1026</v>
      </c>
      <c r="Q183" s="567">
        <f t="shared" si="10"/>
        <v>173</v>
      </c>
      <c r="R183" s="646" t="str">
        <f t="shared" si="11"/>
        <v>Tranemo</v>
      </c>
      <c r="S183" s="646">
        <f t="shared" si="12"/>
        <v>1026</v>
      </c>
      <c r="T183" s="645" t="str">
        <f t="shared" ca="1" si="13"/>
        <v>$Q$184</v>
      </c>
      <c r="U183" s="647">
        <v>11876</v>
      </c>
      <c r="V183" s="645">
        <f t="shared" si="14"/>
        <v>12184776</v>
      </c>
    </row>
    <row r="184" spans="1:22" x14ac:dyDescent="0.2">
      <c r="A184" s="576" t="s">
        <v>1139</v>
      </c>
      <c r="B184" s="575" t="s">
        <v>1044</v>
      </c>
      <c r="C184" s="474" t="s">
        <v>542</v>
      </c>
      <c r="D184" s="474" t="s">
        <v>542</v>
      </c>
      <c r="E184" s="626">
        <v>8432</v>
      </c>
      <c r="F184" s="626">
        <v>11903</v>
      </c>
      <c r="G184" s="626">
        <v>4185</v>
      </c>
      <c r="H184" s="626">
        <v>5116</v>
      </c>
      <c r="I184" s="626">
        <v>344</v>
      </c>
      <c r="J184" s="626">
        <v>10594</v>
      </c>
      <c r="K184" s="626">
        <v>0</v>
      </c>
      <c r="L184" s="626">
        <v>-80</v>
      </c>
      <c r="M184" s="626">
        <v>-419</v>
      </c>
      <c r="N184" s="626">
        <v>1315</v>
      </c>
      <c r="O184" s="626">
        <v>41390</v>
      </c>
      <c r="P184" s="638">
        <v>778</v>
      </c>
      <c r="Q184" s="567">
        <f t="shared" si="10"/>
        <v>160</v>
      </c>
      <c r="R184" s="646" t="str">
        <f t="shared" si="11"/>
        <v>Trollhättan</v>
      </c>
      <c r="S184" s="646">
        <f t="shared" si="12"/>
        <v>778</v>
      </c>
      <c r="T184" s="645" t="str">
        <f t="shared" ca="1" si="13"/>
        <v>$Q$185</v>
      </c>
      <c r="U184" s="647">
        <v>58624</v>
      </c>
      <c r="V184" s="645">
        <f t="shared" si="14"/>
        <v>45609472</v>
      </c>
    </row>
    <row r="185" spans="1:22" x14ac:dyDescent="0.2">
      <c r="A185" s="576" t="s">
        <v>1139</v>
      </c>
      <c r="B185" s="575" t="s">
        <v>1048</v>
      </c>
      <c r="C185" s="474" t="s">
        <v>543</v>
      </c>
      <c r="D185" s="474" t="s">
        <v>543</v>
      </c>
      <c r="E185" s="626">
        <v>6747</v>
      </c>
      <c r="F185" s="626">
        <v>11550</v>
      </c>
      <c r="G185" s="626">
        <v>4435</v>
      </c>
      <c r="H185" s="626">
        <v>3523</v>
      </c>
      <c r="I185" s="626">
        <v>15</v>
      </c>
      <c r="J185" s="626">
        <v>13412</v>
      </c>
      <c r="K185" s="626">
        <v>39</v>
      </c>
      <c r="L185" s="626">
        <v>-57</v>
      </c>
      <c r="M185" s="626">
        <v>-419</v>
      </c>
      <c r="N185" s="626">
        <v>1315</v>
      </c>
      <c r="O185" s="626">
        <v>40560</v>
      </c>
      <c r="P185" s="638">
        <v>-52</v>
      </c>
      <c r="Q185" s="567">
        <f t="shared" si="10"/>
        <v>106</v>
      </c>
      <c r="R185" s="646" t="str">
        <f t="shared" si="11"/>
        <v>Töreboda</v>
      </c>
      <c r="S185" s="646">
        <f t="shared" si="12"/>
        <v>-52</v>
      </c>
      <c r="T185" s="645" t="str">
        <f t="shared" ca="1" si="13"/>
        <v>$Q$186</v>
      </c>
      <c r="U185" s="647">
        <v>9338</v>
      </c>
      <c r="V185" s="645">
        <f t="shared" si="14"/>
        <v>-485576</v>
      </c>
    </row>
    <row r="186" spans="1:22" x14ac:dyDescent="0.2">
      <c r="A186" s="576" t="s">
        <v>1139</v>
      </c>
      <c r="B186" s="575" t="s">
        <v>1049</v>
      </c>
      <c r="C186" s="474" t="s">
        <v>544</v>
      </c>
      <c r="D186" s="474" t="s">
        <v>544</v>
      </c>
      <c r="E186" s="626">
        <v>8283</v>
      </c>
      <c r="F186" s="626">
        <v>11533</v>
      </c>
      <c r="G186" s="626">
        <v>4163</v>
      </c>
      <c r="H186" s="626">
        <v>3943</v>
      </c>
      <c r="I186" s="626">
        <v>148</v>
      </c>
      <c r="J186" s="626">
        <v>12076</v>
      </c>
      <c r="K186" s="626">
        <v>0</v>
      </c>
      <c r="L186" s="626">
        <v>-132</v>
      </c>
      <c r="M186" s="626">
        <v>-419</v>
      </c>
      <c r="N186" s="626">
        <v>1315</v>
      </c>
      <c r="O186" s="626">
        <v>40910</v>
      </c>
      <c r="P186" s="638">
        <v>298</v>
      </c>
      <c r="Q186" s="567">
        <f t="shared" si="10"/>
        <v>132</v>
      </c>
      <c r="R186" s="646" t="str">
        <f t="shared" si="11"/>
        <v>Uddevalla</v>
      </c>
      <c r="S186" s="646">
        <f t="shared" si="12"/>
        <v>298</v>
      </c>
      <c r="T186" s="645" t="str">
        <f t="shared" ca="1" si="13"/>
        <v>$Q$187</v>
      </c>
      <c r="U186" s="647">
        <v>56182</v>
      </c>
      <c r="V186" s="645">
        <f t="shared" si="14"/>
        <v>16742236</v>
      </c>
    </row>
    <row r="187" spans="1:22" x14ac:dyDescent="0.2">
      <c r="A187" s="576" t="s">
        <v>1139</v>
      </c>
      <c r="B187" s="575" t="s">
        <v>1050</v>
      </c>
      <c r="C187" s="474" t="s">
        <v>545</v>
      </c>
      <c r="D187" s="474" t="s">
        <v>545</v>
      </c>
      <c r="E187" s="626">
        <v>7514</v>
      </c>
      <c r="F187" s="626">
        <v>11959</v>
      </c>
      <c r="G187" s="626">
        <v>4422</v>
      </c>
      <c r="H187" s="626">
        <v>2841</v>
      </c>
      <c r="I187" s="626">
        <v>0</v>
      </c>
      <c r="J187" s="626">
        <v>12829</v>
      </c>
      <c r="K187" s="626">
        <v>0</v>
      </c>
      <c r="L187" s="626">
        <v>-31</v>
      </c>
      <c r="M187" s="626">
        <v>-419</v>
      </c>
      <c r="N187" s="626">
        <v>1315</v>
      </c>
      <c r="O187" s="626">
        <v>40430</v>
      </c>
      <c r="P187" s="638">
        <v>-182</v>
      </c>
      <c r="Q187" s="567">
        <f t="shared" si="10"/>
        <v>101</v>
      </c>
      <c r="R187" s="646" t="str">
        <f t="shared" si="11"/>
        <v>Ulricehamn</v>
      </c>
      <c r="S187" s="646">
        <f t="shared" si="12"/>
        <v>-182</v>
      </c>
      <c r="T187" s="645" t="str">
        <f t="shared" ca="1" si="13"/>
        <v>$Q$188</v>
      </c>
      <c r="U187" s="647">
        <v>24433</v>
      </c>
      <c r="V187" s="645">
        <f t="shared" si="14"/>
        <v>-4446806</v>
      </c>
    </row>
    <row r="188" spans="1:22" x14ac:dyDescent="0.2">
      <c r="A188" s="576" t="s">
        <v>1139</v>
      </c>
      <c r="B188" s="575" t="s">
        <v>1061</v>
      </c>
      <c r="C188" s="474" t="s">
        <v>546</v>
      </c>
      <c r="D188" s="474" t="s">
        <v>546</v>
      </c>
      <c r="E188" s="626">
        <v>7283</v>
      </c>
      <c r="F188" s="626">
        <v>11360</v>
      </c>
      <c r="G188" s="626">
        <v>4202</v>
      </c>
      <c r="H188" s="626">
        <v>3115</v>
      </c>
      <c r="I188" s="626">
        <v>8</v>
      </c>
      <c r="J188" s="626">
        <v>13247</v>
      </c>
      <c r="K188" s="626">
        <v>14</v>
      </c>
      <c r="L188" s="626">
        <v>-80</v>
      </c>
      <c r="M188" s="626">
        <v>-419</v>
      </c>
      <c r="N188" s="626">
        <v>1315</v>
      </c>
      <c r="O188" s="626">
        <v>40045</v>
      </c>
      <c r="P188" s="638">
        <v>-567</v>
      </c>
      <c r="Q188" s="567">
        <f t="shared" si="10"/>
        <v>73</v>
      </c>
      <c r="R188" s="646" t="str">
        <f t="shared" si="11"/>
        <v>Vara</v>
      </c>
      <c r="S188" s="646">
        <f t="shared" si="12"/>
        <v>-567</v>
      </c>
      <c r="T188" s="645" t="str">
        <f t="shared" ca="1" si="13"/>
        <v>$Q$189</v>
      </c>
      <c r="U188" s="647">
        <v>15970</v>
      </c>
      <c r="V188" s="645">
        <f t="shared" si="14"/>
        <v>-9054990</v>
      </c>
    </row>
    <row r="189" spans="1:22" x14ac:dyDescent="0.2">
      <c r="A189" s="576" t="s">
        <v>1139</v>
      </c>
      <c r="B189" s="575" t="s">
        <v>1070</v>
      </c>
      <c r="C189" s="474" t="s">
        <v>547</v>
      </c>
      <c r="D189" s="474" t="s">
        <v>547</v>
      </c>
      <c r="E189" s="626">
        <v>8615</v>
      </c>
      <c r="F189" s="626">
        <v>12511</v>
      </c>
      <c r="G189" s="626">
        <v>4257</v>
      </c>
      <c r="H189" s="626">
        <v>3010</v>
      </c>
      <c r="I189" s="626">
        <v>58</v>
      </c>
      <c r="J189" s="626">
        <v>10275</v>
      </c>
      <c r="K189" s="626">
        <v>3</v>
      </c>
      <c r="L189" s="626">
        <v>-80</v>
      </c>
      <c r="M189" s="626">
        <v>-419</v>
      </c>
      <c r="N189" s="626">
        <v>1315</v>
      </c>
      <c r="O189" s="626">
        <v>39545</v>
      </c>
      <c r="P189" s="638">
        <v>-1067</v>
      </c>
      <c r="Q189" s="567">
        <f t="shared" si="10"/>
        <v>48</v>
      </c>
      <c r="R189" s="646" t="str">
        <f t="shared" si="11"/>
        <v>Vårgårda</v>
      </c>
      <c r="S189" s="646">
        <f t="shared" si="12"/>
        <v>-1067</v>
      </c>
      <c r="T189" s="645" t="str">
        <f t="shared" ca="1" si="13"/>
        <v>$Q$190</v>
      </c>
      <c r="U189" s="647">
        <v>11610</v>
      </c>
      <c r="V189" s="645">
        <f t="shared" si="14"/>
        <v>-12387870</v>
      </c>
    </row>
    <row r="190" spans="1:22" x14ac:dyDescent="0.2">
      <c r="A190" s="576" t="s">
        <v>1139</v>
      </c>
      <c r="B190" s="575" t="s">
        <v>1071</v>
      </c>
      <c r="C190" s="474" t="s">
        <v>548</v>
      </c>
      <c r="D190" s="474" t="s">
        <v>548</v>
      </c>
      <c r="E190" s="626">
        <v>8108</v>
      </c>
      <c r="F190" s="626">
        <v>12167</v>
      </c>
      <c r="G190" s="626">
        <v>4285</v>
      </c>
      <c r="H190" s="626">
        <v>3877</v>
      </c>
      <c r="I190" s="626">
        <v>103</v>
      </c>
      <c r="J190" s="626">
        <v>12304</v>
      </c>
      <c r="K190" s="626">
        <v>0</v>
      </c>
      <c r="L190" s="626">
        <v>-80</v>
      </c>
      <c r="M190" s="626">
        <v>-419</v>
      </c>
      <c r="N190" s="626">
        <v>1315</v>
      </c>
      <c r="O190" s="626">
        <v>41660</v>
      </c>
      <c r="P190" s="638">
        <v>1048</v>
      </c>
      <c r="Q190" s="567">
        <f t="shared" si="10"/>
        <v>175</v>
      </c>
      <c r="R190" s="646" t="str">
        <f t="shared" si="11"/>
        <v>Vänersborg</v>
      </c>
      <c r="S190" s="646">
        <f t="shared" si="12"/>
        <v>1048</v>
      </c>
      <c r="T190" s="645" t="str">
        <f t="shared" ca="1" si="13"/>
        <v>$Q$191</v>
      </c>
      <c r="U190" s="647">
        <v>39355</v>
      </c>
      <c r="V190" s="645">
        <f t="shared" si="14"/>
        <v>41244040</v>
      </c>
    </row>
    <row r="191" spans="1:22" x14ac:dyDescent="0.2">
      <c r="A191" s="576" t="s">
        <v>1139</v>
      </c>
      <c r="B191" s="575" t="s">
        <v>1080</v>
      </c>
      <c r="C191" s="474" t="s">
        <v>549</v>
      </c>
      <c r="D191" s="474" t="s">
        <v>549</v>
      </c>
      <c r="E191" s="626">
        <v>6954</v>
      </c>
      <c r="F191" s="626">
        <v>11703</v>
      </c>
      <c r="G191" s="626">
        <v>4551</v>
      </c>
      <c r="H191" s="626">
        <v>3880</v>
      </c>
      <c r="I191" s="626">
        <v>32</v>
      </c>
      <c r="J191" s="626">
        <v>15131</v>
      </c>
      <c r="K191" s="626">
        <v>41</v>
      </c>
      <c r="L191" s="626">
        <v>-57</v>
      </c>
      <c r="M191" s="626">
        <v>-419</v>
      </c>
      <c r="N191" s="626">
        <v>1315</v>
      </c>
      <c r="O191" s="626">
        <v>43131</v>
      </c>
      <c r="P191" s="638">
        <v>2519</v>
      </c>
      <c r="Q191" s="567">
        <f t="shared" si="10"/>
        <v>235</v>
      </c>
      <c r="R191" s="646" t="str">
        <f t="shared" si="11"/>
        <v>Åmål</v>
      </c>
      <c r="S191" s="646">
        <f t="shared" si="12"/>
        <v>2519</v>
      </c>
      <c r="T191" s="645" t="str">
        <f t="shared" ca="1" si="13"/>
        <v>$Q$192</v>
      </c>
      <c r="U191" s="647">
        <v>12707</v>
      </c>
      <c r="V191" s="645">
        <f t="shared" si="14"/>
        <v>32008933</v>
      </c>
    </row>
    <row r="192" spans="1:22" x14ac:dyDescent="0.2">
      <c r="A192" s="576" t="s">
        <v>1139</v>
      </c>
      <c r="B192" s="575" t="s">
        <v>1092</v>
      </c>
      <c r="C192" s="474" t="s">
        <v>550</v>
      </c>
      <c r="D192" s="474" t="s">
        <v>550</v>
      </c>
      <c r="E192" s="626">
        <v>7799</v>
      </c>
      <c r="F192" s="626">
        <v>12726</v>
      </c>
      <c r="G192" s="626">
        <v>4626</v>
      </c>
      <c r="H192" s="626">
        <v>2610</v>
      </c>
      <c r="I192" s="626">
        <v>0</v>
      </c>
      <c r="J192" s="626">
        <v>11691</v>
      </c>
      <c r="K192" s="626">
        <v>0</v>
      </c>
      <c r="L192" s="626">
        <v>66</v>
      </c>
      <c r="M192" s="626">
        <v>90</v>
      </c>
      <c r="N192" s="626">
        <v>1315</v>
      </c>
      <c r="O192" s="626">
        <v>40923</v>
      </c>
      <c r="P192" s="638">
        <v>311</v>
      </c>
      <c r="Q192" s="567">
        <f t="shared" si="10"/>
        <v>134</v>
      </c>
      <c r="R192" s="646" t="str">
        <f t="shared" si="11"/>
        <v>Öckerö</v>
      </c>
      <c r="S192" s="646">
        <f t="shared" si="12"/>
        <v>311</v>
      </c>
      <c r="T192" s="645" t="str">
        <f t="shared" ca="1" si="13"/>
        <v>$Q$193</v>
      </c>
      <c r="U192" s="647">
        <v>12956</v>
      </c>
      <c r="V192" s="645">
        <f t="shared" si="14"/>
        <v>4029316</v>
      </c>
    </row>
    <row r="193" spans="1:22" ht="25.5" x14ac:dyDescent="0.2">
      <c r="A193" s="576" t="s">
        <v>1140</v>
      </c>
      <c r="B193" s="575" t="s">
        <v>820</v>
      </c>
      <c r="C193" s="578" t="s">
        <v>552</v>
      </c>
      <c r="D193" s="577" t="s">
        <v>713</v>
      </c>
      <c r="E193" s="626">
        <v>7209</v>
      </c>
      <c r="F193" s="626">
        <v>10353</v>
      </c>
      <c r="G193" s="626">
        <v>4156</v>
      </c>
      <c r="H193" s="626">
        <v>3946</v>
      </c>
      <c r="I193" s="626">
        <v>0</v>
      </c>
      <c r="J193" s="626">
        <v>15312</v>
      </c>
      <c r="K193" s="626">
        <v>38</v>
      </c>
      <c r="L193" s="626">
        <v>83</v>
      </c>
      <c r="M193" s="626">
        <v>-419</v>
      </c>
      <c r="N193" s="626">
        <v>881</v>
      </c>
      <c r="O193" s="626">
        <v>41559</v>
      </c>
      <c r="P193" s="638">
        <v>947</v>
      </c>
      <c r="Q193" s="567">
        <f t="shared" si="10"/>
        <v>169</v>
      </c>
      <c r="R193" s="646" t="str">
        <f t="shared" si="11"/>
        <v>Arvika</v>
      </c>
      <c r="S193" s="646">
        <f t="shared" si="12"/>
        <v>947</v>
      </c>
      <c r="T193" s="645" t="str">
        <f t="shared" ca="1" si="13"/>
        <v>$Q$194</v>
      </c>
      <c r="U193" s="647">
        <v>26087</v>
      </c>
      <c r="V193" s="645">
        <f t="shared" si="14"/>
        <v>24704389</v>
      </c>
    </row>
    <row r="194" spans="1:22" x14ac:dyDescent="0.2">
      <c r="A194" s="576" t="s">
        <v>1140</v>
      </c>
      <c r="B194" s="575" t="s">
        <v>843</v>
      </c>
      <c r="C194" s="474" t="s">
        <v>553</v>
      </c>
      <c r="D194" s="474" t="s">
        <v>553</v>
      </c>
      <c r="E194" s="626">
        <v>7730</v>
      </c>
      <c r="F194" s="626">
        <v>10327</v>
      </c>
      <c r="G194" s="626">
        <v>3733</v>
      </c>
      <c r="H194" s="626">
        <v>3348</v>
      </c>
      <c r="I194" s="626">
        <v>0</v>
      </c>
      <c r="J194" s="626">
        <v>14463</v>
      </c>
      <c r="K194" s="626">
        <v>150</v>
      </c>
      <c r="L194" s="626">
        <v>260</v>
      </c>
      <c r="M194" s="626">
        <v>-419</v>
      </c>
      <c r="N194" s="626">
        <v>881</v>
      </c>
      <c r="O194" s="626">
        <v>40473</v>
      </c>
      <c r="P194" s="638">
        <v>-139</v>
      </c>
      <c r="Q194" s="567">
        <f t="shared" si="10"/>
        <v>102</v>
      </c>
      <c r="R194" s="646" t="str">
        <f t="shared" si="11"/>
        <v>Eda</v>
      </c>
      <c r="S194" s="646">
        <f t="shared" si="12"/>
        <v>-139</v>
      </c>
      <c r="T194" s="645" t="str">
        <f t="shared" ca="1" si="13"/>
        <v>$Q$195</v>
      </c>
      <c r="U194" s="647">
        <v>8570</v>
      </c>
      <c r="V194" s="645">
        <f t="shared" si="14"/>
        <v>-1191230</v>
      </c>
    </row>
    <row r="195" spans="1:22" x14ac:dyDescent="0.2">
      <c r="A195" s="576" t="s">
        <v>1140</v>
      </c>
      <c r="B195" s="575" t="s">
        <v>855</v>
      </c>
      <c r="C195" s="474" t="s">
        <v>554</v>
      </c>
      <c r="D195" s="474" t="s">
        <v>554</v>
      </c>
      <c r="E195" s="626">
        <v>6393</v>
      </c>
      <c r="F195" s="626">
        <v>10903</v>
      </c>
      <c r="G195" s="626">
        <v>4591</v>
      </c>
      <c r="H195" s="626">
        <v>5913</v>
      </c>
      <c r="I195" s="626">
        <v>45</v>
      </c>
      <c r="J195" s="626">
        <v>17312</v>
      </c>
      <c r="K195" s="626">
        <v>25</v>
      </c>
      <c r="L195" s="626">
        <v>703</v>
      </c>
      <c r="M195" s="626">
        <v>-419</v>
      </c>
      <c r="N195" s="626">
        <v>881</v>
      </c>
      <c r="O195" s="626">
        <v>46347</v>
      </c>
      <c r="P195" s="638">
        <v>5735</v>
      </c>
      <c r="Q195" s="567">
        <f t="shared" si="10"/>
        <v>274</v>
      </c>
      <c r="R195" s="646" t="str">
        <f t="shared" si="11"/>
        <v>Filipstad</v>
      </c>
      <c r="S195" s="646">
        <f t="shared" si="12"/>
        <v>5735</v>
      </c>
      <c r="T195" s="645" t="str">
        <f t="shared" ca="1" si="13"/>
        <v>$Q$196</v>
      </c>
      <c r="U195" s="647">
        <v>10795</v>
      </c>
      <c r="V195" s="645">
        <f t="shared" si="14"/>
        <v>61909325</v>
      </c>
    </row>
    <row r="196" spans="1:22" x14ac:dyDescent="0.2">
      <c r="A196" s="576" t="s">
        <v>1140</v>
      </c>
      <c r="B196" s="575" t="s">
        <v>858</v>
      </c>
      <c r="C196" s="474" t="s">
        <v>555</v>
      </c>
      <c r="D196" s="474" t="s">
        <v>555</v>
      </c>
      <c r="E196" s="626">
        <v>8513</v>
      </c>
      <c r="F196" s="626">
        <v>12144</v>
      </c>
      <c r="G196" s="626">
        <v>4652</v>
      </c>
      <c r="H196" s="626">
        <v>3067</v>
      </c>
      <c r="I196" s="626">
        <v>0</v>
      </c>
      <c r="J196" s="626">
        <v>12553</v>
      </c>
      <c r="K196" s="626">
        <v>15</v>
      </c>
      <c r="L196" s="626">
        <v>33</v>
      </c>
      <c r="M196" s="626">
        <v>-419</v>
      </c>
      <c r="N196" s="626">
        <v>881</v>
      </c>
      <c r="O196" s="626">
        <v>41439</v>
      </c>
      <c r="P196" s="638">
        <v>827</v>
      </c>
      <c r="Q196" s="567">
        <f t="shared" si="10"/>
        <v>163</v>
      </c>
      <c r="R196" s="646" t="str">
        <f t="shared" si="11"/>
        <v>Forshaga</v>
      </c>
      <c r="S196" s="646">
        <f t="shared" si="12"/>
        <v>827</v>
      </c>
      <c r="T196" s="645" t="str">
        <f t="shared" ca="1" si="13"/>
        <v>$Q$197</v>
      </c>
      <c r="U196" s="647">
        <v>11504</v>
      </c>
      <c r="V196" s="645">
        <f t="shared" si="14"/>
        <v>9513808</v>
      </c>
    </row>
    <row r="197" spans="1:22" x14ac:dyDescent="0.2">
      <c r="A197" s="576" t="s">
        <v>1140</v>
      </c>
      <c r="B197" s="575" t="s">
        <v>865</v>
      </c>
      <c r="C197" s="474" t="s">
        <v>556</v>
      </c>
      <c r="D197" s="474" t="s">
        <v>556</v>
      </c>
      <c r="E197" s="626">
        <v>7339</v>
      </c>
      <c r="F197" s="626">
        <v>10471</v>
      </c>
      <c r="G197" s="626">
        <v>4131</v>
      </c>
      <c r="H197" s="626">
        <v>4122</v>
      </c>
      <c r="I197" s="626">
        <v>0</v>
      </c>
      <c r="J197" s="626">
        <v>14058</v>
      </c>
      <c r="K197" s="626">
        <v>139</v>
      </c>
      <c r="L197" s="626">
        <v>33</v>
      </c>
      <c r="M197" s="626">
        <v>-419</v>
      </c>
      <c r="N197" s="626">
        <v>881</v>
      </c>
      <c r="O197" s="626">
        <v>40755</v>
      </c>
      <c r="P197" s="638">
        <v>143</v>
      </c>
      <c r="Q197" s="567">
        <f t="shared" si="10"/>
        <v>120</v>
      </c>
      <c r="R197" s="646" t="str">
        <f t="shared" si="11"/>
        <v>Grums</v>
      </c>
      <c r="S197" s="646">
        <f t="shared" si="12"/>
        <v>143</v>
      </c>
      <c r="T197" s="645" t="str">
        <f t="shared" ca="1" si="13"/>
        <v>$Q$198</v>
      </c>
      <c r="U197" s="647">
        <v>9027</v>
      </c>
      <c r="V197" s="645">
        <f t="shared" si="14"/>
        <v>1290861</v>
      </c>
    </row>
    <row r="198" spans="1:22" x14ac:dyDescent="0.2">
      <c r="A198" s="576" t="s">
        <v>1140</v>
      </c>
      <c r="B198" s="575" t="s">
        <v>873</v>
      </c>
      <c r="C198" s="474" t="s">
        <v>557</v>
      </c>
      <c r="D198" s="474" t="s">
        <v>557</v>
      </c>
      <c r="E198" s="626">
        <v>5316</v>
      </c>
      <c r="F198" s="626">
        <v>9237</v>
      </c>
      <c r="G198" s="626">
        <v>4258</v>
      </c>
      <c r="H198" s="626">
        <v>3660</v>
      </c>
      <c r="I198" s="626">
        <v>0</v>
      </c>
      <c r="J198" s="626">
        <v>17338</v>
      </c>
      <c r="K198" s="626">
        <v>830</v>
      </c>
      <c r="L198" s="626">
        <v>728</v>
      </c>
      <c r="M198" s="626">
        <v>-419</v>
      </c>
      <c r="N198" s="626">
        <v>881</v>
      </c>
      <c r="O198" s="626">
        <v>41829</v>
      </c>
      <c r="P198" s="638">
        <v>1217</v>
      </c>
      <c r="Q198" s="567">
        <f t="shared" si="10"/>
        <v>186</v>
      </c>
      <c r="R198" s="646" t="str">
        <f t="shared" si="11"/>
        <v>Hagfors</v>
      </c>
      <c r="S198" s="646">
        <f t="shared" si="12"/>
        <v>1217</v>
      </c>
      <c r="T198" s="645" t="str">
        <f t="shared" ca="1" si="13"/>
        <v>$Q$199</v>
      </c>
      <c r="U198" s="647">
        <v>11712</v>
      </c>
      <c r="V198" s="645">
        <f t="shared" si="14"/>
        <v>14253504</v>
      </c>
    </row>
    <row r="199" spans="1:22" x14ac:dyDescent="0.2">
      <c r="A199" s="576" t="s">
        <v>1140</v>
      </c>
      <c r="B199" s="575" t="s">
        <v>877</v>
      </c>
      <c r="C199" s="474" t="s">
        <v>558</v>
      </c>
      <c r="D199" s="474" t="s">
        <v>558</v>
      </c>
      <c r="E199" s="626">
        <v>10051</v>
      </c>
      <c r="F199" s="626">
        <v>13471</v>
      </c>
      <c r="G199" s="626">
        <v>4321</v>
      </c>
      <c r="H199" s="626">
        <v>2540</v>
      </c>
      <c r="I199" s="626">
        <v>0</v>
      </c>
      <c r="J199" s="626">
        <v>9228</v>
      </c>
      <c r="K199" s="626">
        <v>475</v>
      </c>
      <c r="L199" s="626">
        <v>33</v>
      </c>
      <c r="M199" s="626">
        <v>-419</v>
      </c>
      <c r="N199" s="626">
        <v>881</v>
      </c>
      <c r="O199" s="626">
        <v>40581</v>
      </c>
      <c r="P199" s="638">
        <v>-31</v>
      </c>
      <c r="Q199" s="567">
        <f t="shared" si="10"/>
        <v>110</v>
      </c>
      <c r="R199" s="646" t="str">
        <f t="shared" si="11"/>
        <v>Hammarö</v>
      </c>
      <c r="S199" s="646">
        <f t="shared" si="12"/>
        <v>-31</v>
      </c>
      <c r="T199" s="645" t="str">
        <f t="shared" ca="1" si="13"/>
        <v>$Q$200</v>
      </c>
      <c r="U199" s="647">
        <v>16476</v>
      </c>
      <c r="V199" s="645">
        <f t="shared" si="14"/>
        <v>-510756</v>
      </c>
    </row>
    <row r="200" spans="1:22" x14ac:dyDescent="0.2">
      <c r="A200" s="576" t="s">
        <v>1140</v>
      </c>
      <c r="B200" s="575" t="s">
        <v>909</v>
      </c>
      <c r="C200" s="474" t="s">
        <v>559</v>
      </c>
      <c r="D200" s="474" t="s">
        <v>559</v>
      </c>
      <c r="E200" s="626">
        <v>7574</v>
      </c>
      <c r="F200" s="626">
        <v>10050</v>
      </c>
      <c r="G200" s="626">
        <v>3513</v>
      </c>
      <c r="H200" s="626">
        <v>4292</v>
      </c>
      <c r="I200" s="626">
        <v>13</v>
      </c>
      <c r="J200" s="626">
        <v>11533</v>
      </c>
      <c r="K200" s="626">
        <v>0</v>
      </c>
      <c r="L200" s="626">
        <v>98</v>
      </c>
      <c r="M200" s="626">
        <v>-419</v>
      </c>
      <c r="N200" s="626">
        <v>881</v>
      </c>
      <c r="O200" s="626">
        <v>37535</v>
      </c>
      <c r="P200" s="638">
        <v>-3077</v>
      </c>
      <c r="Q200" s="567">
        <f t="shared" si="10"/>
        <v>7</v>
      </c>
      <c r="R200" s="646" t="str">
        <f t="shared" si="11"/>
        <v>Karlstad</v>
      </c>
      <c r="S200" s="646">
        <f t="shared" si="12"/>
        <v>-3077</v>
      </c>
      <c r="T200" s="645" t="str">
        <f t="shared" ca="1" si="13"/>
        <v>$Q$201</v>
      </c>
      <c r="U200" s="647">
        <v>92225</v>
      </c>
      <c r="V200" s="645">
        <f t="shared" si="14"/>
        <v>-283776325</v>
      </c>
    </row>
    <row r="201" spans="1:22" x14ac:dyDescent="0.2">
      <c r="A201" s="576" t="s">
        <v>1140</v>
      </c>
      <c r="B201" s="575" t="s">
        <v>911</v>
      </c>
      <c r="C201" s="474" t="s">
        <v>560</v>
      </c>
      <c r="D201" s="474" t="s">
        <v>560</v>
      </c>
      <c r="E201" s="626">
        <v>8570</v>
      </c>
      <c r="F201" s="626">
        <v>11753</v>
      </c>
      <c r="G201" s="626">
        <v>4515</v>
      </c>
      <c r="H201" s="626">
        <v>3446</v>
      </c>
      <c r="I201" s="626">
        <v>0</v>
      </c>
      <c r="J201" s="626">
        <v>12293</v>
      </c>
      <c r="K201" s="626">
        <v>0</v>
      </c>
      <c r="L201" s="626">
        <v>33</v>
      </c>
      <c r="M201" s="626">
        <v>-419</v>
      </c>
      <c r="N201" s="626">
        <v>881</v>
      </c>
      <c r="O201" s="626">
        <v>41072</v>
      </c>
      <c r="P201" s="638">
        <v>460</v>
      </c>
      <c r="Q201" s="567">
        <f t="shared" si="10"/>
        <v>143</v>
      </c>
      <c r="R201" s="646" t="str">
        <f t="shared" si="11"/>
        <v>Kil</v>
      </c>
      <c r="S201" s="646">
        <f t="shared" si="12"/>
        <v>460</v>
      </c>
      <c r="T201" s="645" t="str">
        <f t="shared" ca="1" si="13"/>
        <v>$Q$202</v>
      </c>
      <c r="U201" s="647">
        <v>11976</v>
      </c>
      <c r="V201" s="645">
        <f t="shared" si="14"/>
        <v>5508960</v>
      </c>
    </row>
    <row r="202" spans="1:22" x14ac:dyDescent="0.2">
      <c r="A202" s="576" t="s">
        <v>1140</v>
      </c>
      <c r="B202" s="575" t="s">
        <v>918</v>
      </c>
      <c r="C202" s="474" t="s">
        <v>561</v>
      </c>
      <c r="D202" s="474" t="s">
        <v>561</v>
      </c>
      <c r="E202" s="626">
        <v>6972</v>
      </c>
      <c r="F202" s="626">
        <v>10432</v>
      </c>
      <c r="G202" s="626">
        <v>3769</v>
      </c>
      <c r="H202" s="626">
        <v>4015</v>
      </c>
      <c r="I202" s="626">
        <v>3</v>
      </c>
      <c r="J202" s="626">
        <v>14860</v>
      </c>
      <c r="K202" s="626">
        <v>26</v>
      </c>
      <c r="L202" s="626">
        <v>33</v>
      </c>
      <c r="M202" s="626">
        <v>-419</v>
      </c>
      <c r="N202" s="626">
        <v>881</v>
      </c>
      <c r="O202" s="626">
        <v>40572</v>
      </c>
      <c r="P202" s="638">
        <v>-40</v>
      </c>
      <c r="Q202" s="567">
        <f t="shared" si="10"/>
        <v>108</v>
      </c>
      <c r="R202" s="646" t="str">
        <f t="shared" si="11"/>
        <v>Kristinehamn</v>
      </c>
      <c r="S202" s="646">
        <f t="shared" si="12"/>
        <v>-40</v>
      </c>
      <c r="T202" s="645" t="str">
        <f t="shared" ca="1" si="13"/>
        <v>$Q$203</v>
      </c>
      <c r="U202" s="647">
        <v>24391</v>
      </c>
      <c r="V202" s="645">
        <f t="shared" si="14"/>
        <v>-975640</v>
      </c>
    </row>
    <row r="203" spans="1:22" x14ac:dyDescent="0.2">
      <c r="A203" s="576" t="s">
        <v>1140</v>
      </c>
      <c r="B203" s="575" t="s">
        <v>959</v>
      </c>
      <c r="C203" s="474" t="s">
        <v>562</v>
      </c>
      <c r="D203" s="474" t="s">
        <v>562</v>
      </c>
      <c r="E203" s="626">
        <v>5710</v>
      </c>
      <c r="F203" s="626">
        <v>9939</v>
      </c>
      <c r="G203" s="626">
        <v>3892</v>
      </c>
      <c r="H203" s="626">
        <v>4133</v>
      </c>
      <c r="I203" s="626">
        <v>0</v>
      </c>
      <c r="J203" s="626">
        <v>19702</v>
      </c>
      <c r="K203" s="626">
        <v>130</v>
      </c>
      <c r="L203" s="626">
        <v>644</v>
      </c>
      <c r="M203" s="626">
        <v>-419</v>
      </c>
      <c r="N203" s="626">
        <v>881</v>
      </c>
      <c r="O203" s="626">
        <v>44612</v>
      </c>
      <c r="P203" s="638">
        <v>4000</v>
      </c>
      <c r="Q203" s="567">
        <f t="shared" ref="Q203:Q266" si="15">RANK(P203,$P$10:$P$299,1)</f>
        <v>260</v>
      </c>
      <c r="R203" s="646" t="str">
        <f t="shared" ref="R203:R266" si="16">C203</f>
        <v>Munkfors</v>
      </c>
      <c r="S203" s="646">
        <f t="shared" ref="S203:S266" si="17">P203</f>
        <v>4000</v>
      </c>
      <c r="T203" s="645" t="str">
        <f t="shared" ref="T203:T266" ca="1" si="18">CELL("adress",Q204)</f>
        <v>$Q$204</v>
      </c>
      <c r="U203" s="647">
        <v>3782</v>
      </c>
      <c r="V203" s="645">
        <f t="shared" ref="V203:V266" si="19">U203*P203</f>
        <v>15128000</v>
      </c>
    </row>
    <row r="204" spans="1:22" x14ac:dyDescent="0.2">
      <c r="A204" s="576" t="s">
        <v>1140</v>
      </c>
      <c r="B204" s="575" t="s">
        <v>1012</v>
      </c>
      <c r="C204" s="474" t="s">
        <v>563</v>
      </c>
      <c r="D204" s="474" t="s">
        <v>563</v>
      </c>
      <c r="E204" s="626">
        <v>6528</v>
      </c>
      <c r="F204" s="626">
        <v>11026</v>
      </c>
      <c r="G204" s="626">
        <v>4540</v>
      </c>
      <c r="H204" s="626">
        <v>3771</v>
      </c>
      <c r="I204" s="626">
        <v>86</v>
      </c>
      <c r="J204" s="626">
        <v>13944</v>
      </c>
      <c r="K204" s="626">
        <v>646</v>
      </c>
      <c r="L204" s="626">
        <v>821</v>
      </c>
      <c r="M204" s="626">
        <v>-419</v>
      </c>
      <c r="N204" s="626">
        <v>881</v>
      </c>
      <c r="O204" s="626">
        <v>41824</v>
      </c>
      <c r="P204" s="638">
        <v>1212</v>
      </c>
      <c r="Q204" s="567">
        <f t="shared" si="15"/>
        <v>184</v>
      </c>
      <c r="R204" s="646" t="str">
        <f t="shared" si="16"/>
        <v>Storfors</v>
      </c>
      <c r="S204" s="646">
        <f t="shared" si="17"/>
        <v>1212</v>
      </c>
      <c r="T204" s="645" t="str">
        <f t="shared" ca="1" si="18"/>
        <v>$Q$205</v>
      </c>
      <c r="U204" s="647">
        <v>4081</v>
      </c>
      <c r="V204" s="645">
        <f t="shared" si="19"/>
        <v>4946172</v>
      </c>
    </row>
    <row r="205" spans="1:22" x14ac:dyDescent="0.2">
      <c r="A205" s="576" t="s">
        <v>1140</v>
      </c>
      <c r="B205" s="575" t="s">
        <v>1019</v>
      </c>
      <c r="C205" s="474" t="s">
        <v>564</v>
      </c>
      <c r="D205" s="474" t="s">
        <v>564</v>
      </c>
      <c r="E205" s="626">
        <v>6578</v>
      </c>
      <c r="F205" s="626">
        <v>10727</v>
      </c>
      <c r="G205" s="626">
        <v>4448</v>
      </c>
      <c r="H205" s="626">
        <v>2913</v>
      </c>
      <c r="I205" s="626">
        <v>0</v>
      </c>
      <c r="J205" s="626">
        <v>14954</v>
      </c>
      <c r="K205" s="626">
        <v>42</v>
      </c>
      <c r="L205" s="626">
        <v>260</v>
      </c>
      <c r="M205" s="626">
        <v>-419</v>
      </c>
      <c r="N205" s="626">
        <v>881</v>
      </c>
      <c r="O205" s="626">
        <v>40384</v>
      </c>
      <c r="P205" s="638">
        <v>-228</v>
      </c>
      <c r="Q205" s="567">
        <f t="shared" si="15"/>
        <v>99</v>
      </c>
      <c r="R205" s="646" t="str">
        <f t="shared" si="16"/>
        <v>Sunne</v>
      </c>
      <c r="S205" s="646">
        <f t="shared" si="17"/>
        <v>-228</v>
      </c>
      <c r="T205" s="645" t="str">
        <f t="shared" ca="1" si="18"/>
        <v>$Q$206</v>
      </c>
      <c r="U205" s="647">
        <v>13286</v>
      </c>
      <c r="V205" s="645">
        <f t="shared" si="19"/>
        <v>-3029208</v>
      </c>
    </row>
    <row r="206" spans="1:22" x14ac:dyDescent="0.2">
      <c r="A206" s="576" t="s">
        <v>1140</v>
      </c>
      <c r="B206" s="575" t="s">
        <v>1024</v>
      </c>
      <c r="C206" s="474" t="s">
        <v>565</v>
      </c>
      <c r="D206" s="474" t="s">
        <v>565</v>
      </c>
      <c r="E206" s="626">
        <v>6805</v>
      </c>
      <c r="F206" s="626">
        <v>11462</v>
      </c>
      <c r="G206" s="626">
        <v>4220</v>
      </c>
      <c r="H206" s="626">
        <v>3871</v>
      </c>
      <c r="I206" s="626">
        <v>64</v>
      </c>
      <c r="J206" s="626">
        <v>15844</v>
      </c>
      <c r="K206" s="626">
        <v>42</v>
      </c>
      <c r="L206" s="626">
        <v>33</v>
      </c>
      <c r="M206" s="626">
        <v>-419</v>
      </c>
      <c r="N206" s="626">
        <v>881</v>
      </c>
      <c r="O206" s="626">
        <v>42803</v>
      </c>
      <c r="P206" s="638">
        <v>2191</v>
      </c>
      <c r="Q206" s="567">
        <f t="shared" si="15"/>
        <v>222</v>
      </c>
      <c r="R206" s="646" t="str">
        <f t="shared" si="16"/>
        <v>Säffle</v>
      </c>
      <c r="S206" s="646">
        <f t="shared" si="17"/>
        <v>2191</v>
      </c>
      <c r="T206" s="645" t="str">
        <f t="shared" ca="1" si="18"/>
        <v>$Q$207</v>
      </c>
      <c r="U206" s="647">
        <v>15688</v>
      </c>
      <c r="V206" s="645">
        <f t="shared" si="19"/>
        <v>34372408</v>
      </c>
    </row>
    <row r="207" spans="1:22" x14ac:dyDescent="0.2">
      <c r="A207" s="576" t="s">
        <v>1140</v>
      </c>
      <c r="B207" s="575" t="s">
        <v>1039</v>
      </c>
      <c r="C207" s="474" t="s">
        <v>566</v>
      </c>
      <c r="D207" s="474" t="s">
        <v>566</v>
      </c>
      <c r="E207" s="626">
        <v>5926</v>
      </c>
      <c r="F207" s="626">
        <v>9807</v>
      </c>
      <c r="G207" s="626">
        <v>4296</v>
      </c>
      <c r="H207" s="626">
        <v>3405</v>
      </c>
      <c r="I207" s="626">
        <v>0</v>
      </c>
      <c r="J207" s="626">
        <v>19281</v>
      </c>
      <c r="K207" s="626">
        <v>708</v>
      </c>
      <c r="L207" s="626">
        <v>752</v>
      </c>
      <c r="M207" s="626">
        <v>-419</v>
      </c>
      <c r="N207" s="626">
        <v>881</v>
      </c>
      <c r="O207" s="626">
        <v>44637</v>
      </c>
      <c r="P207" s="638">
        <v>4025</v>
      </c>
      <c r="Q207" s="567">
        <f t="shared" si="15"/>
        <v>261</v>
      </c>
      <c r="R207" s="646" t="str">
        <f t="shared" si="16"/>
        <v>Torsby</v>
      </c>
      <c r="S207" s="646">
        <f t="shared" si="17"/>
        <v>4025</v>
      </c>
      <c r="T207" s="645" t="str">
        <f t="shared" ca="1" si="18"/>
        <v>$Q$208</v>
      </c>
      <c r="U207" s="647">
        <v>11732</v>
      </c>
      <c r="V207" s="645">
        <f t="shared" si="19"/>
        <v>47221300</v>
      </c>
    </row>
    <row r="208" spans="1:22" x14ac:dyDescent="0.2">
      <c r="A208" s="576" t="s">
        <v>1140</v>
      </c>
      <c r="B208" s="575" t="s">
        <v>1083</v>
      </c>
      <c r="C208" s="474" t="s">
        <v>567</v>
      </c>
      <c r="D208" s="474" t="s">
        <v>567</v>
      </c>
      <c r="E208" s="626">
        <v>6415</v>
      </c>
      <c r="F208" s="626">
        <v>11591</v>
      </c>
      <c r="G208" s="626">
        <v>5149</v>
      </c>
      <c r="H208" s="626">
        <v>3093</v>
      </c>
      <c r="I208" s="626">
        <v>0</v>
      </c>
      <c r="J208" s="626">
        <v>14541</v>
      </c>
      <c r="K208" s="626">
        <v>0</v>
      </c>
      <c r="L208" s="626">
        <v>821</v>
      </c>
      <c r="M208" s="626">
        <v>-419</v>
      </c>
      <c r="N208" s="626">
        <v>881</v>
      </c>
      <c r="O208" s="626">
        <v>42072</v>
      </c>
      <c r="P208" s="638">
        <v>1460</v>
      </c>
      <c r="Q208" s="567">
        <f t="shared" si="15"/>
        <v>193</v>
      </c>
      <c r="R208" s="646" t="str">
        <f t="shared" si="16"/>
        <v>Årjäng</v>
      </c>
      <c r="S208" s="646">
        <f t="shared" si="17"/>
        <v>1460</v>
      </c>
      <c r="T208" s="645" t="str">
        <f t="shared" ca="1" si="18"/>
        <v>$Q$209</v>
      </c>
      <c r="U208" s="647">
        <v>9973</v>
      </c>
      <c r="V208" s="645">
        <f t="shared" si="19"/>
        <v>14560580</v>
      </c>
    </row>
    <row r="209" spans="1:22" ht="25.5" x14ac:dyDescent="0.2">
      <c r="A209" s="576" t="s">
        <v>1141</v>
      </c>
      <c r="B209" s="575" t="s">
        <v>821</v>
      </c>
      <c r="C209" s="578" t="s">
        <v>569</v>
      </c>
      <c r="D209" s="577" t="s">
        <v>714</v>
      </c>
      <c r="E209" s="626">
        <v>6077</v>
      </c>
      <c r="F209" s="626">
        <v>10670</v>
      </c>
      <c r="G209" s="626">
        <v>4564</v>
      </c>
      <c r="H209" s="626">
        <v>3069</v>
      </c>
      <c r="I209" s="626">
        <v>0</v>
      </c>
      <c r="J209" s="626">
        <v>13734</v>
      </c>
      <c r="K209" s="626">
        <v>0</v>
      </c>
      <c r="L209" s="626">
        <v>39</v>
      </c>
      <c r="M209" s="626">
        <v>-419</v>
      </c>
      <c r="N209" s="626">
        <v>981</v>
      </c>
      <c r="O209" s="626">
        <v>38715</v>
      </c>
      <c r="P209" s="638">
        <v>-1897</v>
      </c>
      <c r="Q209" s="567">
        <f t="shared" si="15"/>
        <v>18</v>
      </c>
      <c r="R209" s="646" t="str">
        <f t="shared" si="16"/>
        <v>Askersund</v>
      </c>
      <c r="S209" s="646">
        <f t="shared" si="17"/>
        <v>-1897</v>
      </c>
      <c r="T209" s="645" t="str">
        <f t="shared" ca="1" si="18"/>
        <v>$Q$210</v>
      </c>
      <c r="U209" s="647">
        <v>11318</v>
      </c>
      <c r="V209" s="645">
        <f t="shared" si="19"/>
        <v>-21470246</v>
      </c>
    </row>
    <row r="210" spans="1:22" x14ac:dyDescent="0.2">
      <c r="A210" s="576" t="s">
        <v>1141</v>
      </c>
      <c r="B210" s="575" t="s">
        <v>841</v>
      </c>
      <c r="C210" s="474" t="s">
        <v>570</v>
      </c>
      <c r="D210" s="474" t="s">
        <v>570</v>
      </c>
      <c r="E210" s="626">
        <v>5640</v>
      </c>
      <c r="F210" s="626">
        <v>10459</v>
      </c>
      <c r="G210" s="626">
        <v>4863</v>
      </c>
      <c r="H210" s="626">
        <v>4505</v>
      </c>
      <c r="I210" s="626">
        <v>0</v>
      </c>
      <c r="J210" s="626">
        <v>14589</v>
      </c>
      <c r="K210" s="626">
        <v>37</v>
      </c>
      <c r="L210" s="626">
        <v>65</v>
      </c>
      <c r="M210" s="626">
        <v>-419</v>
      </c>
      <c r="N210" s="626">
        <v>981</v>
      </c>
      <c r="O210" s="626">
        <v>40720</v>
      </c>
      <c r="P210" s="638">
        <v>108</v>
      </c>
      <c r="Q210" s="567">
        <f t="shared" si="15"/>
        <v>117</v>
      </c>
      <c r="R210" s="646" t="str">
        <f t="shared" si="16"/>
        <v>Degerfors</v>
      </c>
      <c r="S210" s="646">
        <f t="shared" si="17"/>
        <v>108</v>
      </c>
      <c r="T210" s="645" t="str">
        <f t="shared" ca="1" si="18"/>
        <v>$Q$211</v>
      </c>
      <c r="U210" s="647">
        <v>9608</v>
      </c>
      <c r="V210" s="645">
        <f t="shared" si="19"/>
        <v>1037664</v>
      </c>
    </row>
    <row r="211" spans="1:22" x14ac:dyDescent="0.2">
      <c r="A211" s="576" t="s">
        <v>1141</v>
      </c>
      <c r="B211" s="575" t="s">
        <v>874</v>
      </c>
      <c r="C211" s="474" t="s">
        <v>571</v>
      </c>
      <c r="D211" s="474" t="s">
        <v>571</v>
      </c>
      <c r="E211" s="626">
        <v>7795</v>
      </c>
      <c r="F211" s="626">
        <v>12000</v>
      </c>
      <c r="G211" s="626">
        <v>4274</v>
      </c>
      <c r="H211" s="626">
        <v>3251</v>
      </c>
      <c r="I211" s="626">
        <v>34</v>
      </c>
      <c r="J211" s="626">
        <v>12033</v>
      </c>
      <c r="K211" s="626">
        <v>6</v>
      </c>
      <c r="L211" s="626">
        <v>39</v>
      </c>
      <c r="M211" s="626">
        <v>-419</v>
      </c>
      <c r="N211" s="626">
        <v>981</v>
      </c>
      <c r="O211" s="626">
        <v>39994</v>
      </c>
      <c r="P211" s="638">
        <v>-618</v>
      </c>
      <c r="Q211" s="567">
        <f t="shared" si="15"/>
        <v>68</v>
      </c>
      <c r="R211" s="646" t="str">
        <f t="shared" si="16"/>
        <v>Hallsberg</v>
      </c>
      <c r="S211" s="646">
        <f t="shared" si="17"/>
        <v>-618</v>
      </c>
      <c r="T211" s="645" t="str">
        <f t="shared" ca="1" si="18"/>
        <v>$Q$212</v>
      </c>
      <c r="U211" s="647">
        <v>15919</v>
      </c>
      <c r="V211" s="645">
        <f t="shared" si="19"/>
        <v>-9837942</v>
      </c>
    </row>
    <row r="212" spans="1:22" x14ac:dyDescent="0.2">
      <c r="A212" s="576" t="s">
        <v>1141</v>
      </c>
      <c r="B212" s="575" t="s">
        <v>891</v>
      </c>
      <c r="C212" s="474" t="s">
        <v>572</v>
      </c>
      <c r="D212" s="474" t="s">
        <v>572</v>
      </c>
      <c r="E212" s="626">
        <v>6577</v>
      </c>
      <c r="F212" s="626">
        <v>9831</v>
      </c>
      <c r="G212" s="626">
        <v>4448</v>
      </c>
      <c r="H212" s="626">
        <v>3355</v>
      </c>
      <c r="I212" s="626">
        <v>129</v>
      </c>
      <c r="J212" s="626">
        <v>16961</v>
      </c>
      <c r="K212" s="626">
        <v>369</v>
      </c>
      <c r="L212" s="626">
        <v>1921</v>
      </c>
      <c r="M212" s="626">
        <v>-419</v>
      </c>
      <c r="N212" s="626">
        <v>981</v>
      </c>
      <c r="O212" s="626">
        <v>44153</v>
      </c>
      <c r="P212" s="638">
        <v>3541</v>
      </c>
      <c r="Q212" s="567">
        <f t="shared" si="15"/>
        <v>255</v>
      </c>
      <c r="R212" s="646" t="str">
        <f t="shared" si="16"/>
        <v>Hällefors</v>
      </c>
      <c r="S212" s="646">
        <f t="shared" si="17"/>
        <v>3541</v>
      </c>
      <c r="T212" s="645" t="str">
        <f t="shared" ca="1" si="18"/>
        <v>$Q$213</v>
      </c>
      <c r="U212" s="647">
        <v>7012</v>
      </c>
      <c r="V212" s="645">
        <f t="shared" si="19"/>
        <v>24829492</v>
      </c>
    </row>
    <row r="213" spans="1:22" x14ac:dyDescent="0.2">
      <c r="A213" s="576" t="s">
        <v>1141</v>
      </c>
      <c r="B213" s="575" t="s">
        <v>907</v>
      </c>
      <c r="C213" s="474" t="s">
        <v>573</v>
      </c>
      <c r="D213" s="474" t="s">
        <v>573</v>
      </c>
      <c r="E213" s="626">
        <v>6855</v>
      </c>
      <c r="F213" s="626">
        <v>10828</v>
      </c>
      <c r="G213" s="626">
        <v>4323</v>
      </c>
      <c r="H213" s="626">
        <v>4595</v>
      </c>
      <c r="I213" s="626">
        <v>0</v>
      </c>
      <c r="J213" s="626">
        <v>14039</v>
      </c>
      <c r="K213" s="626">
        <v>0</v>
      </c>
      <c r="L213" s="626">
        <v>65</v>
      </c>
      <c r="M213" s="626">
        <v>-419</v>
      </c>
      <c r="N213" s="626">
        <v>981</v>
      </c>
      <c r="O213" s="626">
        <v>41267</v>
      </c>
      <c r="P213" s="638">
        <v>655</v>
      </c>
      <c r="Q213" s="567">
        <f t="shared" si="15"/>
        <v>156</v>
      </c>
      <c r="R213" s="646" t="str">
        <f t="shared" si="16"/>
        <v>Karlskoga</v>
      </c>
      <c r="S213" s="646">
        <f t="shared" si="17"/>
        <v>655</v>
      </c>
      <c r="T213" s="645" t="str">
        <f t="shared" ca="1" si="18"/>
        <v>$Q$214</v>
      </c>
      <c r="U213" s="647">
        <v>30395</v>
      </c>
      <c r="V213" s="645">
        <f t="shared" si="19"/>
        <v>19908725</v>
      </c>
    </row>
    <row r="214" spans="1:22" x14ac:dyDescent="0.2">
      <c r="A214" s="576" t="s">
        <v>1141</v>
      </c>
      <c r="B214" s="575" t="s">
        <v>920</v>
      </c>
      <c r="C214" s="474" t="s">
        <v>574</v>
      </c>
      <c r="D214" s="474" t="s">
        <v>574</v>
      </c>
      <c r="E214" s="626">
        <v>9038</v>
      </c>
      <c r="F214" s="626">
        <v>13014</v>
      </c>
      <c r="G214" s="626">
        <v>4688</v>
      </c>
      <c r="H214" s="626">
        <v>3657</v>
      </c>
      <c r="I214" s="626">
        <v>0</v>
      </c>
      <c r="J214" s="626">
        <v>10276</v>
      </c>
      <c r="K214" s="626">
        <v>0</v>
      </c>
      <c r="L214" s="626">
        <v>39</v>
      </c>
      <c r="M214" s="626">
        <v>-419</v>
      </c>
      <c r="N214" s="626">
        <v>981</v>
      </c>
      <c r="O214" s="626">
        <v>41274</v>
      </c>
      <c r="P214" s="638">
        <v>662</v>
      </c>
      <c r="Q214" s="567">
        <f t="shared" si="15"/>
        <v>157</v>
      </c>
      <c r="R214" s="646" t="str">
        <f t="shared" si="16"/>
        <v>Kumla</v>
      </c>
      <c r="S214" s="646">
        <f t="shared" si="17"/>
        <v>662</v>
      </c>
      <c r="T214" s="645" t="str">
        <f t="shared" ca="1" si="18"/>
        <v>$Q$215</v>
      </c>
      <c r="U214" s="647">
        <v>21653</v>
      </c>
      <c r="V214" s="645">
        <f t="shared" si="19"/>
        <v>14334286</v>
      </c>
    </row>
    <row r="215" spans="1:22" x14ac:dyDescent="0.2">
      <c r="A215" s="576" t="s">
        <v>1141</v>
      </c>
      <c r="B215" s="575" t="s">
        <v>928</v>
      </c>
      <c r="C215" s="474" t="s">
        <v>575</v>
      </c>
      <c r="D215" s="474" t="s">
        <v>575</v>
      </c>
      <c r="E215" s="626">
        <v>5916</v>
      </c>
      <c r="F215" s="626">
        <v>10259</v>
      </c>
      <c r="G215" s="626">
        <v>5184</v>
      </c>
      <c r="H215" s="626">
        <v>2499</v>
      </c>
      <c r="I215" s="626">
        <v>0</v>
      </c>
      <c r="J215" s="626">
        <v>17201</v>
      </c>
      <c r="K215" s="626">
        <v>281</v>
      </c>
      <c r="L215" s="626">
        <v>778</v>
      </c>
      <c r="M215" s="626">
        <v>-419</v>
      </c>
      <c r="N215" s="626">
        <v>981</v>
      </c>
      <c r="O215" s="626">
        <v>42680</v>
      </c>
      <c r="P215" s="638">
        <v>2068</v>
      </c>
      <c r="Q215" s="567">
        <f t="shared" si="15"/>
        <v>214</v>
      </c>
      <c r="R215" s="646" t="str">
        <f t="shared" si="16"/>
        <v>Laxå</v>
      </c>
      <c r="S215" s="646">
        <f t="shared" si="17"/>
        <v>2068</v>
      </c>
      <c r="T215" s="645" t="str">
        <f t="shared" ca="1" si="18"/>
        <v>$Q$216</v>
      </c>
      <c r="U215" s="647">
        <v>5669</v>
      </c>
      <c r="V215" s="645">
        <f t="shared" si="19"/>
        <v>11723492</v>
      </c>
    </row>
    <row r="216" spans="1:22" x14ac:dyDescent="0.2">
      <c r="A216" s="576" t="s">
        <v>1141</v>
      </c>
      <c r="B216" s="575" t="s">
        <v>929</v>
      </c>
      <c r="C216" s="474" t="s">
        <v>576</v>
      </c>
      <c r="D216" s="474" t="s">
        <v>576</v>
      </c>
      <c r="E216" s="626">
        <v>9766</v>
      </c>
      <c r="F216" s="626">
        <v>13206</v>
      </c>
      <c r="G216" s="626">
        <v>3729</v>
      </c>
      <c r="H216" s="626">
        <v>2890</v>
      </c>
      <c r="I216" s="626">
        <v>0</v>
      </c>
      <c r="J216" s="626">
        <v>11567</v>
      </c>
      <c r="K216" s="626">
        <v>765</v>
      </c>
      <c r="L216" s="626">
        <v>600</v>
      </c>
      <c r="M216" s="626">
        <v>-419</v>
      </c>
      <c r="N216" s="626">
        <v>981</v>
      </c>
      <c r="O216" s="626">
        <v>43085</v>
      </c>
      <c r="P216" s="638">
        <v>2473</v>
      </c>
      <c r="Q216" s="567">
        <f t="shared" si="15"/>
        <v>234</v>
      </c>
      <c r="R216" s="646" t="str">
        <f t="shared" si="16"/>
        <v>Lekeberg</v>
      </c>
      <c r="S216" s="646">
        <f t="shared" si="17"/>
        <v>2473</v>
      </c>
      <c r="T216" s="645" t="str">
        <f t="shared" ca="1" si="18"/>
        <v>$Q$217</v>
      </c>
      <c r="U216" s="647">
        <v>8069</v>
      </c>
      <c r="V216" s="645">
        <f t="shared" si="19"/>
        <v>19954637</v>
      </c>
    </row>
    <row r="217" spans="1:22" x14ac:dyDescent="0.2">
      <c r="A217" s="576" t="s">
        <v>1141</v>
      </c>
      <c r="B217" s="575" t="s">
        <v>936</v>
      </c>
      <c r="C217" s="474" t="s">
        <v>577</v>
      </c>
      <c r="D217" s="474" t="s">
        <v>577</v>
      </c>
      <c r="E217" s="626">
        <v>7305</v>
      </c>
      <c r="F217" s="626">
        <v>11287</v>
      </c>
      <c r="G217" s="626">
        <v>4529</v>
      </c>
      <c r="H217" s="626">
        <v>4352</v>
      </c>
      <c r="I217" s="626">
        <v>74</v>
      </c>
      <c r="J217" s="626">
        <v>12970</v>
      </c>
      <c r="K217" s="626">
        <v>0</v>
      </c>
      <c r="L217" s="626">
        <v>89</v>
      </c>
      <c r="M217" s="626">
        <v>-419</v>
      </c>
      <c r="N217" s="626">
        <v>981</v>
      </c>
      <c r="O217" s="626">
        <v>41168</v>
      </c>
      <c r="P217" s="638">
        <v>556</v>
      </c>
      <c r="Q217" s="567">
        <f t="shared" si="15"/>
        <v>150</v>
      </c>
      <c r="R217" s="646" t="str">
        <f t="shared" si="16"/>
        <v>Lindesberg</v>
      </c>
      <c r="S217" s="646">
        <f t="shared" si="17"/>
        <v>556</v>
      </c>
      <c r="T217" s="645" t="str">
        <f t="shared" ca="1" si="18"/>
        <v>$Q$218</v>
      </c>
      <c r="U217" s="647">
        <v>23591</v>
      </c>
      <c r="V217" s="645">
        <f t="shared" si="19"/>
        <v>13116596</v>
      </c>
    </row>
    <row r="218" spans="1:22" x14ac:dyDescent="0.2">
      <c r="A218" s="576" t="s">
        <v>1141</v>
      </c>
      <c r="B218" s="575" t="s">
        <v>940</v>
      </c>
      <c r="C218" s="474" t="s">
        <v>578</v>
      </c>
      <c r="D218" s="474" t="s">
        <v>578</v>
      </c>
      <c r="E218" s="626">
        <v>5421</v>
      </c>
      <c r="F218" s="626">
        <v>9877</v>
      </c>
      <c r="G218" s="626">
        <v>4381</v>
      </c>
      <c r="H218" s="626">
        <v>4130</v>
      </c>
      <c r="I218" s="626">
        <v>0</v>
      </c>
      <c r="J218" s="626">
        <v>15900</v>
      </c>
      <c r="K218" s="626">
        <v>353</v>
      </c>
      <c r="L218" s="626">
        <v>1827</v>
      </c>
      <c r="M218" s="626">
        <v>-419</v>
      </c>
      <c r="N218" s="626">
        <v>981</v>
      </c>
      <c r="O218" s="626">
        <v>42451</v>
      </c>
      <c r="P218" s="638">
        <v>1839</v>
      </c>
      <c r="Q218" s="567">
        <f t="shared" si="15"/>
        <v>206</v>
      </c>
      <c r="R218" s="646" t="str">
        <f t="shared" si="16"/>
        <v>Ljusnarsberg</v>
      </c>
      <c r="S218" s="646">
        <f t="shared" si="17"/>
        <v>1839</v>
      </c>
      <c r="T218" s="645" t="str">
        <f t="shared" ca="1" si="18"/>
        <v>$Q$219</v>
      </c>
      <c r="U218" s="647">
        <v>4856</v>
      </c>
      <c r="V218" s="645">
        <f t="shared" si="19"/>
        <v>8930184</v>
      </c>
    </row>
    <row r="219" spans="1:22" x14ac:dyDescent="0.2">
      <c r="A219" s="576" t="s">
        <v>1141</v>
      </c>
      <c r="B219" s="575" t="s">
        <v>964</v>
      </c>
      <c r="C219" s="474" t="s">
        <v>579</v>
      </c>
      <c r="D219" s="474" t="s">
        <v>579</v>
      </c>
      <c r="E219" s="626">
        <v>6950</v>
      </c>
      <c r="F219" s="626">
        <v>11631</v>
      </c>
      <c r="G219" s="626">
        <v>4154</v>
      </c>
      <c r="H219" s="626">
        <v>3572</v>
      </c>
      <c r="I219" s="626">
        <v>0</v>
      </c>
      <c r="J219" s="626">
        <v>13608</v>
      </c>
      <c r="K219" s="626">
        <v>0</v>
      </c>
      <c r="L219" s="626">
        <v>89</v>
      </c>
      <c r="M219" s="626">
        <v>-419</v>
      </c>
      <c r="N219" s="626">
        <v>981</v>
      </c>
      <c r="O219" s="626">
        <v>40566</v>
      </c>
      <c r="P219" s="638">
        <v>-46</v>
      </c>
      <c r="Q219" s="567">
        <f t="shared" si="15"/>
        <v>107</v>
      </c>
      <c r="R219" s="646" t="str">
        <f t="shared" si="16"/>
        <v>Nora</v>
      </c>
      <c r="S219" s="646">
        <f t="shared" si="17"/>
        <v>-46</v>
      </c>
      <c r="T219" s="645" t="str">
        <f t="shared" ca="1" si="18"/>
        <v>$Q$220</v>
      </c>
      <c r="U219" s="647">
        <v>10712</v>
      </c>
      <c r="V219" s="645">
        <f t="shared" si="19"/>
        <v>-492752</v>
      </c>
    </row>
    <row r="220" spans="1:22" x14ac:dyDescent="0.2">
      <c r="A220" s="576" t="s">
        <v>1141</v>
      </c>
      <c r="B220" s="575" t="s">
        <v>1094</v>
      </c>
      <c r="C220" s="474" t="s">
        <v>568</v>
      </c>
      <c r="D220" s="474" t="s">
        <v>568</v>
      </c>
      <c r="E220" s="626">
        <v>8656</v>
      </c>
      <c r="F220" s="626">
        <v>11345</v>
      </c>
      <c r="G220" s="626">
        <v>3890</v>
      </c>
      <c r="H220" s="626">
        <v>4745</v>
      </c>
      <c r="I220" s="626">
        <v>223</v>
      </c>
      <c r="J220" s="626">
        <v>9838</v>
      </c>
      <c r="K220" s="626">
        <v>484</v>
      </c>
      <c r="L220" s="626">
        <v>105</v>
      </c>
      <c r="M220" s="626">
        <v>-419</v>
      </c>
      <c r="N220" s="626">
        <v>981</v>
      </c>
      <c r="O220" s="626">
        <v>39848</v>
      </c>
      <c r="P220" s="638">
        <v>-764</v>
      </c>
      <c r="Q220" s="567">
        <f t="shared" si="15"/>
        <v>60</v>
      </c>
      <c r="R220" s="646" t="str">
        <f t="shared" si="16"/>
        <v>Örebro</v>
      </c>
      <c r="S220" s="646">
        <f t="shared" si="17"/>
        <v>-764</v>
      </c>
      <c r="T220" s="645" t="str">
        <f t="shared" ca="1" si="18"/>
        <v>$Q$221</v>
      </c>
      <c r="U220" s="647">
        <v>153088</v>
      </c>
      <c r="V220" s="645">
        <f t="shared" si="19"/>
        <v>-116959232</v>
      </c>
    </row>
    <row r="221" spans="1:22" ht="25.5" x14ac:dyDescent="0.2">
      <c r="A221" s="576" t="s">
        <v>1142</v>
      </c>
      <c r="B221" s="575" t="s">
        <v>817</v>
      </c>
      <c r="C221" s="578" t="s">
        <v>581</v>
      </c>
      <c r="D221" s="577" t="s">
        <v>715</v>
      </c>
      <c r="E221" s="626">
        <v>6739</v>
      </c>
      <c r="F221" s="626">
        <v>10526</v>
      </c>
      <c r="G221" s="626">
        <v>4382</v>
      </c>
      <c r="H221" s="626">
        <v>4139</v>
      </c>
      <c r="I221" s="626">
        <v>0</v>
      </c>
      <c r="J221" s="626">
        <v>13609</v>
      </c>
      <c r="K221" s="626">
        <v>42</v>
      </c>
      <c r="L221" s="626">
        <v>35</v>
      </c>
      <c r="M221" s="626">
        <v>-419</v>
      </c>
      <c r="N221" s="626">
        <v>589</v>
      </c>
      <c r="O221" s="626">
        <v>39642</v>
      </c>
      <c r="P221" s="638">
        <v>-970</v>
      </c>
      <c r="Q221" s="567">
        <f t="shared" si="15"/>
        <v>53</v>
      </c>
      <c r="R221" s="646" t="str">
        <f t="shared" si="16"/>
        <v>Arboga</v>
      </c>
      <c r="S221" s="646">
        <f t="shared" si="17"/>
        <v>-970</v>
      </c>
      <c r="T221" s="645" t="str">
        <f t="shared" ca="1" si="18"/>
        <v>$Q$222</v>
      </c>
      <c r="U221" s="647">
        <v>14121</v>
      </c>
      <c r="V221" s="645">
        <f t="shared" si="19"/>
        <v>-13697370</v>
      </c>
    </row>
    <row r="222" spans="1:22" x14ac:dyDescent="0.2">
      <c r="A222" s="576" t="s">
        <v>1142</v>
      </c>
      <c r="B222" s="575" t="s">
        <v>851</v>
      </c>
      <c r="C222" s="474" t="s">
        <v>582</v>
      </c>
      <c r="D222" s="474" t="s">
        <v>582</v>
      </c>
      <c r="E222" s="626">
        <v>8107</v>
      </c>
      <c r="F222" s="626">
        <v>11538</v>
      </c>
      <c r="G222" s="626">
        <v>4078</v>
      </c>
      <c r="H222" s="626">
        <v>3818</v>
      </c>
      <c r="I222" s="626">
        <v>182</v>
      </c>
      <c r="J222" s="626">
        <v>13987</v>
      </c>
      <c r="K222" s="626">
        <v>125</v>
      </c>
      <c r="L222" s="626">
        <v>85</v>
      </c>
      <c r="M222" s="626">
        <v>-419</v>
      </c>
      <c r="N222" s="626">
        <v>797</v>
      </c>
      <c r="O222" s="626">
        <v>42298</v>
      </c>
      <c r="P222" s="638">
        <v>1686</v>
      </c>
      <c r="Q222" s="567">
        <f t="shared" si="15"/>
        <v>201</v>
      </c>
      <c r="R222" s="646" t="str">
        <f t="shared" si="16"/>
        <v>Fagersta</v>
      </c>
      <c r="S222" s="646">
        <f t="shared" si="17"/>
        <v>1686</v>
      </c>
      <c r="T222" s="645" t="str">
        <f t="shared" ca="1" si="18"/>
        <v>$Q$223</v>
      </c>
      <c r="U222" s="647">
        <v>13447</v>
      </c>
      <c r="V222" s="645">
        <f t="shared" si="19"/>
        <v>22671642</v>
      </c>
    </row>
    <row r="223" spans="1:22" x14ac:dyDescent="0.2">
      <c r="A223" s="576" t="s">
        <v>1142</v>
      </c>
      <c r="B223" s="575" t="s">
        <v>875</v>
      </c>
      <c r="C223" s="474" t="s">
        <v>583</v>
      </c>
      <c r="D223" s="474" t="s">
        <v>583</v>
      </c>
      <c r="E223" s="626">
        <v>7852</v>
      </c>
      <c r="F223" s="626">
        <v>11121</v>
      </c>
      <c r="G223" s="626">
        <v>4168</v>
      </c>
      <c r="H223" s="626">
        <v>3605</v>
      </c>
      <c r="I223" s="626">
        <v>46</v>
      </c>
      <c r="J223" s="626">
        <v>13633</v>
      </c>
      <c r="K223" s="626">
        <v>32</v>
      </c>
      <c r="L223" s="626">
        <v>35</v>
      </c>
      <c r="M223" s="626">
        <v>-419</v>
      </c>
      <c r="N223" s="626">
        <v>134</v>
      </c>
      <c r="O223" s="626">
        <v>40207</v>
      </c>
      <c r="P223" s="638">
        <v>-405</v>
      </c>
      <c r="Q223" s="567">
        <f t="shared" si="15"/>
        <v>89</v>
      </c>
      <c r="R223" s="646" t="str">
        <f t="shared" si="16"/>
        <v>Hallstahammar</v>
      </c>
      <c r="S223" s="646">
        <f t="shared" si="17"/>
        <v>-405</v>
      </c>
      <c r="T223" s="645" t="str">
        <f t="shared" ca="1" si="18"/>
        <v>$Q$224</v>
      </c>
      <c r="U223" s="647">
        <v>16143</v>
      </c>
      <c r="V223" s="645">
        <f t="shared" si="19"/>
        <v>-6537915</v>
      </c>
    </row>
    <row r="224" spans="1:22" x14ac:dyDescent="0.2">
      <c r="A224" s="576" t="s">
        <v>1142</v>
      </c>
      <c r="B224" s="575" t="s">
        <v>922</v>
      </c>
      <c r="C224" s="474" t="s">
        <v>584</v>
      </c>
      <c r="D224" s="474" t="s">
        <v>584</v>
      </c>
      <c r="E224" s="626">
        <v>7714</v>
      </c>
      <c r="F224" s="626">
        <v>11818</v>
      </c>
      <c r="G224" s="626">
        <v>5149</v>
      </c>
      <c r="H224" s="626">
        <v>3474</v>
      </c>
      <c r="I224" s="626">
        <v>73</v>
      </c>
      <c r="J224" s="626">
        <v>11589</v>
      </c>
      <c r="K224" s="626">
        <v>47</v>
      </c>
      <c r="L224" s="626">
        <v>35</v>
      </c>
      <c r="M224" s="626">
        <v>-419</v>
      </c>
      <c r="N224" s="626">
        <v>267</v>
      </c>
      <c r="O224" s="626">
        <v>39747</v>
      </c>
      <c r="P224" s="638">
        <v>-865</v>
      </c>
      <c r="Q224" s="567">
        <f t="shared" si="15"/>
        <v>56</v>
      </c>
      <c r="R224" s="646" t="str">
        <f t="shared" si="16"/>
        <v>Kungsör</v>
      </c>
      <c r="S224" s="646">
        <f t="shared" si="17"/>
        <v>-865</v>
      </c>
      <c r="T224" s="645" t="str">
        <f t="shared" ca="1" si="18"/>
        <v>$Q$225</v>
      </c>
      <c r="U224" s="647">
        <v>8661</v>
      </c>
      <c r="V224" s="645">
        <f t="shared" si="19"/>
        <v>-7491765</v>
      </c>
    </row>
    <row r="225" spans="1:22" x14ac:dyDescent="0.2">
      <c r="A225" s="576" t="s">
        <v>1142</v>
      </c>
      <c r="B225" s="575" t="s">
        <v>925</v>
      </c>
      <c r="C225" s="474" t="s">
        <v>585</v>
      </c>
      <c r="D225" s="474" t="s">
        <v>585</v>
      </c>
      <c r="E225" s="626">
        <v>7423</v>
      </c>
      <c r="F225" s="626">
        <v>11283</v>
      </c>
      <c r="G225" s="626">
        <v>4115</v>
      </c>
      <c r="H225" s="626">
        <v>4587</v>
      </c>
      <c r="I225" s="626">
        <v>145</v>
      </c>
      <c r="J225" s="626">
        <v>13526</v>
      </c>
      <c r="K225" s="626">
        <v>25</v>
      </c>
      <c r="L225" s="626">
        <v>35</v>
      </c>
      <c r="M225" s="626">
        <v>-419</v>
      </c>
      <c r="N225" s="626">
        <v>539</v>
      </c>
      <c r="O225" s="626">
        <v>41259</v>
      </c>
      <c r="P225" s="638">
        <v>647</v>
      </c>
      <c r="Q225" s="567">
        <f t="shared" si="15"/>
        <v>155</v>
      </c>
      <c r="R225" s="646" t="str">
        <f t="shared" si="16"/>
        <v>Köping</v>
      </c>
      <c r="S225" s="646">
        <f t="shared" si="17"/>
        <v>647</v>
      </c>
      <c r="T225" s="645" t="str">
        <f t="shared" ca="1" si="18"/>
        <v>$Q$226</v>
      </c>
      <c r="U225" s="647">
        <v>26223</v>
      </c>
      <c r="V225" s="645">
        <f t="shared" si="19"/>
        <v>16966281</v>
      </c>
    </row>
    <row r="226" spans="1:22" x14ac:dyDescent="0.2">
      <c r="A226" s="576" t="s">
        <v>1142</v>
      </c>
      <c r="B226" s="575" t="s">
        <v>965</v>
      </c>
      <c r="C226" s="474" t="s">
        <v>586</v>
      </c>
      <c r="D226" s="474" t="s">
        <v>586</v>
      </c>
      <c r="E226" s="626">
        <v>6936</v>
      </c>
      <c r="F226" s="626">
        <v>10448</v>
      </c>
      <c r="G226" s="626">
        <v>4549</v>
      </c>
      <c r="H226" s="626">
        <v>4002</v>
      </c>
      <c r="I226" s="626">
        <v>0</v>
      </c>
      <c r="J226" s="626">
        <v>13948</v>
      </c>
      <c r="K226" s="626">
        <v>0</v>
      </c>
      <c r="L226" s="626">
        <v>671</v>
      </c>
      <c r="M226" s="626">
        <v>-419</v>
      </c>
      <c r="N226" s="626">
        <v>525</v>
      </c>
      <c r="O226" s="626">
        <v>40660</v>
      </c>
      <c r="P226" s="638">
        <v>48</v>
      </c>
      <c r="Q226" s="567">
        <f t="shared" si="15"/>
        <v>114</v>
      </c>
      <c r="R226" s="646" t="str">
        <f t="shared" si="16"/>
        <v>Norberg</v>
      </c>
      <c r="S226" s="646">
        <f t="shared" si="17"/>
        <v>48</v>
      </c>
      <c r="T226" s="645" t="str">
        <f t="shared" ca="1" si="18"/>
        <v>$Q$227</v>
      </c>
      <c r="U226" s="647">
        <v>5800</v>
      </c>
      <c r="V226" s="645">
        <f t="shared" si="19"/>
        <v>278400</v>
      </c>
    </row>
    <row r="227" spans="1:22" x14ac:dyDescent="0.2">
      <c r="A227" s="576" t="s">
        <v>1142</v>
      </c>
      <c r="B227" s="575" t="s">
        <v>992</v>
      </c>
      <c r="C227" s="474" t="s">
        <v>587</v>
      </c>
      <c r="D227" s="474" t="s">
        <v>587</v>
      </c>
      <c r="E227" s="626">
        <v>7402</v>
      </c>
      <c r="F227" s="626">
        <v>11468</v>
      </c>
      <c r="G227" s="626">
        <v>4295</v>
      </c>
      <c r="H227" s="626">
        <v>3750</v>
      </c>
      <c r="I227" s="626">
        <v>26</v>
      </c>
      <c r="J227" s="626">
        <v>13267</v>
      </c>
      <c r="K227" s="626">
        <v>0</v>
      </c>
      <c r="L227" s="626">
        <v>59</v>
      </c>
      <c r="M227" s="626">
        <v>-419</v>
      </c>
      <c r="N227" s="626">
        <v>1056</v>
      </c>
      <c r="O227" s="626">
        <v>40904</v>
      </c>
      <c r="P227" s="638">
        <v>292</v>
      </c>
      <c r="Q227" s="567">
        <f t="shared" si="15"/>
        <v>131</v>
      </c>
      <c r="R227" s="646" t="str">
        <f t="shared" si="16"/>
        <v>Sala</v>
      </c>
      <c r="S227" s="646">
        <f t="shared" si="17"/>
        <v>292</v>
      </c>
      <c r="T227" s="645" t="str">
        <f t="shared" ca="1" si="18"/>
        <v>$Q$228</v>
      </c>
      <c r="U227" s="647">
        <v>22797</v>
      </c>
      <c r="V227" s="645">
        <f t="shared" si="19"/>
        <v>6656724</v>
      </c>
    </row>
    <row r="228" spans="1:22" x14ac:dyDescent="0.2">
      <c r="A228" s="576" t="s">
        <v>1142</v>
      </c>
      <c r="B228" s="575" t="s">
        <v>1000</v>
      </c>
      <c r="C228" s="474" t="s">
        <v>588</v>
      </c>
      <c r="D228" s="474" t="s">
        <v>588</v>
      </c>
      <c r="E228" s="626">
        <v>6761</v>
      </c>
      <c r="F228" s="626">
        <v>10147</v>
      </c>
      <c r="G228" s="626">
        <v>4235</v>
      </c>
      <c r="H228" s="626">
        <v>4200</v>
      </c>
      <c r="I228" s="626">
        <v>0</v>
      </c>
      <c r="J228" s="626">
        <v>15140</v>
      </c>
      <c r="K228" s="626">
        <v>508</v>
      </c>
      <c r="L228" s="626">
        <v>1799</v>
      </c>
      <c r="M228" s="626">
        <v>-419</v>
      </c>
      <c r="N228" s="626">
        <v>1111</v>
      </c>
      <c r="O228" s="626">
        <v>43482</v>
      </c>
      <c r="P228" s="638">
        <v>2870</v>
      </c>
      <c r="Q228" s="567">
        <f t="shared" si="15"/>
        <v>242</v>
      </c>
      <c r="R228" s="646" t="str">
        <f t="shared" si="16"/>
        <v>Skinnskatteberg</v>
      </c>
      <c r="S228" s="646">
        <f t="shared" si="17"/>
        <v>2870</v>
      </c>
      <c r="T228" s="645" t="str">
        <f t="shared" ca="1" si="18"/>
        <v>$Q$229</v>
      </c>
      <c r="U228" s="647">
        <v>4410</v>
      </c>
      <c r="V228" s="645">
        <f t="shared" si="19"/>
        <v>12656700</v>
      </c>
    </row>
    <row r="229" spans="1:22" x14ac:dyDescent="0.2">
      <c r="A229" s="576" t="s">
        <v>1142</v>
      </c>
      <c r="B229" s="575" t="s">
        <v>1020</v>
      </c>
      <c r="C229" s="474" t="s">
        <v>589</v>
      </c>
      <c r="D229" s="474" t="s">
        <v>589</v>
      </c>
      <c r="E229" s="626">
        <v>7598</v>
      </c>
      <c r="F229" s="626">
        <v>11574</v>
      </c>
      <c r="G229" s="626">
        <v>4694</v>
      </c>
      <c r="H229" s="626">
        <v>3480</v>
      </c>
      <c r="I229" s="626">
        <v>0</v>
      </c>
      <c r="J229" s="626">
        <v>12326</v>
      </c>
      <c r="K229" s="626">
        <v>0</v>
      </c>
      <c r="L229" s="626">
        <v>59</v>
      </c>
      <c r="M229" s="626">
        <v>-419</v>
      </c>
      <c r="N229" s="626">
        <v>152</v>
      </c>
      <c r="O229" s="626">
        <v>39464</v>
      </c>
      <c r="P229" s="638">
        <v>-1148</v>
      </c>
      <c r="Q229" s="567">
        <f t="shared" si="15"/>
        <v>43</v>
      </c>
      <c r="R229" s="646" t="str">
        <f t="shared" si="16"/>
        <v>Surahammar</v>
      </c>
      <c r="S229" s="646">
        <f t="shared" si="17"/>
        <v>-1148</v>
      </c>
      <c r="T229" s="645" t="str">
        <f t="shared" ca="1" si="18"/>
        <v>$Q$230</v>
      </c>
      <c r="U229" s="647">
        <v>10038</v>
      </c>
      <c r="V229" s="645">
        <f t="shared" si="19"/>
        <v>-11523624</v>
      </c>
    </row>
    <row r="230" spans="1:22" x14ac:dyDescent="0.2">
      <c r="A230" s="576" t="s">
        <v>1142</v>
      </c>
      <c r="B230" s="575" t="s">
        <v>1076</v>
      </c>
      <c r="C230" s="474" t="s">
        <v>590</v>
      </c>
      <c r="D230" s="474" t="s">
        <v>590</v>
      </c>
      <c r="E230" s="626">
        <v>8317</v>
      </c>
      <c r="F230" s="626">
        <v>11491</v>
      </c>
      <c r="G230" s="626">
        <v>3748</v>
      </c>
      <c r="H230" s="626">
        <v>5111</v>
      </c>
      <c r="I230" s="626">
        <v>183</v>
      </c>
      <c r="J230" s="626">
        <v>10675</v>
      </c>
      <c r="K230" s="626">
        <v>66</v>
      </c>
      <c r="L230" s="626">
        <v>102</v>
      </c>
      <c r="M230" s="626">
        <v>-302</v>
      </c>
      <c r="N230" s="626">
        <v>1292</v>
      </c>
      <c r="O230" s="626">
        <v>40683</v>
      </c>
      <c r="P230" s="638">
        <v>71</v>
      </c>
      <c r="Q230" s="567">
        <f t="shared" si="15"/>
        <v>116</v>
      </c>
      <c r="R230" s="646" t="str">
        <f t="shared" si="16"/>
        <v>Västerås</v>
      </c>
      <c r="S230" s="646">
        <f t="shared" si="17"/>
        <v>71</v>
      </c>
      <c r="T230" s="645" t="str">
        <f t="shared" ca="1" si="18"/>
        <v>$Q$231</v>
      </c>
      <c r="U230" s="647">
        <v>151855</v>
      </c>
      <c r="V230" s="645">
        <f t="shared" si="19"/>
        <v>10781705</v>
      </c>
    </row>
    <row r="231" spans="1:22" ht="25.5" x14ac:dyDescent="0.2">
      <c r="A231" s="576" t="s">
        <v>1143</v>
      </c>
      <c r="B231" s="575" t="s">
        <v>822</v>
      </c>
      <c r="C231" s="578" t="s">
        <v>592</v>
      </c>
      <c r="D231" s="577" t="s">
        <v>716</v>
      </c>
      <c r="E231" s="626">
        <v>7301</v>
      </c>
      <c r="F231" s="626">
        <v>10503</v>
      </c>
      <c r="G231" s="626">
        <v>4046</v>
      </c>
      <c r="H231" s="626">
        <v>4383</v>
      </c>
      <c r="I231" s="626">
        <v>71</v>
      </c>
      <c r="J231" s="626">
        <v>13822</v>
      </c>
      <c r="K231" s="626">
        <v>119</v>
      </c>
      <c r="L231" s="626">
        <v>145</v>
      </c>
      <c r="M231" s="626">
        <v>-419</v>
      </c>
      <c r="N231" s="626">
        <v>962</v>
      </c>
      <c r="O231" s="626">
        <v>40933</v>
      </c>
      <c r="P231" s="638">
        <v>321</v>
      </c>
      <c r="Q231" s="567">
        <f t="shared" si="15"/>
        <v>136</v>
      </c>
      <c r="R231" s="646" t="str">
        <f t="shared" si="16"/>
        <v>Avesta</v>
      </c>
      <c r="S231" s="646">
        <f t="shared" si="17"/>
        <v>321</v>
      </c>
      <c r="T231" s="645" t="str">
        <f t="shared" ca="1" si="18"/>
        <v>$Q$232</v>
      </c>
      <c r="U231" s="647">
        <v>23348</v>
      </c>
      <c r="V231" s="645">
        <f t="shared" si="19"/>
        <v>7494708</v>
      </c>
    </row>
    <row r="232" spans="1:22" x14ac:dyDescent="0.2">
      <c r="A232" s="576" t="s">
        <v>1143</v>
      </c>
      <c r="B232" s="575" t="s">
        <v>831</v>
      </c>
      <c r="C232" s="474" t="s">
        <v>593</v>
      </c>
      <c r="D232" s="474" t="s">
        <v>593</v>
      </c>
      <c r="E232" s="626">
        <v>8421</v>
      </c>
      <c r="F232" s="626">
        <v>12263</v>
      </c>
      <c r="G232" s="626">
        <v>4266</v>
      </c>
      <c r="H232" s="626">
        <v>5447</v>
      </c>
      <c r="I232" s="626">
        <v>173</v>
      </c>
      <c r="J232" s="626">
        <v>10886</v>
      </c>
      <c r="K232" s="626">
        <v>28</v>
      </c>
      <c r="L232" s="626">
        <v>145</v>
      </c>
      <c r="M232" s="626">
        <v>-419</v>
      </c>
      <c r="N232" s="626">
        <v>962</v>
      </c>
      <c r="O232" s="626">
        <v>42172</v>
      </c>
      <c r="P232" s="638">
        <v>1560</v>
      </c>
      <c r="Q232" s="567">
        <f t="shared" si="15"/>
        <v>197</v>
      </c>
      <c r="R232" s="646" t="str">
        <f t="shared" si="16"/>
        <v>Borlänge</v>
      </c>
      <c r="S232" s="646">
        <f t="shared" si="17"/>
        <v>1560</v>
      </c>
      <c r="T232" s="645" t="str">
        <f t="shared" ca="1" si="18"/>
        <v>$Q$233</v>
      </c>
      <c r="U232" s="647">
        <v>52153</v>
      </c>
      <c r="V232" s="645">
        <f t="shared" si="19"/>
        <v>81358680</v>
      </c>
    </row>
    <row r="233" spans="1:22" x14ac:dyDescent="0.2">
      <c r="A233" s="576" t="s">
        <v>1143</v>
      </c>
      <c r="B233" s="575" t="s">
        <v>854</v>
      </c>
      <c r="C233" s="474" t="s">
        <v>594</v>
      </c>
      <c r="D233" s="474" t="s">
        <v>594</v>
      </c>
      <c r="E233" s="626">
        <v>8239</v>
      </c>
      <c r="F233" s="626">
        <v>11522</v>
      </c>
      <c r="G233" s="626">
        <v>4021</v>
      </c>
      <c r="H233" s="626">
        <v>4119</v>
      </c>
      <c r="I233" s="626">
        <v>0</v>
      </c>
      <c r="J233" s="626">
        <v>11597</v>
      </c>
      <c r="K233" s="626">
        <v>0</v>
      </c>
      <c r="L233" s="626">
        <v>210</v>
      </c>
      <c r="M233" s="626">
        <v>-419</v>
      </c>
      <c r="N233" s="626">
        <v>962</v>
      </c>
      <c r="O233" s="626">
        <v>40251</v>
      </c>
      <c r="P233" s="638">
        <v>-361</v>
      </c>
      <c r="Q233" s="567">
        <f t="shared" si="15"/>
        <v>92</v>
      </c>
      <c r="R233" s="646" t="str">
        <f t="shared" si="16"/>
        <v>Falun</v>
      </c>
      <c r="S233" s="646">
        <f t="shared" si="17"/>
        <v>-361</v>
      </c>
      <c r="T233" s="645" t="str">
        <f t="shared" ca="1" si="18"/>
        <v>$Q$234</v>
      </c>
      <c r="U233" s="647">
        <v>58888</v>
      </c>
      <c r="V233" s="645">
        <f t="shared" si="19"/>
        <v>-21258568</v>
      </c>
    </row>
    <row r="234" spans="1:22" x14ac:dyDescent="0.2">
      <c r="A234" s="576" t="s">
        <v>1143</v>
      </c>
      <c r="B234" s="575" t="s">
        <v>860</v>
      </c>
      <c r="C234" s="474" t="s">
        <v>595</v>
      </c>
      <c r="D234" s="474" t="s">
        <v>595</v>
      </c>
      <c r="E234" s="626">
        <v>8382</v>
      </c>
      <c r="F234" s="626">
        <v>12159</v>
      </c>
      <c r="G234" s="626">
        <v>5007</v>
      </c>
      <c r="H234" s="626">
        <v>2546</v>
      </c>
      <c r="I234" s="626">
        <v>0</v>
      </c>
      <c r="J234" s="626">
        <v>11941</v>
      </c>
      <c r="K234" s="626">
        <v>0</v>
      </c>
      <c r="L234" s="626">
        <v>145</v>
      </c>
      <c r="M234" s="626">
        <v>-419</v>
      </c>
      <c r="N234" s="626">
        <v>962</v>
      </c>
      <c r="O234" s="626">
        <v>40723</v>
      </c>
      <c r="P234" s="638">
        <v>111</v>
      </c>
      <c r="Q234" s="567">
        <f t="shared" si="15"/>
        <v>118</v>
      </c>
      <c r="R234" s="646" t="str">
        <f t="shared" si="16"/>
        <v>Gagnef</v>
      </c>
      <c r="S234" s="646">
        <f t="shared" si="17"/>
        <v>111</v>
      </c>
      <c r="T234" s="645" t="str">
        <f t="shared" ca="1" si="18"/>
        <v>$Q$235</v>
      </c>
      <c r="U234" s="647">
        <v>10251</v>
      </c>
      <c r="V234" s="645">
        <f t="shared" si="19"/>
        <v>1137861</v>
      </c>
    </row>
    <row r="235" spans="1:22" x14ac:dyDescent="0.2">
      <c r="A235" s="576" t="s">
        <v>1143</v>
      </c>
      <c r="B235" s="575" t="s">
        <v>881</v>
      </c>
      <c r="C235" s="474" t="s">
        <v>596</v>
      </c>
      <c r="D235" s="474" t="s">
        <v>596</v>
      </c>
      <c r="E235" s="626">
        <v>6775</v>
      </c>
      <c r="F235" s="626">
        <v>10966</v>
      </c>
      <c r="G235" s="626">
        <v>4591</v>
      </c>
      <c r="H235" s="626">
        <v>3982</v>
      </c>
      <c r="I235" s="626">
        <v>1</v>
      </c>
      <c r="J235" s="626">
        <v>13855</v>
      </c>
      <c r="K235" s="626">
        <v>0</v>
      </c>
      <c r="L235" s="626">
        <v>145</v>
      </c>
      <c r="M235" s="626">
        <v>-419</v>
      </c>
      <c r="N235" s="626">
        <v>962</v>
      </c>
      <c r="O235" s="626">
        <v>40858</v>
      </c>
      <c r="P235" s="638">
        <v>246</v>
      </c>
      <c r="Q235" s="567">
        <f t="shared" si="15"/>
        <v>124</v>
      </c>
      <c r="R235" s="646" t="str">
        <f t="shared" si="16"/>
        <v>Hedemora</v>
      </c>
      <c r="S235" s="646">
        <f t="shared" si="17"/>
        <v>246</v>
      </c>
      <c r="T235" s="645" t="str">
        <f t="shared" ca="1" si="18"/>
        <v>$Q$236</v>
      </c>
      <c r="U235" s="647">
        <v>15435</v>
      </c>
      <c r="V235" s="645">
        <f t="shared" si="19"/>
        <v>3797010</v>
      </c>
    </row>
    <row r="236" spans="1:22" x14ac:dyDescent="0.2">
      <c r="A236" s="576" t="s">
        <v>1143</v>
      </c>
      <c r="B236" s="575" t="s">
        <v>930</v>
      </c>
      <c r="C236" s="474" t="s">
        <v>597</v>
      </c>
      <c r="D236" s="474" t="s">
        <v>597</v>
      </c>
      <c r="E236" s="626">
        <v>6638</v>
      </c>
      <c r="F236" s="626">
        <v>10345</v>
      </c>
      <c r="G236" s="626">
        <v>4062</v>
      </c>
      <c r="H236" s="626">
        <v>2770</v>
      </c>
      <c r="I236" s="626">
        <v>0</v>
      </c>
      <c r="J236" s="626">
        <v>14725</v>
      </c>
      <c r="K236" s="626">
        <v>13</v>
      </c>
      <c r="L236" s="626">
        <v>323</v>
      </c>
      <c r="M236" s="626">
        <v>-419</v>
      </c>
      <c r="N236" s="626">
        <v>962</v>
      </c>
      <c r="O236" s="626">
        <v>39419</v>
      </c>
      <c r="P236" s="638">
        <v>-1193</v>
      </c>
      <c r="Q236" s="567">
        <f t="shared" si="15"/>
        <v>38</v>
      </c>
      <c r="R236" s="646" t="str">
        <f t="shared" si="16"/>
        <v>Leksand</v>
      </c>
      <c r="S236" s="646">
        <f t="shared" si="17"/>
        <v>-1193</v>
      </c>
      <c r="T236" s="645" t="str">
        <f t="shared" ca="1" si="18"/>
        <v>$Q$237</v>
      </c>
      <c r="U236" s="647">
        <v>15773</v>
      </c>
      <c r="V236" s="645">
        <f t="shared" si="19"/>
        <v>-18817189</v>
      </c>
    </row>
    <row r="237" spans="1:22" x14ac:dyDescent="0.2">
      <c r="A237" s="576" t="s">
        <v>1143</v>
      </c>
      <c r="B237" s="575" t="s">
        <v>942</v>
      </c>
      <c r="C237" s="474" t="s">
        <v>598</v>
      </c>
      <c r="D237" s="474" t="s">
        <v>598</v>
      </c>
      <c r="E237" s="626">
        <v>8089</v>
      </c>
      <c r="F237" s="626">
        <v>10684</v>
      </c>
      <c r="G237" s="626">
        <v>4016</v>
      </c>
      <c r="H237" s="626">
        <v>4938</v>
      </c>
      <c r="I237" s="626">
        <v>86</v>
      </c>
      <c r="J237" s="626">
        <v>14497</v>
      </c>
      <c r="K237" s="626">
        <v>142</v>
      </c>
      <c r="L237" s="626">
        <v>145</v>
      </c>
      <c r="M237" s="626">
        <v>-419</v>
      </c>
      <c r="N237" s="626">
        <v>962</v>
      </c>
      <c r="O237" s="626">
        <v>43140</v>
      </c>
      <c r="P237" s="638">
        <v>2528</v>
      </c>
      <c r="Q237" s="567">
        <f t="shared" si="15"/>
        <v>236</v>
      </c>
      <c r="R237" s="646" t="str">
        <f t="shared" si="16"/>
        <v>Ludvika</v>
      </c>
      <c r="S237" s="646">
        <f t="shared" si="17"/>
        <v>2528</v>
      </c>
      <c r="T237" s="645" t="str">
        <f t="shared" ca="1" si="18"/>
        <v>$Q$238</v>
      </c>
      <c r="U237" s="647">
        <v>26976</v>
      </c>
      <c r="V237" s="645">
        <f t="shared" si="19"/>
        <v>68195328</v>
      </c>
    </row>
    <row r="238" spans="1:22" x14ac:dyDescent="0.2">
      <c r="A238" s="576" t="s">
        <v>1143</v>
      </c>
      <c r="B238" s="575" t="s">
        <v>948</v>
      </c>
      <c r="C238" s="474" t="s">
        <v>599</v>
      </c>
      <c r="D238" s="474" t="s">
        <v>599</v>
      </c>
      <c r="E238" s="626">
        <v>6066</v>
      </c>
      <c r="F238" s="626">
        <v>10675</v>
      </c>
      <c r="G238" s="626">
        <v>4410</v>
      </c>
      <c r="H238" s="626">
        <v>2963</v>
      </c>
      <c r="I238" s="626">
        <v>0</v>
      </c>
      <c r="J238" s="626">
        <v>15590</v>
      </c>
      <c r="K238" s="626">
        <v>101</v>
      </c>
      <c r="L238" s="626">
        <v>932</v>
      </c>
      <c r="M238" s="626">
        <v>-419</v>
      </c>
      <c r="N238" s="626">
        <v>962</v>
      </c>
      <c r="O238" s="626">
        <v>41280</v>
      </c>
      <c r="P238" s="638">
        <v>668</v>
      </c>
      <c r="Q238" s="567">
        <f t="shared" si="15"/>
        <v>158</v>
      </c>
      <c r="R238" s="646" t="str">
        <f t="shared" si="16"/>
        <v>Malung-Sälen</v>
      </c>
      <c r="S238" s="646">
        <f t="shared" si="17"/>
        <v>668</v>
      </c>
      <c r="T238" s="645" t="str">
        <f t="shared" ca="1" si="18"/>
        <v>$Q$239</v>
      </c>
      <c r="U238" s="647">
        <v>10111</v>
      </c>
      <c r="V238" s="645">
        <f t="shared" si="19"/>
        <v>6754148</v>
      </c>
    </row>
    <row r="239" spans="1:22" x14ac:dyDescent="0.2">
      <c r="A239" s="576" t="s">
        <v>1143</v>
      </c>
      <c r="B239" s="575" t="s">
        <v>955</v>
      </c>
      <c r="C239" s="474" t="s">
        <v>600</v>
      </c>
      <c r="D239" s="474" t="s">
        <v>600</v>
      </c>
      <c r="E239" s="626">
        <v>6523</v>
      </c>
      <c r="F239" s="626">
        <v>10956</v>
      </c>
      <c r="G239" s="626">
        <v>3679</v>
      </c>
      <c r="H239" s="626">
        <v>3114</v>
      </c>
      <c r="I239" s="626">
        <v>0</v>
      </c>
      <c r="J239" s="626">
        <v>14398</v>
      </c>
      <c r="K239" s="626">
        <v>0</v>
      </c>
      <c r="L239" s="626">
        <v>789</v>
      </c>
      <c r="M239" s="626">
        <v>-419</v>
      </c>
      <c r="N239" s="626">
        <v>962</v>
      </c>
      <c r="O239" s="626">
        <v>40002</v>
      </c>
      <c r="P239" s="638">
        <v>-610</v>
      </c>
      <c r="Q239" s="567">
        <f t="shared" si="15"/>
        <v>69</v>
      </c>
      <c r="R239" s="646" t="str">
        <f t="shared" si="16"/>
        <v>Mora</v>
      </c>
      <c r="S239" s="646">
        <f t="shared" si="17"/>
        <v>-610</v>
      </c>
      <c r="T239" s="645" t="str">
        <f t="shared" ca="1" si="18"/>
        <v>$Q$240</v>
      </c>
      <c r="U239" s="647">
        <v>20358</v>
      </c>
      <c r="V239" s="645">
        <f t="shared" si="19"/>
        <v>-12418380</v>
      </c>
    </row>
    <row r="240" spans="1:22" x14ac:dyDescent="0.2">
      <c r="A240" s="576" t="s">
        <v>1143</v>
      </c>
      <c r="B240" s="575" t="s">
        <v>978</v>
      </c>
      <c r="C240" s="474" t="s">
        <v>601</v>
      </c>
      <c r="D240" s="474" t="s">
        <v>601</v>
      </c>
      <c r="E240" s="626">
        <v>5333</v>
      </c>
      <c r="F240" s="626">
        <v>10185</v>
      </c>
      <c r="G240" s="626">
        <v>4917</v>
      </c>
      <c r="H240" s="626">
        <v>3639</v>
      </c>
      <c r="I240" s="626">
        <v>0</v>
      </c>
      <c r="J240" s="626">
        <v>15708</v>
      </c>
      <c r="K240" s="626">
        <v>88</v>
      </c>
      <c r="L240" s="626">
        <v>1883</v>
      </c>
      <c r="M240" s="626">
        <v>-419</v>
      </c>
      <c r="N240" s="626">
        <v>962</v>
      </c>
      <c r="O240" s="626">
        <v>42296</v>
      </c>
      <c r="P240" s="638">
        <v>1684</v>
      </c>
      <c r="Q240" s="567">
        <f t="shared" si="15"/>
        <v>200</v>
      </c>
      <c r="R240" s="646" t="str">
        <f t="shared" si="16"/>
        <v>Orsa</v>
      </c>
      <c r="S240" s="646">
        <f t="shared" si="17"/>
        <v>1684</v>
      </c>
      <c r="T240" s="645" t="str">
        <f t="shared" ca="1" si="18"/>
        <v>$Q$241</v>
      </c>
      <c r="U240" s="647">
        <v>6897</v>
      </c>
      <c r="V240" s="645">
        <f t="shared" si="19"/>
        <v>11614548</v>
      </c>
    </row>
    <row r="241" spans="1:22" x14ac:dyDescent="0.2">
      <c r="A241" s="576" t="s">
        <v>1143</v>
      </c>
      <c r="B241" s="575" t="s">
        <v>991</v>
      </c>
      <c r="C241" s="474" t="s">
        <v>602</v>
      </c>
      <c r="D241" s="474" t="s">
        <v>602</v>
      </c>
      <c r="E241" s="626">
        <v>4965</v>
      </c>
      <c r="F241" s="626">
        <v>10161</v>
      </c>
      <c r="G241" s="626">
        <v>3794</v>
      </c>
      <c r="H241" s="626">
        <v>2926</v>
      </c>
      <c r="I241" s="626">
        <v>0</v>
      </c>
      <c r="J241" s="626">
        <v>18994</v>
      </c>
      <c r="K241" s="626">
        <v>20</v>
      </c>
      <c r="L241" s="626">
        <v>766</v>
      </c>
      <c r="M241" s="626">
        <v>-419</v>
      </c>
      <c r="N241" s="626">
        <v>962</v>
      </c>
      <c r="O241" s="626">
        <v>42169</v>
      </c>
      <c r="P241" s="638">
        <v>1557</v>
      </c>
      <c r="Q241" s="567">
        <f t="shared" si="15"/>
        <v>196</v>
      </c>
      <c r="R241" s="646" t="str">
        <f t="shared" si="16"/>
        <v>Rättvik</v>
      </c>
      <c r="S241" s="646">
        <f t="shared" si="17"/>
        <v>1557</v>
      </c>
      <c r="T241" s="645" t="str">
        <f t="shared" ca="1" si="18"/>
        <v>$Q$242</v>
      </c>
      <c r="U241" s="647">
        <v>10897</v>
      </c>
      <c r="V241" s="645">
        <f t="shared" si="19"/>
        <v>16966629</v>
      </c>
    </row>
    <row r="242" spans="1:22" x14ac:dyDescent="0.2">
      <c r="A242" s="576" t="s">
        <v>1143</v>
      </c>
      <c r="B242" s="575" t="s">
        <v>1003</v>
      </c>
      <c r="C242" s="474" t="s">
        <v>603</v>
      </c>
      <c r="D242" s="474" t="s">
        <v>603</v>
      </c>
      <c r="E242" s="626">
        <v>6832</v>
      </c>
      <c r="F242" s="626">
        <v>10511</v>
      </c>
      <c r="G242" s="626">
        <v>3738</v>
      </c>
      <c r="H242" s="626">
        <v>2927</v>
      </c>
      <c r="I242" s="626">
        <v>0</v>
      </c>
      <c r="J242" s="626">
        <v>13512</v>
      </c>
      <c r="K242" s="626">
        <v>32</v>
      </c>
      <c r="L242" s="626">
        <v>323</v>
      </c>
      <c r="M242" s="626">
        <v>-419</v>
      </c>
      <c r="N242" s="626">
        <v>962</v>
      </c>
      <c r="O242" s="626">
        <v>38418</v>
      </c>
      <c r="P242" s="638">
        <v>-2194</v>
      </c>
      <c r="Q242" s="567">
        <f t="shared" si="15"/>
        <v>14</v>
      </c>
      <c r="R242" s="646" t="str">
        <f t="shared" si="16"/>
        <v>Smedjebacken</v>
      </c>
      <c r="S242" s="646">
        <f t="shared" si="17"/>
        <v>-2194</v>
      </c>
      <c r="T242" s="645" t="str">
        <f t="shared" ca="1" si="18"/>
        <v>$Q$243</v>
      </c>
      <c r="U242" s="647">
        <v>10881</v>
      </c>
      <c r="V242" s="645">
        <f t="shared" si="19"/>
        <v>-23872914</v>
      </c>
    </row>
    <row r="243" spans="1:22" x14ac:dyDescent="0.2">
      <c r="A243" s="576" t="s">
        <v>1143</v>
      </c>
      <c r="B243" s="575" t="s">
        <v>1025</v>
      </c>
      <c r="C243" s="474" t="s">
        <v>604</v>
      </c>
      <c r="D243" s="474" t="s">
        <v>604</v>
      </c>
      <c r="E243" s="626">
        <v>7758</v>
      </c>
      <c r="F243" s="626">
        <v>11171</v>
      </c>
      <c r="G243" s="626">
        <v>4139</v>
      </c>
      <c r="H243" s="626">
        <v>2817</v>
      </c>
      <c r="I243" s="626">
        <v>0</v>
      </c>
      <c r="J243" s="626">
        <v>12848</v>
      </c>
      <c r="K243" s="626">
        <v>0</v>
      </c>
      <c r="L243" s="626">
        <v>145</v>
      </c>
      <c r="M243" s="626">
        <v>-419</v>
      </c>
      <c r="N243" s="626">
        <v>962</v>
      </c>
      <c r="O243" s="626">
        <v>39421</v>
      </c>
      <c r="P243" s="638">
        <v>-1191</v>
      </c>
      <c r="Q243" s="567">
        <f t="shared" si="15"/>
        <v>40</v>
      </c>
      <c r="R243" s="646" t="str">
        <f t="shared" si="16"/>
        <v>Säter</v>
      </c>
      <c r="S243" s="646">
        <f t="shared" si="17"/>
        <v>-1191</v>
      </c>
      <c r="T243" s="645" t="str">
        <f t="shared" ca="1" si="18"/>
        <v>$Q$244</v>
      </c>
      <c r="U243" s="647">
        <v>11143</v>
      </c>
      <c r="V243" s="645">
        <f t="shared" si="19"/>
        <v>-13271313</v>
      </c>
    </row>
    <row r="244" spans="1:22" x14ac:dyDescent="0.2">
      <c r="A244" s="576" t="s">
        <v>1143</v>
      </c>
      <c r="B244" s="575" t="s">
        <v>1060</v>
      </c>
      <c r="C244" s="474" t="s">
        <v>605</v>
      </c>
      <c r="D244" s="474" t="s">
        <v>605</v>
      </c>
      <c r="E244" s="626">
        <v>6319</v>
      </c>
      <c r="F244" s="626">
        <v>11141</v>
      </c>
      <c r="G244" s="626">
        <v>4904</v>
      </c>
      <c r="H244" s="626">
        <v>2665</v>
      </c>
      <c r="I244" s="626">
        <v>0</v>
      </c>
      <c r="J244" s="626">
        <v>16126</v>
      </c>
      <c r="K244" s="626">
        <v>0</v>
      </c>
      <c r="L244" s="626">
        <v>2001</v>
      </c>
      <c r="M244" s="626">
        <v>-419</v>
      </c>
      <c r="N244" s="626">
        <v>962</v>
      </c>
      <c r="O244" s="626">
        <v>43699</v>
      </c>
      <c r="P244" s="638">
        <v>3087</v>
      </c>
      <c r="Q244" s="567">
        <f t="shared" si="15"/>
        <v>245</v>
      </c>
      <c r="R244" s="646" t="str">
        <f t="shared" si="16"/>
        <v>Vansbro</v>
      </c>
      <c r="S244" s="646">
        <f t="shared" si="17"/>
        <v>3087</v>
      </c>
      <c r="T244" s="645" t="str">
        <f t="shared" ca="1" si="18"/>
        <v>$Q$245</v>
      </c>
      <c r="U244" s="647">
        <v>6789</v>
      </c>
      <c r="V244" s="645">
        <f t="shared" si="19"/>
        <v>20957643</v>
      </c>
    </row>
    <row r="245" spans="1:22" x14ac:dyDescent="0.2">
      <c r="A245" s="576" t="s">
        <v>1143</v>
      </c>
      <c r="B245" s="575" t="s">
        <v>1088</v>
      </c>
      <c r="C245" s="474" t="s">
        <v>606</v>
      </c>
      <c r="D245" s="474" t="s">
        <v>606</v>
      </c>
      <c r="E245" s="626">
        <v>5595</v>
      </c>
      <c r="F245" s="626">
        <v>11898</v>
      </c>
      <c r="G245" s="626">
        <v>4846</v>
      </c>
      <c r="H245" s="626">
        <v>2431</v>
      </c>
      <c r="I245" s="626">
        <v>0</v>
      </c>
      <c r="J245" s="626">
        <v>17463</v>
      </c>
      <c r="K245" s="626">
        <v>199</v>
      </c>
      <c r="L245" s="626">
        <v>2049</v>
      </c>
      <c r="M245" s="626">
        <v>-419</v>
      </c>
      <c r="N245" s="626">
        <v>962</v>
      </c>
      <c r="O245" s="626">
        <v>45024</v>
      </c>
      <c r="P245" s="638">
        <v>4412</v>
      </c>
      <c r="Q245" s="567">
        <f t="shared" si="15"/>
        <v>266</v>
      </c>
      <c r="R245" s="646" t="str">
        <f t="shared" si="16"/>
        <v>Älvdalen</v>
      </c>
      <c r="S245" s="646">
        <f t="shared" si="17"/>
        <v>4412</v>
      </c>
      <c r="T245" s="645" t="str">
        <f t="shared" ca="1" si="18"/>
        <v>$Q$246</v>
      </c>
      <c r="U245" s="647">
        <v>7114</v>
      </c>
      <c r="V245" s="645">
        <f t="shared" si="19"/>
        <v>31386968</v>
      </c>
    </row>
    <row r="246" spans="1:22" ht="25.5" x14ac:dyDescent="0.2">
      <c r="A246" s="576" t="s">
        <v>1144</v>
      </c>
      <c r="B246" s="575" t="s">
        <v>829</v>
      </c>
      <c r="C246" s="578" t="s">
        <v>608</v>
      </c>
      <c r="D246" s="577" t="s">
        <v>717</v>
      </c>
      <c r="E246" s="626">
        <v>7226</v>
      </c>
      <c r="F246" s="626">
        <v>10932</v>
      </c>
      <c r="G246" s="626">
        <v>4106</v>
      </c>
      <c r="H246" s="626">
        <v>4135</v>
      </c>
      <c r="I246" s="626">
        <v>0</v>
      </c>
      <c r="J246" s="626">
        <v>14479</v>
      </c>
      <c r="K246" s="626">
        <v>35</v>
      </c>
      <c r="L246" s="626">
        <v>227</v>
      </c>
      <c r="M246" s="626">
        <v>-419</v>
      </c>
      <c r="N246" s="626">
        <v>775</v>
      </c>
      <c r="O246" s="626">
        <v>41496</v>
      </c>
      <c r="P246" s="638">
        <v>884</v>
      </c>
      <c r="Q246" s="567">
        <f t="shared" si="15"/>
        <v>164</v>
      </c>
      <c r="R246" s="646" t="str">
        <f t="shared" si="16"/>
        <v>Bollnäs</v>
      </c>
      <c r="S246" s="646">
        <f t="shared" si="17"/>
        <v>884</v>
      </c>
      <c r="T246" s="645" t="str">
        <f t="shared" ca="1" si="18"/>
        <v>$Q$247</v>
      </c>
      <c r="U246" s="647">
        <v>27021</v>
      </c>
      <c r="V246" s="645">
        <f t="shared" si="19"/>
        <v>23886564</v>
      </c>
    </row>
    <row r="247" spans="1:22" x14ac:dyDescent="0.2">
      <c r="A247" s="576" t="s">
        <v>1144</v>
      </c>
      <c r="B247" s="575" t="s">
        <v>869</v>
      </c>
      <c r="C247" s="474" t="s">
        <v>609</v>
      </c>
      <c r="D247" s="474" t="s">
        <v>609</v>
      </c>
      <c r="E247" s="626">
        <v>7993</v>
      </c>
      <c r="F247" s="626">
        <v>11204</v>
      </c>
      <c r="G247" s="626">
        <v>3956</v>
      </c>
      <c r="H247" s="626">
        <v>4697</v>
      </c>
      <c r="I247" s="626">
        <v>109</v>
      </c>
      <c r="J247" s="626">
        <v>10953</v>
      </c>
      <c r="K247" s="626">
        <v>0</v>
      </c>
      <c r="L247" s="626">
        <v>267</v>
      </c>
      <c r="M247" s="626">
        <v>-419</v>
      </c>
      <c r="N247" s="626">
        <v>775</v>
      </c>
      <c r="O247" s="626">
        <v>39535</v>
      </c>
      <c r="P247" s="638">
        <v>-1077</v>
      </c>
      <c r="Q247" s="567">
        <f t="shared" si="15"/>
        <v>47</v>
      </c>
      <c r="R247" s="646" t="str">
        <f t="shared" si="16"/>
        <v>Gävle</v>
      </c>
      <c r="S247" s="646">
        <f t="shared" si="17"/>
        <v>-1077</v>
      </c>
      <c r="T247" s="645" t="str">
        <f t="shared" ca="1" si="18"/>
        <v>$Q$248</v>
      </c>
      <c r="U247" s="647">
        <v>101340</v>
      </c>
      <c r="V247" s="645">
        <f t="shared" si="19"/>
        <v>-109143180</v>
      </c>
    </row>
    <row r="248" spans="1:22" x14ac:dyDescent="0.2">
      <c r="A248" s="576" t="s">
        <v>1144</v>
      </c>
      <c r="B248" s="575" t="s">
        <v>885</v>
      </c>
      <c r="C248" s="474" t="s">
        <v>610</v>
      </c>
      <c r="D248" s="474" t="s">
        <v>610</v>
      </c>
      <c r="E248" s="626">
        <v>6850</v>
      </c>
      <c r="F248" s="626">
        <v>10087</v>
      </c>
      <c r="G248" s="626">
        <v>4980</v>
      </c>
      <c r="H248" s="626">
        <v>4182</v>
      </c>
      <c r="I248" s="626">
        <v>0</v>
      </c>
      <c r="J248" s="626">
        <v>15524</v>
      </c>
      <c r="K248" s="626">
        <v>211</v>
      </c>
      <c r="L248" s="626">
        <v>227</v>
      </c>
      <c r="M248" s="626">
        <v>-419</v>
      </c>
      <c r="N248" s="626">
        <v>775</v>
      </c>
      <c r="O248" s="626">
        <v>42417</v>
      </c>
      <c r="P248" s="638">
        <v>1805</v>
      </c>
      <c r="Q248" s="567">
        <f t="shared" si="15"/>
        <v>203</v>
      </c>
      <c r="R248" s="646" t="str">
        <f t="shared" si="16"/>
        <v>Hofors</v>
      </c>
      <c r="S248" s="646">
        <f t="shared" si="17"/>
        <v>1805</v>
      </c>
      <c r="T248" s="645" t="str">
        <f t="shared" ca="1" si="18"/>
        <v>$Q$249</v>
      </c>
      <c r="U248" s="647">
        <v>9578</v>
      </c>
      <c r="V248" s="645">
        <f t="shared" si="19"/>
        <v>17288290</v>
      </c>
    </row>
    <row r="249" spans="1:22" x14ac:dyDescent="0.2">
      <c r="A249" s="576" t="s">
        <v>1144</v>
      </c>
      <c r="B249" s="575" t="s">
        <v>887</v>
      </c>
      <c r="C249" s="474" t="s">
        <v>611</v>
      </c>
      <c r="D249" s="474" t="s">
        <v>611</v>
      </c>
      <c r="E249" s="626">
        <v>6878</v>
      </c>
      <c r="F249" s="626">
        <v>11423</v>
      </c>
      <c r="G249" s="626">
        <v>3952</v>
      </c>
      <c r="H249" s="626">
        <v>3888</v>
      </c>
      <c r="I249" s="626">
        <v>12</v>
      </c>
      <c r="J249" s="626">
        <v>13910</v>
      </c>
      <c r="K249" s="626">
        <v>0</v>
      </c>
      <c r="L249" s="626">
        <v>227</v>
      </c>
      <c r="M249" s="626">
        <v>-419</v>
      </c>
      <c r="N249" s="626">
        <v>775</v>
      </c>
      <c r="O249" s="626">
        <v>40646</v>
      </c>
      <c r="P249" s="638">
        <v>34</v>
      </c>
      <c r="Q249" s="567">
        <f t="shared" si="15"/>
        <v>113</v>
      </c>
      <c r="R249" s="646" t="str">
        <f t="shared" si="16"/>
        <v>Hudiksvall</v>
      </c>
      <c r="S249" s="646">
        <f t="shared" si="17"/>
        <v>34</v>
      </c>
      <c r="T249" s="645" t="str">
        <f t="shared" ca="1" si="18"/>
        <v>$Q$250</v>
      </c>
      <c r="U249" s="647">
        <v>37438</v>
      </c>
      <c r="V249" s="645">
        <f t="shared" si="19"/>
        <v>1272892</v>
      </c>
    </row>
    <row r="250" spans="1:22" x14ac:dyDescent="0.2">
      <c r="A250" s="576" t="s">
        <v>1144</v>
      </c>
      <c r="B250" s="575" t="s">
        <v>939</v>
      </c>
      <c r="C250" s="474" t="s">
        <v>612</v>
      </c>
      <c r="D250" s="474" t="s">
        <v>612</v>
      </c>
      <c r="E250" s="626">
        <v>6118</v>
      </c>
      <c r="F250" s="626">
        <v>11502</v>
      </c>
      <c r="G250" s="626">
        <v>4505</v>
      </c>
      <c r="H250" s="626">
        <v>3616</v>
      </c>
      <c r="I250" s="626">
        <v>0</v>
      </c>
      <c r="J250" s="626">
        <v>16002</v>
      </c>
      <c r="K250" s="626">
        <v>0</v>
      </c>
      <c r="L250" s="626">
        <v>871</v>
      </c>
      <c r="M250" s="626">
        <v>-419</v>
      </c>
      <c r="N250" s="626">
        <v>775</v>
      </c>
      <c r="O250" s="626">
        <v>42970</v>
      </c>
      <c r="P250" s="638">
        <v>2358</v>
      </c>
      <c r="Q250" s="567">
        <f t="shared" si="15"/>
        <v>230</v>
      </c>
      <c r="R250" s="646" t="str">
        <f t="shared" si="16"/>
        <v>Ljusdal</v>
      </c>
      <c r="S250" s="646">
        <f t="shared" si="17"/>
        <v>2358</v>
      </c>
      <c r="T250" s="645" t="str">
        <f t="shared" ca="1" si="18"/>
        <v>$Q$251</v>
      </c>
      <c r="U250" s="647">
        <v>19023</v>
      </c>
      <c r="V250" s="645">
        <f t="shared" si="19"/>
        <v>44856234</v>
      </c>
    </row>
    <row r="251" spans="1:22" x14ac:dyDescent="0.2">
      <c r="A251" s="576" t="s">
        <v>1144</v>
      </c>
      <c r="B251" s="575" t="s">
        <v>966</v>
      </c>
      <c r="C251" s="474" t="s">
        <v>613</v>
      </c>
      <c r="D251" s="474" t="s">
        <v>613</v>
      </c>
      <c r="E251" s="626">
        <v>6772</v>
      </c>
      <c r="F251" s="626">
        <v>12046</v>
      </c>
      <c r="G251" s="626">
        <v>4147</v>
      </c>
      <c r="H251" s="626">
        <v>3450</v>
      </c>
      <c r="I251" s="626">
        <v>0</v>
      </c>
      <c r="J251" s="626">
        <v>14622</v>
      </c>
      <c r="K251" s="626">
        <v>138</v>
      </c>
      <c r="L251" s="626">
        <v>847</v>
      </c>
      <c r="M251" s="626">
        <v>-419</v>
      </c>
      <c r="N251" s="626">
        <v>775</v>
      </c>
      <c r="O251" s="626">
        <v>42378</v>
      </c>
      <c r="P251" s="638">
        <v>1766</v>
      </c>
      <c r="Q251" s="567">
        <f t="shared" si="15"/>
        <v>202</v>
      </c>
      <c r="R251" s="646" t="str">
        <f t="shared" si="16"/>
        <v>Nordanstig</v>
      </c>
      <c r="S251" s="646">
        <f t="shared" si="17"/>
        <v>1766</v>
      </c>
      <c r="T251" s="645" t="str">
        <f t="shared" ca="1" si="18"/>
        <v>$Q$252</v>
      </c>
      <c r="U251" s="647">
        <v>9526</v>
      </c>
      <c r="V251" s="645">
        <f t="shared" si="19"/>
        <v>16822916</v>
      </c>
    </row>
    <row r="252" spans="1:22" x14ac:dyDescent="0.2">
      <c r="A252" s="576" t="s">
        <v>1144</v>
      </c>
      <c r="B252" s="575" t="s">
        <v>976</v>
      </c>
      <c r="C252" s="474" t="s">
        <v>614</v>
      </c>
      <c r="D252" s="474" t="s">
        <v>614</v>
      </c>
      <c r="E252" s="626">
        <v>6206</v>
      </c>
      <c r="F252" s="626">
        <v>9556</v>
      </c>
      <c r="G252" s="626">
        <v>4209</v>
      </c>
      <c r="H252" s="626">
        <v>4359</v>
      </c>
      <c r="I252" s="626">
        <v>0</v>
      </c>
      <c r="J252" s="626">
        <v>15207</v>
      </c>
      <c r="K252" s="626">
        <v>39</v>
      </c>
      <c r="L252" s="626">
        <v>1941</v>
      </c>
      <c r="M252" s="626">
        <v>-419</v>
      </c>
      <c r="N252" s="626">
        <v>775</v>
      </c>
      <c r="O252" s="626">
        <v>41873</v>
      </c>
      <c r="P252" s="638">
        <v>1261</v>
      </c>
      <c r="Q252" s="567">
        <f t="shared" si="15"/>
        <v>188</v>
      </c>
      <c r="R252" s="646" t="str">
        <f t="shared" si="16"/>
        <v>Ockelbo</v>
      </c>
      <c r="S252" s="646">
        <f t="shared" si="17"/>
        <v>1261</v>
      </c>
      <c r="T252" s="645" t="str">
        <f t="shared" ca="1" si="18"/>
        <v>$Q$253</v>
      </c>
      <c r="U252" s="647">
        <v>5925</v>
      </c>
      <c r="V252" s="645">
        <f t="shared" si="19"/>
        <v>7471425</v>
      </c>
    </row>
    <row r="253" spans="1:22" x14ac:dyDescent="0.2">
      <c r="A253" s="576" t="s">
        <v>1144</v>
      </c>
      <c r="B253" s="575" t="s">
        <v>982</v>
      </c>
      <c r="C253" s="474" t="s">
        <v>615</v>
      </c>
      <c r="D253" s="474" t="s">
        <v>615</v>
      </c>
      <c r="E253" s="626">
        <v>6585</v>
      </c>
      <c r="F253" s="626">
        <v>10223</v>
      </c>
      <c r="G253" s="626">
        <v>4546</v>
      </c>
      <c r="H253" s="626">
        <v>3941</v>
      </c>
      <c r="I253" s="626">
        <v>0</v>
      </c>
      <c r="J253" s="626">
        <v>15192</v>
      </c>
      <c r="K253" s="626">
        <v>0</v>
      </c>
      <c r="L253" s="626">
        <v>871</v>
      </c>
      <c r="M253" s="626">
        <v>-419</v>
      </c>
      <c r="N253" s="626">
        <v>775</v>
      </c>
      <c r="O253" s="626">
        <v>41714</v>
      </c>
      <c r="P253" s="638">
        <v>1102</v>
      </c>
      <c r="Q253" s="567">
        <f t="shared" si="15"/>
        <v>178</v>
      </c>
      <c r="R253" s="646" t="str">
        <f t="shared" si="16"/>
        <v>Ovanåker</v>
      </c>
      <c r="S253" s="646">
        <f t="shared" si="17"/>
        <v>1102</v>
      </c>
      <c r="T253" s="645" t="str">
        <f t="shared" ca="1" si="18"/>
        <v>$Q$254</v>
      </c>
      <c r="U253" s="647">
        <v>11649</v>
      </c>
      <c r="V253" s="645">
        <f t="shared" si="19"/>
        <v>12837198</v>
      </c>
    </row>
    <row r="254" spans="1:22" x14ac:dyDescent="0.2">
      <c r="A254" s="576" t="s">
        <v>1144</v>
      </c>
      <c r="B254" s="575" t="s">
        <v>994</v>
      </c>
      <c r="C254" s="474" t="s">
        <v>616</v>
      </c>
      <c r="D254" s="474" t="s">
        <v>616</v>
      </c>
      <c r="E254" s="626">
        <v>7331</v>
      </c>
      <c r="F254" s="626">
        <v>11142</v>
      </c>
      <c r="G254" s="626">
        <v>4643</v>
      </c>
      <c r="H254" s="626">
        <v>4628</v>
      </c>
      <c r="I254" s="626">
        <v>151</v>
      </c>
      <c r="J254" s="626">
        <v>12614</v>
      </c>
      <c r="K254" s="626">
        <v>74</v>
      </c>
      <c r="L254" s="626">
        <v>202</v>
      </c>
      <c r="M254" s="626">
        <v>-419</v>
      </c>
      <c r="N254" s="626">
        <v>775</v>
      </c>
      <c r="O254" s="626">
        <v>41141</v>
      </c>
      <c r="P254" s="638">
        <v>529</v>
      </c>
      <c r="Q254" s="567">
        <f t="shared" si="15"/>
        <v>147</v>
      </c>
      <c r="R254" s="646" t="str">
        <f t="shared" si="16"/>
        <v>Sandviken</v>
      </c>
      <c r="S254" s="646">
        <f t="shared" si="17"/>
        <v>529</v>
      </c>
      <c r="T254" s="645" t="str">
        <f t="shared" ca="1" si="18"/>
        <v>$Q$255</v>
      </c>
      <c r="U254" s="647">
        <v>39182</v>
      </c>
      <c r="V254" s="645">
        <f t="shared" si="19"/>
        <v>20727278</v>
      </c>
    </row>
    <row r="255" spans="1:22" x14ac:dyDescent="0.2">
      <c r="A255" s="576" t="s">
        <v>1144</v>
      </c>
      <c r="B255" s="575" t="s">
        <v>1027</v>
      </c>
      <c r="C255" s="474" t="s">
        <v>617</v>
      </c>
      <c r="D255" s="474" t="s">
        <v>617</v>
      </c>
      <c r="E255" s="626">
        <v>7036</v>
      </c>
      <c r="F255" s="626">
        <v>10310</v>
      </c>
      <c r="G255" s="626">
        <v>3914</v>
      </c>
      <c r="H255" s="626">
        <v>4227</v>
      </c>
      <c r="I255" s="626">
        <v>69</v>
      </c>
      <c r="J255" s="626">
        <v>15366</v>
      </c>
      <c r="K255" s="626">
        <v>78</v>
      </c>
      <c r="L255" s="626">
        <v>227</v>
      </c>
      <c r="M255" s="626">
        <v>-419</v>
      </c>
      <c r="N255" s="626">
        <v>775</v>
      </c>
      <c r="O255" s="626">
        <v>41583</v>
      </c>
      <c r="P255" s="638">
        <v>971</v>
      </c>
      <c r="Q255" s="567">
        <f t="shared" si="15"/>
        <v>172</v>
      </c>
      <c r="R255" s="646" t="str">
        <f t="shared" si="16"/>
        <v>Söderhamn</v>
      </c>
      <c r="S255" s="646">
        <f t="shared" si="17"/>
        <v>971</v>
      </c>
      <c r="T255" s="645" t="str">
        <f t="shared" ca="1" si="18"/>
        <v>$Q$256</v>
      </c>
      <c r="U255" s="647">
        <v>25717</v>
      </c>
      <c r="V255" s="645">
        <f t="shared" si="19"/>
        <v>24971207</v>
      </c>
    </row>
    <row r="256" spans="1:22" ht="25.5" x14ac:dyDescent="0.2">
      <c r="A256" s="576" t="s">
        <v>1145</v>
      </c>
      <c r="B256" s="575" t="s">
        <v>893</v>
      </c>
      <c r="C256" s="578" t="s">
        <v>619</v>
      </c>
      <c r="D256" s="577" t="s">
        <v>718</v>
      </c>
      <c r="E256" s="626">
        <v>6861</v>
      </c>
      <c r="F256" s="626">
        <v>11594</v>
      </c>
      <c r="G256" s="626">
        <v>4057</v>
      </c>
      <c r="H256" s="626">
        <v>3973</v>
      </c>
      <c r="I256" s="626">
        <v>46</v>
      </c>
      <c r="J256" s="626">
        <v>13884</v>
      </c>
      <c r="K256" s="626">
        <v>0</v>
      </c>
      <c r="L256" s="626">
        <v>281</v>
      </c>
      <c r="M256" s="626">
        <v>-419</v>
      </c>
      <c r="N256" s="626">
        <v>519</v>
      </c>
      <c r="O256" s="626">
        <v>40796</v>
      </c>
      <c r="P256" s="638">
        <v>184</v>
      </c>
      <c r="Q256" s="567">
        <f t="shared" si="15"/>
        <v>122</v>
      </c>
      <c r="R256" s="646" t="str">
        <f t="shared" si="16"/>
        <v>Härnösand</v>
      </c>
      <c r="S256" s="646">
        <f t="shared" si="17"/>
        <v>184</v>
      </c>
      <c r="T256" s="645" t="str">
        <f t="shared" ca="1" si="18"/>
        <v>$Q$257</v>
      </c>
      <c r="U256" s="647">
        <v>25134</v>
      </c>
      <c r="V256" s="645">
        <f t="shared" si="19"/>
        <v>4624656</v>
      </c>
    </row>
    <row r="257" spans="1:22" x14ac:dyDescent="0.2">
      <c r="A257" s="576" t="s">
        <v>1145</v>
      </c>
      <c r="B257" s="575" t="s">
        <v>916</v>
      </c>
      <c r="C257" s="474" t="s">
        <v>620</v>
      </c>
      <c r="D257" s="474" t="s">
        <v>620</v>
      </c>
      <c r="E257" s="626">
        <v>5911</v>
      </c>
      <c r="F257" s="626">
        <v>10023</v>
      </c>
      <c r="G257" s="626">
        <v>4222</v>
      </c>
      <c r="H257" s="626">
        <v>4067</v>
      </c>
      <c r="I257" s="626">
        <v>0</v>
      </c>
      <c r="J257" s="626">
        <v>16364</v>
      </c>
      <c r="K257" s="626">
        <v>356</v>
      </c>
      <c r="L257" s="626">
        <v>482</v>
      </c>
      <c r="M257" s="626">
        <v>-419</v>
      </c>
      <c r="N257" s="626">
        <v>396</v>
      </c>
      <c r="O257" s="626">
        <v>41402</v>
      </c>
      <c r="P257" s="638">
        <v>790</v>
      </c>
      <c r="Q257" s="567">
        <f t="shared" si="15"/>
        <v>161</v>
      </c>
      <c r="R257" s="646" t="str">
        <f t="shared" si="16"/>
        <v>Kramfors</v>
      </c>
      <c r="S257" s="646">
        <f t="shared" si="17"/>
        <v>790</v>
      </c>
      <c r="T257" s="645" t="str">
        <f t="shared" ca="1" si="18"/>
        <v>$Q$258</v>
      </c>
      <c r="U257" s="647">
        <v>18417</v>
      </c>
      <c r="V257" s="645">
        <f t="shared" si="19"/>
        <v>14549430</v>
      </c>
    </row>
    <row r="258" spans="1:22" x14ac:dyDescent="0.2">
      <c r="A258" s="576" t="s">
        <v>1145</v>
      </c>
      <c r="B258" s="575" t="s">
        <v>1004</v>
      </c>
      <c r="C258" s="474" t="s">
        <v>621</v>
      </c>
      <c r="D258" s="474" t="s">
        <v>621</v>
      </c>
      <c r="E258" s="626">
        <v>6875</v>
      </c>
      <c r="F258" s="626">
        <v>10836</v>
      </c>
      <c r="G258" s="626">
        <v>4561</v>
      </c>
      <c r="H258" s="626">
        <v>3671</v>
      </c>
      <c r="I258" s="626">
        <v>25</v>
      </c>
      <c r="J258" s="626">
        <v>17081</v>
      </c>
      <c r="K258" s="626">
        <v>292</v>
      </c>
      <c r="L258" s="626">
        <v>950</v>
      </c>
      <c r="M258" s="626">
        <v>-419</v>
      </c>
      <c r="N258" s="626">
        <v>582</v>
      </c>
      <c r="O258" s="626">
        <v>44454</v>
      </c>
      <c r="P258" s="638">
        <v>3842</v>
      </c>
      <c r="Q258" s="567">
        <f t="shared" si="15"/>
        <v>258</v>
      </c>
      <c r="R258" s="646" t="str">
        <f t="shared" si="16"/>
        <v>Sollefteå</v>
      </c>
      <c r="S258" s="646">
        <f t="shared" si="17"/>
        <v>3842</v>
      </c>
      <c r="T258" s="645" t="str">
        <f t="shared" ca="1" si="18"/>
        <v>$Q$259</v>
      </c>
      <c r="U258" s="647">
        <v>19494</v>
      </c>
      <c r="V258" s="645">
        <f t="shared" si="19"/>
        <v>74895948</v>
      </c>
    </row>
    <row r="259" spans="1:22" x14ac:dyDescent="0.2">
      <c r="A259" s="576" t="s">
        <v>1145</v>
      </c>
      <c r="B259" s="575" t="s">
        <v>1018</v>
      </c>
      <c r="C259" s="474" t="s">
        <v>622</v>
      </c>
      <c r="D259" s="474" t="s">
        <v>622</v>
      </c>
      <c r="E259" s="626">
        <v>7738</v>
      </c>
      <c r="F259" s="626">
        <v>11700</v>
      </c>
      <c r="G259" s="626">
        <v>3849</v>
      </c>
      <c r="H259" s="626">
        <v>4444</v>
      </c>
      <c r="I259" s="626">
        <v>0</v>
      </c>
      <c r="J259" s="626">
        <v>11595</v>
      </c>
      <c r="K259" s="626">
        <v>0</v>
      </c>
      <c r="L259" s="626">
        <v>346</v>
      </c>
      <c r="M259" s="626">
        <v>-419</v>
      </c>
      <c r="N259" s="626">
        <v>606</v>
      </c>
      <c r="O259" s="626">
        <v>39859</v>
      </c>
      <c r="P259" s="638">
        <v>-753</v>
      </c>
      <c r="Q259" s="567">
        <f t="shared" si="15"/>
        <v>61</v>
      </c>
      <c r="R259" s="646" t="str">
        <f t="shared" si="16"/>
        <v>Sundsvall</v>
      </c>
      <c r="S259" s="646">
        <f t="shared" si="17"/>
        <v>-753</v>
      </c>
      <c r="T259" s="645" t="str">
        <f t="shared" ca="1" si="18"/>
        <v>$Q$260</v>
      </c>
      <c r="U259" s="647">
        <v>98826</v>
      </c>
      <c r="V259" s="645">
        <f t="shared" si="19"/>
        <v>-74415978</v>
      </c>
    </row>
    <row r="260" spans="1:22" x14ac:dyDescent="0.2">
      <c r="A260" s="576" t="s">
        <v>1145</v>
      </c>
      <c r="B260" s="575" t="s">
        <v>1035</v>
      </c>
      <c r="C260" s="474" t="s">
        <v>623</v>
      </c>
      <c r="D260" s="474" t="s">
        <v>623</v>
      </c>
      <c r="E260" s="626">
        <v>7427</v>
      </c>
      <c r="F260" s="626">
        <v>11718</v>
      </c>
      <c r="G260" s="626">
        <v>4783</v>
      </c>
      <c r="H260" s="626">
        <v>3792</v>
      </c>
      <c r="I260" s="626">
        <v>0</v>
      </c>
      <c r="J260" s="626">
        <v>12049</v>
      </c>
      <c r="K260" s="626">
        <v>0</v>
      </c>
      <c r="L260" s="626">
        <v>281</v>
      </c>
      <c r="M260" s="626">
        <v>-419</v>
      </c>
      <c r="N260" s="626">
        <v>429</v>
      </c>
      <c r="O260" s="626">
        <v>40060</v>
      </c>
      <c r="P260" s="638">
        <v>-552</v>
      </c>
      <c r="Q260" s="567">
        <f t="shared" si="15"/>
        <v>75</v>
      </c>
      <c r="R260" s="646" t="str">
        <f t="shared" si="16"/>
        <v>Timrå</v>
      </c>
      <c r="S260" s="646">
        <f t="shared" si="17"/>
        <v>-552</v>
      </c>
      <c r="T260" s="645" t="str">
        <f t="shared" ca="1" si="18"/>
        <v>$Q$261</v>
      </c>
      <c r="U260" s="647">
        <v>18030</v>
      </c>
      <c r="V260" s="645">
        <f t="shared" si="19"/>
        <v>-9952560</v>
      </c>
    </row>
    <row r="261" spans="1:22" x14ac:dyDescent="0.2">
      <c r="A261" s="576" t="s">
        <v>1145</v>
      </c>
      <c r="B261" s="575" t="s">
        <v>1081</v>
      </c>
      <c r="C261" s="474" t="s">
        <v>624</v>
      </c>
      <c r="D261" s="474" t="s">
        <v>624</v>
      </c>
      <c r="E261" s="626">
        <v>5694</v>
      </c>
      <c r="F261" s="626">
        <v>10511</v>
      </c>
      <c r="G261" s="626">
        <v>4777</v>
      </c>
      <c r="H261" s="626">
        <v>3574</v>
      </c>
      <c r="I261" s="626">
        <v>0</v>
      </c>
      <c r="J261" s="626">
        <v>17700</v>
      </c>
      <c r="K261" s="626">
        <v>749</v>
      </c>
      <c r="L261" s="626">
        <v>1068</v>
      </c>
      <c r="M261" s="626">
        <v>-419</v>
      </c>
      <c r="N261" s="626">
        <v>466</v>
      </c>
      <c r="O261" s="626">
        <v>44120</v>
      </c>
      <c r="P261" s="638">
        <v>3508</v>
      </c>
      <c r="Q261" s="567">
        <f t="shared" si="15"/>
        <v>253</v>
      </c>
      <c r="R261" s="646" t="str">
        <f t="shared" si="16"/>
        <v>Ånge</v>
      </c>
      <c r="S261" s="646">
        <f t="shared" si="17"/>
        <v>3508</v>
      </c>
      <c r="T261" s="645" t="str">
        <f t="shared" ca="1" si="18"/>
        <v>$Q$262</v>
      </c>
      <c r="U261" s="647">
        <v>9391</v>
      </c>
      <c r="V261" s="645">
        <f t="shared" si="19"/>
        <v>32943628</v>
      </c>
    </row>
    <row r="262" spans="1:22" x14ac:dyDescent="0.2">
      <c r="A262" s="576" t="s">
        <v>1145</v>
      </c>
      <c r="B262" s="575" t="s">
        <v>1096</v>
      </c>
      <c r="C262" s="474" t="s">
        <v>625</v>
      </c>
      <c r="D262" s="474" t="s">
        <v>625</v>
      </c>
      <c r="E262" s="626">
        <v>8028</v>
      </c>
      <c r="F262" s="626">
        <v>11474</v>
      </c>
      <c r="G262" s="626">
        <v>4158</v>
      </c>
      <c r="H262" s="626">
        <v>3328</v>
      </c>
      <c r="I262" s="626">
        <v>8</v>
      </c>
      <c r="J262" s="626">
        <v>13622</v>
      </c>
      <c r="K262" s="626">
        <v>0</v>
      </c>
      <c r="L262" s="626">
        <v>990</v>
      </c>
      <c r="M262" s="626">
        <v>-419</v>
      </c>
      <c r="N262" s="626">
        <v>638</v>
      </c>
      <c r="O262" s="626">
        <v>41827</v>
      </c>
      <c r="P262" s="638">
        <v>1215</v>
      </c>
      <c r="Q262" s="567">
        <f t="shared" si="15"/>
        <v>185</v>
      </c>
      <c r="R262" s="646" t="str">
        <f t="shared" si="16"/>
        <v>Örnsköldsvik</v>
      </c>
      <c r="S262" s="646">
        <f t="shared" si="17"/>
        <v>1215</v>
      </c>
      <c r="T262" s="645" t="str">
        <f t="shared" ca="1" si="18"/>
        <v>$Q$263</v>
      </c>
      <c r="U262" s="647">
        <v>56084</v>
      </c>
      <c r="V262" s="645">
        <f t="shared" si="19"/>
        <v>68142060</v>
      </c>
    </row>
    <row r="263" spans="1:22" ht="25.5" x14ac:dyDescent="0.2">
      <c r="A263" s="576" t="s">
        <v>1146</v>
      </c>
      <c r="B263" s="575" t="s">
        <v>824</v>
      </c>
      <c r="C263" s="578" t="s">
        <v>627</v>
      </c>
      <c r="D263" s="577" t="s">
        <v>719</v>
      </c>
      <c r="E263" s="626">
        <v>6641</v>
      </c>
      <c r="F263" s="626">
        <v>12188</v>
      </c>
      <c r="G263" s="626">
        <v>4575</v>
      </c>
      <c r="H263" s="626">
        <v>2691</v>
      </c>
      <c r="I263" s="626">
        <v>47</v>
      </c>
      <c r="J263" s="626">
        <v>18255</v>
      </c>
      <c r="K263" s="626">
        <v>427</v>
      </c>
      <c r="L263" s="626">
        <v>2168</v>
      </c>
      <c r="M263" s="626">
        <v>-419</v>
      </c>
      <c r="N263" s="626">
        <v>988</v>
      </c>
      <c r="O263" s="626">
        <v>47561</v>
      </c>
      <c r="P263" s="638">
        <v>6949</v>
      </c>
      <c r="Q263" s="567">
        <f t="shared" si="15"/>
        <v>280</v>
      </c>
      <c r="R263" s="646" t="str">
        <f t="shared" si="16"/>
        <v>Berg</v>
      </c>
      <c r="S263" s="646">
        <f t="shared" si="17"/>
        <v>6949</v>
      </c>
      <c r="T263" s="645" t="str">
        <f t="shared" ca="1" si="18"/>
        <v>$Q$264</v>
      </c>
      <c r="U263" s="647">
        <v>7095</v>
      </c>
      <c r="V263" s="645">
        <f t="shared" si="19"/>
        <v>49303155</v>
      </c>
    </row>
    <row r="264" spans="1:22" x14ac:dyDescent="0.2">
      <c r="A264" s="576" t="s">
        <v>1146</v>
      </c>
      <c r="B264" s="575" t="s">
        <v>836</v>
      </c>
      <c r="C264" s="474" t="s">
        <v>628</v>
      </c>
      <c r="D264" s="474" t="s">
        <v>628</v>
      </c>
      <c r="E264" s="626">
        <v>6155</v>
      </c>
      <c r="F264" s="626">
        <v>12130</v>
      </c>
      <c r="G264" s="626">
        <v>5560</v>
      </c>
      <c r="H264" s="626">
        <v>3777</v>
      </c>
      <c r="I264" s="626">
        <v>20</v>
      </c>
      <c r="J264" s="626">
        <v>17495</v>
      </c>
      <c r="K264" s="626">
        <v>810</v>
      </c>
      <c r="L264" s="626">
        <v>2144</v>
      </c>
      <c r="M264" s="626">
        <v>-419</v>
      </c>
      <c r="N264" s="626">
        <v>988</v>
      </c>
      <c r="O264" s="626">
        <v>48660</v>
      </c>
      <c r="P264" s="638">
        <v>8048</v>
      </c>
      <c r="Q264" s="567">
        <f t="shared" si="15"/>
        <v>283</v>
      </c>
      <c r="R264" s="646" t="str">
        <f t="shared" si="16"/>
        <v>Bräcke</v>
      </c>
      <c r="S264" s="646">
        <f t="shared" si="17"/>
        <v>8048</v>
      </c>
      <c r="T264" s="645" t="str">
        <f t="shared" ca="1" si="18"/>
        <v>$Q$265</v>
      </c>
      <c r="U264" s="647">
        <v>6369</v>
      </c>
      <c r="V264" s="645">
        <f t="shared" si="19"/>
        <v>51257712</v>
      </c>
    </row>
    <row r="265" spans="1:22" x14ac:dyDescent="0.2">
      <c r="A265" s="576" t="s">
        <v>1146</v>
      </c>
      <c r="B265" s="575" t="s">
        <v>892</v>
      </c>
      <c r="C265" s="474" t="s">
        <v>629</v>
      </c>
      <c r="D265" s="474" t="s">
        <v>629</v>
      </c>
      <c r="E265" s="626">
        <v>5414</v>
      </c>
      <c r="F265" s="626">
        <v>10576</v>
      </c>
      <c r="G265" s="626">
        <v>4348</v>
      </c>
      <c r="H265" s="626">
        <v>2407</v>
      </c>
      <c r="I265" s="626">
        <v>0</v>
      </c>
      <c r="J265" s="626">
        <v>19047</v>
      </c>
      <c r="K265" s="626">
        <v>356</v>
      </c>
      <c r="L265" s="626">
        <v>1435</v>
      </c>
      <c r="M265" s="626">
        <v>-419</v>
      </c>
      <c r="N265" s="626">
        <v>988</v>
      </c>
      <c r="O265" s="626">
        <v>44152</v>
      </c>
      <c r="P265" s="638">
        <v>3540</v>
      </c>
      <c r="Q265" s="567">
        <f t="shared" si="15"/>
        <v>254</v>
      </c>
      <c r="R265" s="646" t="str">
        <f t="shared" si="16"/>
        <v>Härjedalen</v>
      </c>
      <c r="S265" s="646">
        <f t="shared" si="17"/>
        <v>3540</v>
      </c>
      <c r="T265" s="645" t="str">
        <f t="shared" ca="1" si="18"/>
        <v>$Q$266</v>
      </c>
      <c r="U265" s="647">
        <v>10133</v>
      </c>
      <c r="V265" s="645">
        <f t="shared" si="19"/>
        <v>35870820</v>
      </c>
    </row>
    <row r="266" spans="1:22" x14ac:dyDescent="0.2">
      <c r="A266" s="576" t="s">
        <v>1146</v>
      </c>
      <c r="B266" s="575" t="s">
        <v>919</v>
      </c>
      <c r="C266" s="474" t="s">
        <v>630</v>
      </c>
      <c r="D266" s="474" t="s">
        <v>630</v>
      </c>
      <c r="E266" s="626">
        <v>9008</v>
      </c>
      <c r="F266" s="626">
        <v>15497</v>
      </c>
      <c r="G266" s="626">
        <v>4575</v>
      </c>
      <c r="H266" s="626">
        <v>2599</v>
      </c>
      <c r="I266" s="626">
        <v>0</v>
      </c>
      <c r="J266" s="626">
        <v>12095</v>
      </c>
      <c r="K266" s="626">
        <v>45</v>
      </c>
      <c r="L266" s="626">
        <v>956</v>
      </c>
      <c r="M266" s="626">
        <v>-419</v>
      </c>
      <c r="N266" s="626">
        <v>988</v>
      </c>
      <c r="O266" s="626">
        <v>45344</v>
      </c>
      <c r="P266" s="638">
        <v>4732</v>
      </c>
      <c r="Q266" s="567">
        <f t="shared" si="15"/>
        <v>269</v>
      </c>
      <c r="R266" s="646" t="str">
        <f t="shared" si="16"/>
        <v>Krokom</v>
      </c>
      <c r="S266" s="646">
        <f t="shared" si="17"/>
        <v>4732</v>
      </c>
      <c r="T266" s="645" t="str">
        <f t="shared" ca="1" si="18"/>
        <v>$Q$267</v>
      </c>
      <c r="U266" s="647">
        <v>14868</v>
      </c>
      <c r="V266" s="645">
        <f t="shared" si="19"/>
        <v>70355376</v>
      </c>
    </row>
    <row r="267" spans="1:22" x14ac:dyDescent="0.2">
      <c r="A267" s="576" t="s">
        <v>1146</v>
      </c>
      <c r="B267" s="575" t="s">
        <v>988</v>
      </c>
      <c r="C267" s="474" t="s">
        <v>631</v>
      </c>
      <c r="D267" s="474" t="s">
        <v>631</v>
      </c>
      <c r="E267" s="626">
        <v>6272</v>
      </c>
      <c r="F267" s="626">
        <v>11609</v>
      </c>
      <c r="G267" s="626">
        <v>4834</v>
      </c>
      <c r="H267" s="626">
        <v>3595</v>
      </c>
      <c r="I267" s="626">
        <v>0</v>
      </c>
      <c r="J267" s="626">
        <v>19504</v>
      </c>
      <c r="K267" s="626">
        <v>327</v>
      </c>
      <c r="L267" s="626">
        <v>2439</v>
      </c>
      <c r="M267" s="626">
        <v>-419</v>
      </c>
      <c r="N267" s="626">
        <v>988</v>
      </c>
      <c r="O267" s="626">
        <v>49149</v>
      </c>
      <c r="P267" s="638">
        <v>8537</v>
      </c>
      <c r="Q267" s="567">
        <f t="shared" ref="Q267:Q299" si="20">RANK(P267,$P$10:$P$299,1)</f>
        <v>284</v>
      </c>
      <c r="R267" s="646" t="str">
        <f t="shared" ref="R267:R299" si="21">C267</f>
        <v>Ragunda</v>
      </c>
      <c r="S267" s="646">
        <f t="shared" ref="S267:S299" si="22">P267</f>
        <v>8537</v>
      </c>
      <c r="T267" s="645" t="str">
        <f t="shared" ref="T267:T299" ca="1" si="23">CELL("adress",Q268)</f>
        <v>$Q$268</v>
      </c>
      <c r="U267" s="647">
        <v>5354</v>
      </c>
      <c r="V267" s="645">
        <f t="shared" ref="V267:V299" si="24">U267*P267</f>
        <v>45707098</v>
      </c>
    </row>
    <row r="268" spans="1:22" x14ac:dyDescent="0.2">
      <c r="A268" s="576" t="s">
        <v>1146</v>
      </c>
      <c r="B268" s="575" t="s">
        <v>1016</v>
      </c>
      <c r="C268" s="474" t="s">
        <v>632</v>
      </c>
      <c r="D268" s="474" t="s">
        <v>632</v>
      </c>
      <c r="E268" s="626">
        <v>6465</v>
      </c>
      <c r="F268" s="626">
        <v>11170</v>
      </c>
      <c r="G268" s="626">
        <v>4562</v>
      </c>
      <c r="H268" s="626">
        <v>3447</v>
      </c>
      <c r="I268" s="626">
        <v>0</v>
      </c>
      <c r="J268" s="626">
        <v>19094</v>
      </c>
      <c r="K268" s="626">
        <v>636</v>
      </c>
      <c r="L268" s="626">
        <v>1074</v>
      </c>
      <c r="M268" s="626">
        <v>-419</v>
      </c>
      <c r="N268" s="626">
        <v>988</v>
      </c>
      <c r="O268" s="626">
        <v>47017</v>
      </c>
      <c r="P268" s="638">
        <v>6405</v>
      </c>
      <c r="Q268" s="567">
        <f t="shared" si="20"/>
        <v>278</v>
      </c>
      <c r="R268" s="646" t="str">
        <f t="shared" si="21"/>
        <v>Strömsund</v>
      </c>
      <c r="S268" s="646">
        <f t="shared" si="22"/>
        <v>6405</v>
      </c>
      <c r="T268" s="645" t="str">
        <f t="shared" ca="1" si="23"/>
        <v>$Q$269</v>
      </c>
      <c r="U268" s="647">
        <v>11685</v>
      </c>
      <c r="V268" s="645">
        <f t="shared" si="24"/>
        <v>74842425</v>
      </c>
    </row>
    <row r="269" spans="1:22" x14ac:dyDescent="0.2">
      <c r="A269" s="576" t="s">
        <v>1146</v>
      </c>
      <c r="B269" s="575" t="s">
        <v>1082</v>
      </c>
      <c r="C269" s="474" t="s">
        <v>633</v>
      </c>
      <c r="D269" s="474" t="s">
        <v>633</v>
      </c>
      <c r="E269" s="626">
        <v>7149</v>
      </c>
      <c r="F269" s="626">
        <v>12970</v>
      </c>
      <c r="G269" s="626">
        <v>4621</v>
      </c>
      <c r="H269" s="626">
        <v>2407</v>
      </c>
      <c r="I269" s="626">
        <v>12</v>
      </c>
      <c r="J269" s="626">
        <v>10524</v>
      </c>
      <c r="K269" s="626">
        <v>740</v>
      </c>
      <c r="L269" s="626">
        <v>1074</v>
      </c>
      <c r="M269" s="626">
        <v>-419</v>
      </c>
      <c r="N269" s="626">
        <v>988</v>
      </c>
      <c r="O269" s="626">
        <v>40066</v>
      </c>
      <c r="P269" s="638">
        <v>-546</v>
      </c>
      <c r="Q269" s="567">
        <f t="shared" si="20"/>
        <v>77</v>
      </c>
      <c r="R269" s="646" t="str">
        <f t="shared" si="21"/>
        <v>Åre</v>
      </c>
      <c r="S269" s="646">
        <f t="shared" si="22"/>
        <v>-546</v>
      </c>
      <c r="T269" s="645" t="str">
        <f t="shared" ca="1" si="23"/>
        <v>$Q$270</v>
      </c>
      <c r="U269" s="647">
        <v>11470</v>
      </c>
      <c r="V269" s="645">
        <f t="shared" si="24"/>
        <v>-6262620</v>
      </c>
    </row>
    <row r="270" spans="1:22" x14ac:dyDescent="0.2">
      <c r="A270" s="576" t="s">
        <v>1146</v>
      </c>
      <c r="B270" s="575" t="s">
        <v>1097</v>
      </c>
      <c r="C270" s="474" t="s">
        <v>634</v>
      </c>
      <c r="D270" s="474" t="s">
        <v>634</v>
      </c>
      <c r="E270" s="626">
        <v>8034</v>
      </c>
      <c r="F270" s="626">
        <v>10934</v>
      </c>
      <c r="G270" s="626">
        <v>3458</v>
      </c>
      <c r="H270" s="626">
        <v>3695</v>
      </c>
      <c r="I270" s="626">
        <v>0</v>
      </c>
      <c r="J270" s="626">
        <v>11948</v>
      </c>
      <c r="K270" s="626">
        <v>8</v>
      </c>
      <c r="L270" s="626">
        <v>352</v>
      </c>
      <c r="M270" s="626">
        <v>-419</v>
      </c>
      <c r="N270" s="626">
        <v>988</v>
      </c>
      <c r="O270" s="626">
        <v>38998</v>
      </c>
      <c r="P270" s="638">
        <v>-1614</v>
      </c>
      <c r="Q270" s="567">
        <f t="shared" si="20"/>
        <v>27</v>
      </c>
      <c r="R270" s="646" t="str">
        <f t="shared" si="21"/>
        <v>Östersund</v>
      </c>
      <c r="S270" s="646">
        <f t="shared" si="22"/>
        <v>-1614</v>
      </c>
      <c r="T270" s="645" t="str">
        <f t="shared" ca="1" si="23"/>
        <v>$Q$271</v>
      </c>
      <c r="U270" s="647">
        <v>63072</v>
      </c>
      <c r="V270" s="645">
        <f t="shared" si="24"/>
        <v>-101798208</v>
      </c>
    </row>
    <row r="271" spans="1:22" ht="25.5" x14ac:dyDescent="0.2">
      <c r="A271" s="576" t="s">
        <v>1147</v>
      </c>
      <c r="B271" s="575" t="s">
        <v>825</v>
      </c>
      <c r="C271" s="578" t="s">
        <v>636</v>
      </c>
      <c r="D271" s="577" t="s">
        <v>720</v>
      </c>
      <c r="E271" s="626">
        <v>6326</v>
      </c>
      <c r="F271" s="626">
        <v>12176</v>
      </c>
      <c r="G271" s="626">
        <v>5603</v>
      </c>
      <c r="H271" s="626">
        <v>3236</v>
      </c>
      <c r="I271" s="626">
        <v>0</v>
      </c>
      <c r="J271" s="626">
        <v>21691</v>
      </c>
      <c r="K271" s="626">
        <v>184</v>
      </c>
      <c r="L271" s="626">
        <v>2244</v>
      </c>
      <c r="M271" s="626">
        <v>-419</v>
      </c>
      <c r="N271" s="626">
        <v>728</v>
      </c>
      <c r="O271" s="626">
        <v>51769</v>
      </c>
      <c r="P271" s="638">
        <v>11157</v>
      </c>
      <c r="Q271" s="567">
        <f t="shared" si="20"/>
        <v>289</v>
      </c>
      <c r="R271" s="646" t="str">
        <f t="shared" si="21"/>
        <v>Bjurholm</v>
      </c>
      <c r="S271" s="646">
        <f t="shared" si="22"/>
        <v>11157</v>
      </c>
      <c r="T271" s="645" t="str">
        <f t="shared" ca="1" si="23"/>
        <v>$Q$272</v>
      </c>
      <c r="U271" s="647">
        <v>2475</v>
      </c>
      <c r="V271" s="645">
        <f t="shared" si="24"/>
        <v>27613575</v>
      </c>
    </row>
    <row r="272" spans="1:22" x14ac:dyDescent="0.2">
      <c r="A272" s="576" t="s">
        <v>1147</v>
      </c>
      <c r="B272" s="575" t="s">
        <v>842</v>
      </c>
      <c r="C272" s="474" t="s">
        <v>637</v>
      </c>
      <c r="D272" s="474" t="s">
        <v>637</v>
      </c>
      <c r="E272" s="626">
        <v>6191</v>
      </c>
      <c r="F272" s="626">
        <v>11510</v>
      </c>
      <c r="G272" s="626">
        <v>4768</v>
      </c>
      <c r="H272" s="626">
        <v>2733</v>
      </c>
      <c r="I272" s="626">
        <v>0</v>
      </c>
      <c r="J272" s="626">
        <v>23602</v>
      </c>
      <c r="K272" s="626">
        <v>959</v>
      </c>
      <c r="L272" s="626">
        <v>2565</v>
      </c>
      <c r="M272" s="626">
        <v>-419</v>
      </c>
      <c r="N272" s="626">
        <v>989</v>
      </c>
      <c r="O272" s="626">
        <v>52898</v>
      </c>
      <c r="P272" s="638">
        <v>12286</v>
      </c>
      <c r="Q272" s="567">
        <f t="shared" si="20"/>
        <v>290</v>
      </c>
      <c r="R272" s="646" t="str">
        <f t="shared" si="21"/>
        <v>Dorotea</v>
      </c>
      <c r="S272" s="646">
        <f t="shared" si="22"/>
        <v>12286</v>
      </c>
      <c r="T272" s="645" t="str">
        <f t="shared" ca="1" si="23"/>
        <v>$Q$273</v>
      </c>
      <c r="U272" s="647">
        <v>2584</v>
      </c>
      <c r="V272" s="645">
        <f t="shared" si="24"/>
        <v>31747024</v>
      </c>
    </row>
    <row r="273" spans="1:22" x14ac:dyDescent="0.2">
      <c r="A273" s="576" t="s">
        <v>1147</v>
      </c>
      <c r="B273" s="575" t="s">
        <v>945</v>
      </c>
      <c r="C273" s="474" t="s">
        <v>638</v>
      </c>
      <c r="D273" s="474" t="s">
        <v>638</v>
      </c>
      <c r="E273" s="626">
        <v>7414</v>
      </c>
      <c r="F273" s="626">
        <v>11881</v>
      </c>
      <c r="G273" s="626">
        <v>4500</v>
      </c>
      <c r="H273" s="626">
        <v>3766</v>
      </c>
      <c r="I273" s="626">
        <v>0</v>
      </c>
      <c r="J273" s="626">
        <v>14936</v>
      </c>
      <c r="K273" s="626">
        <v>0</v>
      </c>
      <c r="L273" s="626">
        <v>1176</v>
      </c>
      <c r="M273" s="626">
        <v>-419</v>
      </c>
      <c r="N273" s="626">
        <v>513</v>
      </c>
      <c r="O273" s="626">
        <v>43767</v>
      </c>
      <c r="P273" s="638">
        <v>3155</v>
      </c>
      <c r="Q273" s="567">
        <f t="shared" si="20"/>
        <v>247</v>
      </c>
      <c r="R273" s="646" t="str">
        <f t="shared" si="21"/>
        <v>Lycksele</v>
      </c>
      <c r="S273" s="646">
        <f t="shared" si="22"/>
        <v>3155</v>
      </c>
      <c r="T273" s="645" t="str">
        <f t="shared" ca="1" si="23"/>
        <v>$Q$274</v>
      </c>
      <c r="U273" s="647">
        <v>12237</v>
      </c>
      <c r="V273" s="645">
        <f t="shared" si="24"/>
        <v>38607735</v>
      </c>
    </row>
    <row r="274" spans="1:22" x14ac:dyDescent="0.2">
      <c r="A274" s="576" t="s">
        <v>1147</v>
      </c>
      <c r="B274" s="575" t="s">
        <v>949</v>
      </c>
      <c r="C274" s="474" t="s">
        <v>639</v>
      </c>
      <c r="D274" s="474" t="s">
        <v>639</v>
      </c>
      <c r="E274" s="626">
        <v>6827</v>
      </c>
      <c r="F274" s="626">
        <v>11916</v>
      </c>
      <c r="G274" s="626">
        <v>5341</v>
      </c>
      <c r="H274" s="626">
        <v>2990</v>
      </c>
      <c r="I274" s="626">
        <v>0</v>
      </c>
      <c r="J274" s="626">
        <v>16895</v>
      </c>
      <c r="K274" s="626">
        <v>414</v>
      </c>
      <c r="L274" s="626">
        <v>2565</v>
      </c>
      <c r="M274" s="626">
        <v>-419</v>
      </c>
      <c r="N274" s="626">
        <v>1095</v>
      </c>
      <c r="O274" s="626">
        <v>47624</v>
      </c>
      <c r="P274" s="638">
        <v>7012</v>
      </c>
      <c r="Q274" s="567">
        <f t="shared" si="20"/>
        <v>281</v>
      </c>
      <c r="R274" s="646" t="str">
        <f t="shared" si="21"/>
        <v>Malå</v>
      </c>
      <c r="S274" s="646">
        <f t="shared" si="22"/>
        <v>7012</v>
      </c>
      <c r="T274" s="645" t="str">
        <f t="shared" ca="1" si="23"/>
        <v>$Q$275</v>
      </c>
      <c r="U274" s="647">
        <v>3109</v>
      </c>
      <c r="V274" s="645">
        <f t="shared" si="24"/>
        <v>21800308</v>
      </c>
    </row>
    <row r="275" spans="1:22" x14ac:dyDescent="0.2">
      <c r="A275" s="576" t="s">
        <v>1147</v>
      </c>
      <c r="B275" s="575" t="s">
        <v>967</v>
      </c>
      <c r="C275" s="474" t="s">
        <v>640</v>
      </c>
      <c r="D275" s="474" t="s">
        <v>640</v>
      </c>
      <c r="E275" s="626">
        <v>6678</v>
      </c>
      <c r="F275" s="626">
        <v>11242</v>
      </c>
      <c r="G275" s="626">
        <v>5268</v>
      </c>
      <c r="H275" s="626">
        <v>3401</v>
      </c>
      <c r="I275" s="626">
        <v>0</v>
      </c>
      <c r="J275" s="626">
        <v>15245</v>
      </c>
      <c r="K275" s="626">
        <v>232</v>
      </c>
      <c r="L275" s="626">
        <v>2196</v>
      </c>
      <c r="M275" s="626">
        <v>-419</v>
      </c>
      <c r="N275" s="626">
        <v>1028</v>
      </c>
      <c r="O275" s="626">
        <v>44871</v>
      </c>
      <c r="P275" s="638">
        <v>4259</v>
      </c>
      <c r="Q275" s="567">
        <f t="shared" si="20"/>
        <v>264</v>
      </c>
      <c r="R275" s="646" t="str">
        <f t="shared" si="21"/>
        <v>Nordmaling</v>
      </c>
      <c r="S275" s="646">
        <f t="shared" si="22"/>
        <v>4259</v>
      </c>
      <c r="T275" s="645" t="str">
        <f t="shared" ca="1" si="23"/>
        <v>$Q$276</v>
      </c>
      <c r="U275" s="647">
        <v>7090</v>
      </c>
      <c r="V275" s="645">
        <f t="shared" si="24"/>
        <v>30196310</v>
      </c>
    </row>
    <row r="276" spans="1:22" x14ac:dyDescent="0.2">
      <c r="A276" s="576" t="s">
        <v>1147</v>
      </c>
      <c r="B276" s="575" t="s">
        <v>970</v>
      </c>
      <c r="C276" s="474" t="s">
        <v>641</v>
      </c>
      <c r="D276" s="474" t="s">
        <v>641</v>
      </c>
      <c r="E276" s="626">
        <v>7123</v>
      </c>
      <c r="F276" s="626">
        <v>11902</v>
      </c>
      <c r="G276" s="626">
        <v>5671</v>
      </c>
      <c r="H276" s="626">
        <v>2930</v>
      </c>
      <c r="I276" s="626">
        <v>0</v>
      </c>
      <c r="J276" s="626">
        <v>16676</v>
      </c>
      <c r="K276" s="626">
        <v>471</v>
      </c>
      <c r="L276" s="626">
        <v>2565</v>
      </c>
      <c r="M276" s="626">
        <v>-419</v>
      </c>
      <c r="N276" s="626">
        <v>632</v>
      </c>
      <c r="O276" s="626">
        <v>47551</v>
      </c>
      <c r="P276" s="638">
        <v>6939</v>
      </c>
      <c r="Q276" s="567">
        <f t="shared" si="20"/>
        <v>279</v>
      </c>
      <c r="R276" s="646" t="str">
        <f t="shared" si="21"/>
        <v>Norsjö</v>
      </c>
      <c r="S276" s="646">
        <f t="shared" si="22"/>
        <v>6939</v>
      </c>
      <c r="T276" s="645" t="str">
        <f t="shared" ca="1" si="23"/>
        <v>$Q$277</v>
      </c>
      <c r="U276" s="647">
        <v>4097</v>
      </c>
      <c r="V276" s="645">
        <f t="shared" si="24"/>
        <v>28429083</v>
      </c>
    </row>
    <row r="277" spans="1:22" x14ac:dyDescent="0.2">
      <c r="A277" s="576" t="s">
        <v>1147</v>
      </c>
      <c r="B277" s="575" t="s">
        <v>989</v>
      </c>
      <c r="C277" s="474" t="s">
        <v>642</v>
      </c>
      <c r="D277" s="474" t="s">
        <v>642</v>
      </c>
      <c r="E277" s="626">
        <v>7356</v>
      </c>
      <c r="F277" s="626">
        <v>11860</v>
      </c>
      <c r="G277" s="626">
        <v>4585</v>
      </c>
      <c r="H277" s="626">
        <v>2877</v>
      </c>
      <c r="I277" s="626">
        <v>0</v>
      </c>
      <c r="J277" s="626">
        <v>14820</v>
      </c>
      <c r="K277" s="626">
        <v>0</v>
      </c>
      <c r="L277" s="626">
        <v>2221</v>
      </c>
      <c r="M277" s="626">
        <v>-419</v>
      </c>
      <c r="N277" s="626">
        <v>651</v>
      </c>
      <c r="O277" s="626">
        <v>43951</v>
      </c>
      <c r="P277" s="638">
        <v>3339</v>
      </c>
      <c r="Q277" s="567">
        <f t="shared" si="20"/>
        <v>251</v>
      </c>
      <c r="R277" s="646" t="str">
        <f t="shared" si="21"/>
        <v>Robertsfors</v>
      </c>
      <c r="S277" s="646">
        <f t="shared" si="22"/>
        <v>3339</v>
      </c>
      <c r="T277" s="645" t="str">
        <f t="shared" ca="1" si="23"/>
        <v>$Q$278</v>
      </c>
      <c r="U277" s="647">
        <v>6779</v>
      </c>
      <c r="V277" s="645">
        <f t="shared" si="24"/>
        <v>22635081</v>
      </c>
    </row>
    <row r="278" spans="1:22" x14ac:dyDescent="0.2">
      <c r="A278" s="576" t="s">
        <v>1147</v>
      </c>
      <c r="B278" s="575" t="s">
        <v>999</v>
      </c>
      <c r="C278" s="474" t="s">
        <v>643</v>
      </c>
      <c r="D278" s="474" t="s">
        <v>643</v>
      </c>
      <c r="E278" s="626">
        <v>7577</v>
      </c>
      <c r="F278" s="626">
        <v>11107</v>
      </c>
      <c r="G278" s="626">
        <v>4223</v>
      </c>
      <c r="H278" s="626">
        <v>3751</v>
      </c>
      <c r="I278" s="626">
        <v>7</v>
      </c>
      <c r="J278" s="626">
        <v>12749</v>
      </c>
      <c r="K278" s="626">
        <v>0</v>
      </c>
      <c r="L278" s="626">
        <v>631</v>
      </c>
      <c r="M278" s="626">
        <v>-419</v>
      </c>
      <c r="N278" s="626">
        <v>411</v>
      </c>
      <c r="O278" s="626">
        <v>40037</v>
      </c>
      <c r="P278" s="638">
        <v>-575</v>
      </c>
      <c r="Q278" s="567">
        <f t="shared" si="20"/>
        <v>72</v>
      </c>
      <c r="R278" s="646" t="str">
        <f t="shared" si="21"/>
        <v>Skellefteå</v>
      </c>
      <c r="S278" s="646">
        <f t="shared" si="22"/>
        <v>-575</v>
      </c>
      <c r="T278" s="645" t="str">
        <f t="shared" ca="1" si="23"/>
        <v>$Q$279</v>
      </c>
      <c r="U278" s="647">
        <v>72466</v>
      </c>
      <c r="V278" s="645">
        <f t="shared" si="24"/>
        <v>-41667950</v>
      </c>
    </row>
    <row r="279" spans="1:22" x14ac:dyDescent="0.2">
      <c r="A279" s="576" t="s">
        <v>1147</v>
      </c>
      <c r="B279" s="575" t="s">
        <v>1007</v>
      </c>
      <c r="C279" s="474" t="s">
        <v>644</v>
      </c>
      <c r="D279" s="474" t="s">
        <v>644</v>
      </c>
      <c r="E279" s="626">
        <v>6587</v>
      </c>
      <c r="F279" s="626">
        <v>11264</v>
      </c>
      <c r="G279" s="626">
        <v>6644</v>
      </c>
      <c r="H279" s="626">
        <v>2773</v>
      </c>
      <c r="I279" s="626">
        <v>0</v>
      </c>
      <c r="J279" s="626">
        <v>19395</v>
      </c>
      <c r="K279" s="626">
        <v>976</v>
      </c>
      <c r="L279" s="626">
        <v>2588</v>
      </c>
      <c r="M279" s="626">
        <v>-419</v>
      </c>
      <c r="N279" s="626">
        <v>1559</v>
      </c>
      <c r="O279" s="626">
        <v>51367</v>
      </c>
      <c r="P279" s="638">
        <v>10755</v>
      </c>
      <c r="Q279" s="567">
        <f t="shared" si="20"/>
        <v>288</v>
      </c>
      <c r="R279" s="646" t="str">
        <f t="shared" si="21"/>
        <v>Sorsele</v>
      </c>
      <c r="S279" s="646">
        <f t="shared" si="22"/>
        <v>10755</v>
      </c>
      <c r="T279" s="645" t="str">
        <f t="shared" ca="1" si="23"/>
        <v>$Q$280</v>
      </c>
      <c r="U279" s="647">
        <v>2533</v>
      </c>
      <c r="V279" s="645">
        <f t="shared" si="24"/>
        <v>27242415</v>
      </c>
    </row>
    <row r="280" spans="1:22" x14ac:dyDescent="0.2">
      <c r="A280" s="576" t="s">
        <v>1147</v>
      </c>
      <c r="B280" s="575" t="s">
        <v>1013</v>
      </c>
      <c r="C280" s="474" t="s">
        <v>645</v>
      </c>
      <c r="D280" s="474" t="s">
        <v>645</v>
      </c>
      <c r="E280" s="626">
        <v>6032</v>
      </c>
      <c r="F280" s="626">
        <v>10985</v>
      </c>
      <c r="G280" s="626">
        <v>4547</v>
      </c>
      <c r="H280" s="626">
        <v>2860</v>
      </c>
      <c r="I280" s="626">
        <v>0</v>
      </c>
      <c r="J280" s="626">
        <v>17785</v>
      </c>
      <c r="K280" s="626">
        <v>571</v>
      </c>
      <c r="L280" s="626">
        <v>2565</v>
      </c>
      <c r="M280" s="626">
        <v>-419</v>
      </c>
      <c r="N280" s="626">
        <v>1334</v>
      </c>
      <c r="O280" s="626">
        <v>46260</v>
      </c>
      <c r="P280" s="638">
        <v>5648</v>
      </c>
      <c r="Q280" s="567">
        <f t="shared" si="20"/>
        <v>272</v>
      </c>
      <c r="R280" s="646" t="str">
        <f t="shared" si="21"/>
        <v>Storuman</v>
      </c>
      <c r="S280" s="646">
        <f t="shared" si="22"/>
        <v>5648</v>
      </c>
      <c r="T280" s="645" t="str">
        <f t="shared" ca="1" si="23"/>
        <v>$Q$281</v>
      </c>
      <c r="U280" s="647">
        <v>5895</v>
      </c>
      <c r="V280" s="645">
        <f t="shared" si="24"/>
        <v>33294960</v>
      </c>
    </row>
    <row r="281" spans="1:22" x14ac:dyDescent="0.2">
      <c r="A281" s="576" t="s">
        <v>1147</v>
      </c>
      <c r="B281" s="575" t="s">
        <v>1051</v>
      </c>
      <c r="C281" s="474" t="s">
        <v>646</v>
      </c>
      <c r="D281" s="474" t="s">
        <v>646</v>
      </c>
      <c r="E281" s="626">
        <v>8212</v>
      </c>
      <c r="F281" s="626">
        <v>10600</v>
      </c>
      <c r="G281" s="626">
        <v>3415</v>
      </c>
      <c r="H281" s="626">
        <v>3810</v>
      </c>
      <c r="I281" s="626">
        <v>0</v>
      </c>
      <c r="J281" s="626">
        <v>8496</v>
      </c>
      <c r="K281" s="626">
        <v>188</v>
      </c>
      <c r="L281" s="626">
        <v>429</v>
      </c>
      <c r="M281" s="626">
        <v>-419</v>
      </c>
      <c r="N281" s="626">
        <v>643</v>
      </c>
      <c r="O281" s="626">
        <v>35374</v>
      </c>
      <c r="P281" s="638">
        <v>-5238</v>
      </c>
      <c r="Q281" s="567">
        <f t="shared" si="20"/>
        <v>2</v>
      </c>
      <c r="R281" s="646" t="str">
        <f t="shared" si="21"/>
        <v>Umeå</v>
      </c>
      <c r="S281" s="646">
        <f t="shared" si="22"/>
        <v>-5238</v>
      </c>
      <c r="T281" s="645" t="str">
        <f t="shared" ca="1" si="23"/>
        <v>$Q$282</v>
      </c>
      <c r="U281" s="647">
        <v>126898</v>
      </c>
      <c r="V281" s="645">
        <f t="shared" si="24"/>
        <v>-664691724</v>
      </c>
    </row>
    <row r="282" spans="1:22" x14ac:dyDescent="0.2">
      <c r="A282" s="576" t="s">
        <v>1147</v>
      </c>
      <c r="B282" s="575" t="s">
        <v>1066</v>
      </c>
      <c r="C282" s="474" t="s">
        <v>647</v>
      </c>
      <c r="D282" s="474" t="s">
        <v>647</v>
      </c>
      <c r="E282" s="626">
        <v>6470</v>
      </c>
      <c r="F282" s="626">
        <v>13069</v>
      </c>
      <c r="G282" s="626">
        <v>5573</v>
      </c>
      <c r="H282" s="626">
        <v>3064</v>
      </c>
      <c r="I282" s="626">
        <v>0</v>
      </c>
      <c r="J282" s="626">
        <v>17443</v>
      </c>
      <c r="K282" s="626">
        <v>400</v>
      </c>
      <c r="L282" s="626">
        <v>2565</v>
      </c>
      <c r="M282" s="626">
        <v>-419</v>
      </c>
      <c r="N282" s="626">
        <v>1462</v>
      </c>
      <c r="O282" s="626">
        <v>49627</v>
      </c>
      <c r="P282" s="638">
        <v>9015</v>
      </c>
      <c r="Q282" s="567">
        <f t="shared" si="20"/>
        <v>286</v>
      </c>
      <c r="R282" s="646" t="str">
        <f t="shared" si="21"/>
        <v>Vilhelmina</v>
      </c>
      <c r="S282" s="646">
        <f t="shared" si="22"/>
        <v>9015</v>
      </c>
      <c r="T282" s="645" t="str">
        <f t="shared" ca="1" si="23"/>
        <v>$Q$283</v>
      </c>
      <c r="U282" s="647">
        <v>6758</v>
      </c>
      <c r="V282" s="645">
        <f t="shared" si="24"/>
        <v>60923370</v>
      </c>
    </row>
    <row r="283" spans="1:22" x14ac:dyDescent="0.2">
      <c r="A283" s="576" t="s">
        <v>1147</v>
      </c>
      <c r="B283" s="575" t="s">
        <v>1068</v>
      </c>
      <c r="C283" s="474" t="s">
        <v>648</v>
      </c>
      <c r="D283" s="474" t="s">
        <v>648</v>
      </c>
      <c r="E283" s="626">
        <v>7130</v>
      </c>
      <c r="F283" s="626">
        <v>12221</v>
      </c>
      <c r="G283" s="626">
        <v>4611</v>
      </c>
      <c r="H283" s="626">
        <v>2619</v>
      </c>
      <c r="I283" s="626">
        <v>0</v>
      </c>
      <c r="J283" s="626">
        <v>17922</v>
      </c>
      <c r="K283" s="626">
        <v>218</v>
      </c>
      <c r="L283" s="626">
        <v>2244</v>
      </c>
      <c r="M283" s="626">
        <v>-419</v>
      </c>
      <c r="N283" s="626">
        <v>1422</v>
      </c>
      <c r="O283" s="626">
        <v>47968</v>
      </c>
      <c r="P283" s="638">
        <v>7356</v>
      </c>
      <c r="Q283" s="567">
        <f t="shared" si="20"/>
        <v>282</v>
      </c>
      <c r="R283" s="646" t="str">
        <f t="shared" si="21"/>
        <v>Vindeln</v>
      </c>
      <c r="S283" s="646">
        <f t="shared" si="22"/>
        <v>7356</v>
      </c>
      <c r="T283" s="645" t="str">
        <f t="shared" ca="1" si="23"/>
        <v>$Q$284</v>
      </c>
      <c r="U283" s="647">
        <v>5442</v>
      </c>
      <c r="V283" s="645">
        <f t="shared" si="24"/>
        <v>40031352</v>
      </c>
    </row>
    <row r="284" spans="1:22" x14ac:dyDescent="0.2">
      <c r="A284" s="576" t="s">
        <v>1147</v>
      </c>
      <c r="B284" s="575" t="s">
        <v>1072</v>
      </c>
      <c r="C284" s="474" t="s">
        <v>649</v>
      </c>
      <c r="D284" s="474" t="s">
        <v>649</v>
      </c>
      <c r="E284" s="626">
        <v>8739</v>
      </c>
      <c r="F284" s="626">
        <v>12658</v>
      </c>
      <c r="G284" s="626">
        <v>4980</v>
      </c>
      <c r="H284" s="626">
        <v>3162</v>
      </c>
      <c r="I284" s="626">
        <v>0</v>
      </c>
      <c r="J284" s="626">
        <v>11510</v>
      </c>
      <c r="K284" s="626">
        <v>9</v>
      </c>
      <c r="L284" s="626">
        <v>412</v>
      </c>
      <c r="M284" s="626">
        <v>-419</v>
      </c>
      <c r="N284" s="626">
        <v>460</v>
      </c>
      <c r="O284" s="626">
        <v>41511</v>
      </c>
      <c r="P284" s="638">
        <v>899</v>
      </c>
      <c r="Q284" s="567">
        <f t="shared" si="20"/>
        <v>166</v>
      </c>
      <c r="R284" s="646" t="str">
        <f t="shared" si="21"/>
        <v>Vännäs</v>
      </c>
      <c r="S284" s="646">
        <f t="shared" si="22"/>
        <v>899</v>
      </c>
      <c r="T284" s="645" t="str">
        <f t="shared" ca="1" si="23"/>
        <v>$Q$285</v>
      </c>
      <c r="U284" s="647">
        <v>8774</v>
      </c>
      <c r="V284" s="645">
        <f t="shared" si="24"/>
        <v>7887826</v>
      </c>
    </row>
    <row r="285" spans="1:22" x14ac:dyDescent="0.2">
      <c r="A285" s="576" t="s">
        <v>1147</v>
      </c>
      <c r="B285" s="575" t="s">
        <v>1084</v>
      </c>
      <c r="C285" s="474" t="s">
        <v>650</v>
      </c>
      <c r="D285" s="474" t="s">
        <v>650</v>
      </c>
      <c r="E285" s="626">
        <v>4925</v>
      </c>
      <c r="F285" s="626">
        <v>10706</v>
      </c>
      <c r="G285" s="626">
        <v>5675</v>
      </c>
      <c r="H285" s="626">
        <v>2953</v>
      </c>
      <c r="I285" s="626">
        <v>0</v>
      </c>
      <c r="J285" s="626">
        <v>22103</v>
      </c>
      <c r="K285" s="626">
        <v>1337</v>
      </c>
      <c r="L285" s="626">
        <v>2630</v>
      </c>
      <c r="M285" s="626">
        <v>-419</v>
      </c>
      <c r="N285" s="626">
        <v>961</v>
      </c>
      <c r="O285" s="626">
        <v>50871</v>
      </c>
      <c r="P285" s="638">
        <v>10259</v>
      </c>
      <c r="Q285" s="567">
        <f t="shared" si="20"/>
        <v>287</v>
      </c>
      <c r="R285" s="646" t="str">
        <f t="shared" si="21"/>
        <v>Åsele</v>
      </c>
      <c r="S285" s="646">
        <f t="shared" si="22"/>
        <v>10259</v>
      </c>
      <c r="T285" s="645" t="str">
        <f t="shared" ca="1" si="23"/>
        <v>$Q$286</v>
      </c>
      <c r="U285" s="647">
        <v>2817</v>
      </c>
      <c r="V285" s="645">
        <f t="shared" si="24"/>
        <v>28899603</v>
      </c>
    </row>
    <row r="286" spans="1:22" ht="25.5" x14ac:dyDescent="0.2">
      <c r="A286" s="576" t="s">
        <v>1148</v>
      </c>
      <c r="B286" s="575" t="s">
        <v>818</v>
      </c>
      <c r="C286" s="578" t="s">
        <v>652</v>
      </c>
      <c r="D286" s="577" t="s">
        <v>721</v>
      </c>
      <c r="E286" s="626">
        <v>6004</v>
      </c>
      <c r="F286" s="626">
        <v>10146</v>
      </c>
      <c r="G286" s="626">
        <v>3860</v>
      </c>
      <c r="H286" s="626">
        <v>3149</v>
      </c>
      <c r="I286" s="626">
        <v>0</v>
      </c>
      <c r="J286" s="626">
        <v>19346</v>
      </c>
      <c r="K286" s="626">
        <v>859</v>
      </c>
      <c r="L286" s="626">
        <v>2521</v>
      </c>
      <c r="M286" s="626">
        <v>-419</v>
      </c>
      <c r="N286" s="626">
        <v>804</v>
      </c>
      <c r="O286" s="626">
        <v>46270</v>
      </c>
      <c r="P286" s="638">
        <v>5658</v>
      </c>
      <c r="Q286" s="567">
        <f t="shared" si="20"/>
        <v>273</v>
      </c>
      <c r="R286" s="646" t="str">
        <f t="shared" si="21"/>
        <v>Arjeplog</v>
      </c>
      <c r="S286" s="646">
        <f t="shared" si="22"/>
        <v>5658</v>
      </c>
      <c r="T286" s="645" t="str">
        <f t="shared" ca="1" si="23"/>
        <v>$Q$287</v>
      </c>
      <c r="U286" s="647">
        <v>2804</v>
      </c>
      <c r="V286" s="645">
        <f t="shared" si="24"/>
        <v>15865032</v>
      </c>
    </row>
    <row r="287" spans="1:22" x14ac:dyDescent="0.2">
      <c r="A287" s="576" t="s">
        <v>1148</v>
      </c>
      <c r="B287" s="575" t="s">
        <v>819</v>
      </c>
      <c r="C287" s="474" t="s">
        <v>653</v>
      </c>
      <c r="D287" s="474" t="s">
        <v>653</v>
      </c>
      <c r="E287" s="626">
        <v>6623</v>
      </c>
      <c r="F287" s="626">
        <v>10005</v>
      </c>
      <c r="G287" s="626">
        <v>4900</v>
      </c>
      <c r="H287" s="626">
        <v>2987</v>
      </c>
      <c r="I287" s="626">
        <v>0</v>
      </c>
      <c r="J287" s="626">
        <v>17282</v>
      </c>
      <c r="K287" s="626">
        <v>308</v>
      </c>
      <c r="L287" s="626">
        <v>2521</v>
      </c>
      <c r="M287" s="626">
        <v>-419</v>
      </c>
      <c r="N287" s="626">
        <v>571</v>
      </c>
      <c r="O287" s="626">
        <v>44778</v>
      </c>
      <c r="P287" s="638">
        <v>4166</v>
      </c>
      <c r="Q287" s="567">
        <f t="shared" si="20"/>
        <v>263</v>
      </c>
      <c r="R287" s="646" t="str">
        <f t="shared" si="21"/>
        <v>Arvidsjaur</v>
      </c>
      <c r="S287" s="646">
        <f t="shared" si="22"/>
        <v>4166</v>
      </c>
      <c r="T287" s="645" t="str">
        <f t="shared" ca="1" si="23"/>
        <v>$Q$288</v>
      </c>
      <c r="U287" s="647">
        <v>6329</v>
      </c>
      <c r="V287" s="645">
        <f t="shared" si="24"/>
        <v>26366614</v>
      </c>
    </row>
    <row r="288" spans="1:22" x14ac:dyDescent="0.2">
      <c r="A288" s="576" t="s">
        <v>1148</v>
      </c>
      <c r="B288" s="575" t="s">
        <v>827</v>
      </c>
      <c r="C288" s="474" t="s">
        <v>654</v>
      </c>
      <c r="D288" s="474" t="s">
        <v>654</v>
      </c>
      <c r="E288" s="626">
        <v>6609</v>
      </c>
      <c r="F288" s="626">
        <v>10292</v>
      </c>
      <c r="G288" s="626">
        <v>4254</v>
      </c>
      <c r="H288" s="626">
        <v>3376</v>
      </c>
      <c r="I288" s="626">
        <v>0</v>
      </c>
      <c r="J288" s="626">
        <v>13334</v>
      </c>
      <c r="K288" s="626">
        <v>0</v>
      </c>
      <c r="L288" s="626">
        <v>990</v>
      </c>
      <c r="M288" s="626">
        <v>-419</v>
      </c>
      <c r="N288" s="626">
        <v>1000</v>
      </c>
      <c r="O288" s="626">
        <v>39436</v>
      </c>
      <c r="P288" s="638">
        <v>-1176</v>
      </c>
      <c r="Q288" s="567">
        <f t="shared" si="20"/>
        <v>42</v>
      </c>
      <c r="R288" s="646" t="str">
        <f t="shared" si="21"/>
        <v>Boden</v>
      </c>
      <c r="S288" s="646">
        <f t="shared" si="22"/>
        <v>-1176</v>
      </c>
      <c r="T288" s="645" t="str">
        <f t="shared" ca="1" si="23"/>
        <v>$Q$289</v>
      </c>
      <c r="U288" s="647">
        <v>28051</v>
      </c>
      <c r="V288" s="645">
        <f t="shared" si="24"/>
        <v>-32987976</v>
      </c>
    </row>
    <row r="289" spans="1:22" x14ac:dyDescent="0.2">
      <c r="A289" s="576" t="s">
        <v>1148</v>
      </c>
      <c r="B289" s="575" t="s">
        <v>868</v>
      </c>
      <c r="C289" s="474" t="s">
        <v>655</v>
      </c>
      <c r="D289" s="474" t="s">
        <v>655</v>
      </c>
      <c r="E289" s="626">
        <v>6473</v>
      </c>
      <c r="F289" s="626">
        <v>9300</v>
      </c>
      <c r="G289" s="626">
        <v>3748</v>
      </c>
      <c r="H289" s="626">
        <v>2915</v>
      </c>
      <c r="I289" s="626">
        <v>0</v>
      </c>
      <c r="J289" s="626">
        <v>15035</v>
      </c>
      <c r="K289" s="626">
        <v>471</v>
      </c>
      <c r="L289" s="626">
        <v>1156</v>
      </c>
      <c r="M289" s="626">
        <v>-419</v>
      </c>
      <c r="N289" s="626">
        <v>841</v>
      </c>
      <c r="O289" s="626">
        <v>39520</v>
      </c>
      <c r="P289" s="638">
        <v>-1092</v>
      </c>
      <c r="Q289" s="567">
        <f t="shared" si="20"/>
        <v>46</v>
      </c>
      <c r="R289" s="646" t="str">
        <f t="shared" si="21"/>
        <v>Gällivare</v>
      </c>
      <c r="S289" s="646">
        <f t="shared" si="22"/>
        <v>-1092</v>
      </c>
      <c r="T289" s="645" t="str">
        <f t="shared" ca="1" si="23"/>
        <v>$Q$290</v>
      </c>
      <c r="U289" s="647">
        <v>17654</v>
      </c>
      <c r="V289" s="645">
        <f t="shared" si="24"/>
        <v>-19278168</v>
      </c>
    </row>
    <row r="290" spans="1:22" x14ac:dyDescent="0.2">
      <c r="A290" s="576" t="s">
        <v>1148</v>
      </c>
      <c r="B290" s="575" t="s">
        <v>879</v>
      </c>
      <c r="C290" s="474" t="s">
        <v>656</v>
      </c>
      <c r="D290" s="474" t="s">
        <v>656</v>
      </c>
      <c r="E290" s="626">
        <v>6333</v>
      </c>
      <c r="F290" s="626">
        <v>10967</v>
      </c>
      <c r="G290" s="626">
        <v>4591</v>
      </c>
      <c r="H290" s="626">
        <v>3898</v>
      </c>
      <c r="I290" s="626">
        <v>0</v>
      </c>
      <c r="J290" s="626">
        <v>14877</v>
      </c>
      <c r="K290" s="626">
        <v>180</v>
      </c>
      <c r="L290" s="626">
        <v>641</v>
      </c>
      <c r="M290" s="626">
        <v>-419</v>
      </c>
      <c r="N290" s="626">
        <v>447</v>
      </c>
      <c r="O290" s="626">
        <v>41515</v>
      </c>
      <c r="P290" s="638">
        <v>903</v>
      </c>
      <c r="Q290" s="567">
        <f t="shared" si="20"/>
        <v>167</v>
      </c>
      <c r="R290" s="646" t="str">
        <f t="shared" si="21"/>
        <v>Haparanda</v>
      </c>
      <c r="S290" s="646">
        <f t="shared" si="22"/>
        <v>903</v>
      </c>
      <c r="T290" s="645" t="str">
        <f t="shared" ca="1" si="23"/>
        <v>$Q$291</v>
      </c>
      <c r="U290" s="647">
        <v>9763</v>
      </c>
      <c r="V290" s="645">
        <f t="shared" si="24"/>
        <v>8815989</v>
      </c>
    </row>
    <row r="291" spans="1:22" x14ac:dyDescent="0.2">
      <c r="A291" s="576" t="s">
        <v>1148</v>
      </c>
      <c r="B291" s="575" t="s">
        <v>900</v>
      </c>
      <c r="C291" s="474" t="s">
        <v>657</v>
      </c>
      <c r="D291" s="474" t="s">
        <v>657</v>
      </c>
      <c r="E291" s="626">
        <v>6069</v>
      </c>
      <c r="F291" s="626">
        <v>9784</v>
      </c>
      <c r="G291" s="626">
        <v>4144</v>
      </c>
      <c r="H291" s="626">
        <v>2783</v>
      </c>
      <c r="I291" s="626">
        <v>0</v>
      </c>
      <c r="J291" s="626">
        <v>17392</v>
      </c>
      <c r="K291" s="626">
        <v>577</v>
      </c>
      <c r="L291" s="626">
        <v>2521</v>
      </c>
      <c r="M291" s="626">
        <v>-419</v>
      </c>
      <c r="N291" s="626">
        <v>580</v>
      </c>
      <c r="O291" s="626">
        <v>43431</v>
      </c>
      <c r="P291" s="638">
        <v>2819</v>
      </c>
      <c r="Q291" s="567">
        <f t="shared" si="20"/>
        <v>240</v>
      </c>
      <c r="R291" s="646" t="str">
        <f t="shared" si="21"/>
        <v>Jokkmokk</v>
      </c>
      <c r="S291" s="646">
        <f t="shared" si="22"/>
        <v>2819</v>
      </c>
      <c r="T291" s="645" t="str">
        <f t="shared" ca="1" si="23"/>
        <v>$Q$292</v>
      </c>
      <c r="U291" s="647">
        <v>4980</v>
      </c>
      <c r="V291" s="645">
        <f t="shared" si="24"/>
        <v>14038620</v>
      </c>
    </row>
    <row r="292" spans="1:22" x14ac:dyDescent="0.2">
      <c r="A292" s="576" t="s">
        <v>1148</v>
      </c>
      <c r="B292" s="575" t="s">
        <v>903</v>
      </c>
      <c r="C292" s="474" t="s">
        <v>658</v>
      </c>
      <c r="D292" s="474" t="s">
        <v>658</v>
      </c>
      <c r="E292" s="626">
        <v>5688</v>
      </c>
      <c r="F292" s="626">
        <v>10131</v>
      </c>
      <c r="G292" s="626">
        <v>4619</v>
      </c>
      <c r="H292" s="626">
        <v>3317</v>
      </c>
      <c r="I292" s="626">
        <v>0</v>
      </c>
      <c r="J292" s="626">
        <v>15191</v>
      </c>
      <c r="K292" s="626">
        <v>474</v>
      </c>
      <c r="L292" s="626">
        <v>641</v>
      </c>
      <c r="M292" s="626">
        <v>-419</v>
      </c>
      <c r="N292" s="626">
        <v>544</v>
      </c>
      <c r="O292" s="626">
        <v>40186</v>
      </c>
      <c r="P292" s="638">
        <v>-426</v>
      </c>
      <c r="Q292" s="567">
        <f t="shared" si="20"/>
        <v>86</v>
      </c>
      <c r="R292" s="646" t="str">
        <f t="shared" si="21"/>
        <v>Kalix</v>
      </c>
      <c r="S292" s="646">
        <f t="shared" si="22"/>
        <v>-426</v>
      </c>
      <c r="T292" s="645" t="str">
        <f t="shared" ca="1" si="23"/>
        <v>$Q$293</v>
      </c>
      <c r="U292" s="647">
        <v>16065</v>
      </c>
      <c r="V292" s="645">
        <f t="shared" si="24"/>
        <v>-6843690</v>
      </c>
    </row>
    <row r="293" spans="1:22" x14ac:dyDescent="0.2">
      <c r="A293" s="576" t="s">
        <v>1148</v>
      </c>
      <c r="B293" s="575" t="s">
        <v>913</v>
      </c>
      <c r="C293" s="474" t="s">
        <v>659</v>
      </c>
      <c r="D293" s="474" t="s">
        <v>659</v>
      </c>
      <c r="E293" s="626">
        <v>7640</v>
      </c>
      <c r="F293" s="626">
        <v>10857</v>
      </c>
      <c r="G293" s="626">
        <v>4277</v>
      </c>
      <c r="H293" s="626">
        <v>3295</v>
      </c>
      <c r="I293" s="626">
        <v>0</v>
      </c>
      <c r="J293" s="626">
        <v>11790</v>
      </c>
      <c r="K293" s="626">
        <v>13</v>
      </c>
      <c r="L293" s="626">
        <v>1063</v>
      </c>
      <c r="M293" s="626">
        <v>-419</v>
      </c>
      <c r="N293" s="626">
        <v>656</v>
      </c>
      <c r="O293" s="626">
        <v>39172</v>
      </c>
      <c r="P293" s="638">
        <v>-1440</v>
      </c>
      <c r="Q293" s="567">
        <f t="shared" si="20"/>
        <v>33</v>
      </c>
      <c r="R293" s="646" t="str">
        <f t="shared" si="21"/>
        <v>Kiruna</v>
      </c>
      <c r="S293" s="646">
        <f t="shared" si="22"/>
        <v>-1440</v>
      </c>
      <c r="T293" s="645" t="str">
        <f t="shared" ca="1" si="23"/>
        <v>$Q$294</v>
      </c>
      <c r="U293" s="647">
        <v>22967</v>
      </c>
      <c r="V293" s="645">
        <f t="shared" si="24"/>
        <v>-33072480</v>
      </c>
    </row>
    <row r="294" spans="1:22" x14ac:dyDescent="0.2">
      <c r="A294" s="576" t="s">
        <v>1148</v>
      </c>
      <c r="B294" s="575" t="s">
        <v>943</v>
      </c>
      <c r="C294" s="474" t="s">
        <v>660</v>
      </c>
      <c r="D294" s="474" t="s">
        <v>660</v>
      </c>
      <c r="E294" s="626">
        <v>7266</v>
      </c>
      <c r="F294" s="626">
        <v>10287</v>
      </c>
      <c r="G294" s="626">
        <v>3700</v>
      </c>
      <c r="H294" s="626">
        <v>3851</v>
      </c>
      <c r="I294" s="626">
        <v>0</v>
      </c>
      <c r="J294" s="626">
        <v>10636</v>
      </c>
      <c r="K294" s="626">
        <v>0</v>
      </c>
      <c r="L294" s="626">
        <v>410</v>
      </c>
      <c r="M294" s="626">
        <v>-419</v>
      </c>
      <c r="N294" s="626">
        <v>1186</v>
      </c>
      <c r="O294" s="626">
        <v>36917</v>
      </c>
      <c r="P294" s="638">
        <v>-3695</v>
      </c>
      <c r="Q294" s="567">
        <f t="shared" si="20"/>
        <v>5</v>
      </c>
      <c r="R294" s="646" t="str">
        <f t="shared" si="21"/>
        <v>Luleå</v>
      </c>
      <c r="S294" s="646">
        <f t="shared" si="22"/>
        <v>-3695</v>
      </c>
      <c r="T294" s="645" t="str">
        <f t="shared" ca="1" si="23"/>
        <v>$Q$295</v>
      </c>
      <c r="U294" s="647">
        <v>77817</v>
      </c>
      <c r="V294" s="645">
        <f t="shared" si="24"/>
        <v>-287533815</v>
      </c>
    </row>
    <row r="295" spans="1:22" x14ac:dyDescent="0.2">
      <c r="A295" s="576" t="s">
        <v>1148</v>
      </c>
      <c r="B295" s="575" t="s">
        <v>984</v>
      </c>
      <c r="C295" s="474" t="s">
        <v>661</v>
      </c>
      <c r="D295" s="474" t="s">
        <v>661</v>
      </c>
      <c r="E295" s="626">
        <v>5865</v>
      </c>
      <c r="F295" s="626">
        <v>11390</v>
      </c>
      <c r="G295" s="626">
        <v>4679</v>
      </c>
      <c r="H295" s="626">
        <v>2476</v>
      </c>
      <c r="I295" s="626">
        <v>0</v>
      </c>
      <c r="J295" s="626">
        <v>21708</v>
      </c>
      <c r="K295" s="626">
        <v>446</v>
      </c>
      <c r="L295" s="626">
        <v>2521</v>
      </c>
      <c r="M295" s="626">
        <v>-419</v>
      </c>
      <c r="N295" s="626">
        <v>511</v>
      </c>
      <c r="O295" s="626">
        <v>49177</v>
      </c>
      <c r="P295" s="638">
        <v>8565</v>
      </c>
      <c r="Q295" s="567">
        <f t="shared" si="20"/>
        <v>285</v>
      </c>
      <c r="R295" s="646" t="str">
        <f t="shared" si="21"/>
        <v>Pajala</v>
      </c>
      <c r="S295" s="646">
        <f t="shared" si="22"/>
        <v>8565</v>
      </c>
      <c r="T295" s="645" t="str">
        <f t="shared" ca="1" si="23"/>
        <v>$Q$296</v>
      </c>
      <c r="U295" s="647">
        <v>6027</v>
      </c>
      <c r="V295" s="645">
        <f t="shared" si="24"/>
        <v>51621255</v>
      </c>
    </row>
    <row r="296" spans="1:22" x14ac:dyDescent="0.2">
      <c r="A296" s="576" t="s">
        <v>1148</v>
      </c>
      <c r="B296" s="575" t="s">
        <v>987</v>
      </c>
      <c r="C296" s="474" t="s">
        <v>662</v>
      </c>
      <c r="D296" s="474" t="s">
        <v>662</v>
      </c>
      <c r="E296" s="626">
        <v>7244</v>
      </c>
      <c r="F296" s="626">
        <v>10646</v>
      </c>
      <c r="G296" s="626">
        <v>4418</v>
      </c>
      <c r="H296" s="626">
        <v>3082</v>
      </c>
      <c r="I296" s="626">
        <v>0</v>
      </c>
      <c r="J296" s="626">
        <v>11993</v>
      </c>
      <c r="K296" s="626">
        <v>16</v>
      </c>
      <c r="L296" s="626">
        <v>345</v>
      </c>
      <c r="M296" s="626">
        <v>-419</v>
      </c>
      <c r="N296" s="626">
        <v>588</v>
      </c>
      <c r="O296" s="626">
        <v>37913</v>
      </c>
      <c r="P296" s="638">
        <v>-2699</v>
      </c>
      <c r="Q296" s="567">
        <f t="shared" si="20"/>
        <v>9</v>
      </c>
      <c r="R296" s="646" t="str">
        <f t="shared" si="21"/>
        <v>Piteå</v>
      </c>
      <c r="S296" s="646">
        <f t="shared" si="22"/>
        <v>-2699</v>
      </c>
      <c r="T296" s="645" t="str">
        <f t="shared" ca="1" si="23"/>
        <v>$Q$297</v>
      </c>
      <c r="U296" s="647">
        <v>42099</v>
      </c>
      <c r="V296" s="645">
        <f t="shared" si="24"/>
        <v>-113625201</v>
      </c>
    </row>
    <row r="297" spans="1:22" x14ac:dyDescent="0.2">
      <c r="A297" s="576" t="s">
        <v>1148</v>
      </c>
      <c r="B297" s="575" t="s">
        <v>1090</v>
      </c>
      <c r="C297" s="474" t="s">
        <v>663</v>
      </c>
      <c r="D297" s="474" t="s">
        <v>663</v>
      </c>
      <c r="E297" s="626">
        <v>6529</v>
      </c>
      <c r="F297" s="626">
        <v>11312</v>
      </c>
      <c r="G297" s="626">
        <v>5436</v>
      </c>
      <c r="H297" s="626">
        <v>3640</v>
      </c>
      <c r="I297" s="626">
        <v>0</v>
      </c>
      <c r="J297" s="626">
        <v>14524</v>
      </c>
      <c r="K297" s="626">
        <v>154</v>
      </c>
      <c r="L297" s="626">
        <v>1109</v>
      </c>
      <c r="M297" s="626">
        <v>-419</v>
      </c>
      <c r="N297" s="626">
        <v>348</v>
      </c>
      <c r="O297" s="626">
        <v>42633</v>
      </c>
      <c r="P297" s="638">
        <v>2021</v>
      </c>
      <c r="Q297" s="567">
        <f t="shared" si="20"/>
        <v>212</v>
      </c>
      <c r="R297" s="646" t="str">
        <f t="shared" si="21"/>
        <v>Älvsbyn</v>
      </c>
      <c r="S297" s="646">
        <f t="shared" si="22"/>
        <v>2021</v>
      </c>
      <c r="T297" s="645" t="str">
        <f t="shared" ca="1" si="23"/>
        <v>$Q$298</v>
      </c>
      <c r="U297" s="647">
        <v>8157</v>
      </c>
      <c r="V297" s="645">
        <f t="shared" si="24"/>
        <v>16485297</v>
      </c>
    </row>
    <row r="298" spans="1:22" x14ac:dyDescent="0.2">
      <c r="A298" s="576" t="s">
        <v>1148</v>
      </c>
      <c r="B298" s="575" t="s">
        <v>1101</v>
      </c>
      <c r="C298" s="474" t="s">
        <v>664</v>
      </c>
      <c r="D298" s="474" t="s">
        <v>664</v>
      </c>
      <c r="E298" s="626">
        <v>4554</v>
      </c>
      <c r="F298" s="626">
        <v>8646</v>
      </c>
      <c r="G298" s="626">
        <v>4784</v>
      </c>
      <c r="H298" s="626">
        <v>3198</v>
      </c>
      <c r="I298" s="626">
        <v>0</v>
      </c>
      <c r="J298" s="626">
        <v>21743</v>
      </c>
      <c r="K298" s="626">
        <v>980</v>
      </c>
      <c r="L298" s="626">
        <v>2497</v>
      </c>
      <c r="M298" s="626">
        <v>-419</v>
      </c>
      <c r="N298" s="626">
        <v>583</v>
      </c>
      <c r="O298" s="626">
        <v>46566</v>
      </c>
      <c r="P298" s="638">
        <v>5954</v>
      </c>
      <c r="Q298" s="567">
        <f t="shared" si="20"/>
        <v>275</v>
      </c>
      <c r="R298" s="646" t="str">
        <f t="shared" si="21"/>
        <v>Överkalix</v>
      </c>
      <c r="S298" s="646">
        <f t="shared" si="22"/>
        <v>5954</v>
      </c>
      <c r="T298" s="645" t="str">
        <f t="shared" ca="1" si="23"/>
        <v>$Q$299</v>
      </c>
      <c r="U298" s="647">
        <v>3302</v>
      </c>
      <c r="V298" s="645">
        <f t="shared" si="24"/>
        <v>19660108</v>
      </c>
    </row>
    <row r="299" spans="1:22" x14ac:dyDescent="0.2">
      <c r="A299" s="573" t="s">
        <v>1148</v>
      </c>
      <c r="B299" s="572" t="s">
        <v>1102</v>
      </c>
      <c r="C299" s="571" t="s">
        <v>665</v>
      </c>
      <c r="D299" s="571" t="s">
        <v>665</v>
      </c>
      <c r="E299" s="626">
        <v>4452</v>
      </c>
      <c r="F299" s="626">
        <v>9749</v>
      </c>
      <c r="G299" s="626">
        <v>6000</v>
      </c>
      <c r="H299" s="626">
        <v>3379</v>
      </c>
      <c r="I299" s="626">
        <v>0</v>
      </c>
      <c r="J299" s="626">
        <v>19151</v>
      </c>
      <c r="K299" s="626">
        <v>1274</v>
      </c>
      <c r="L299" s="626">
        <v>2497</v>
      </c>
      <c r="M299" s="626">
        <v>-419</v>
      </c>
      <c r="N299" s="626">
        <v>486</v>
      </c>
      <c r="O299" s="626">
        <v>46569</v>
      </c>
      <c r="P299" s="638">
        <v>5957</v>
      </c>
      <c r="Q299" s="567">
        <f t="shared" si="20"/>
        <v>276</v>
      </c>
      <c r="R299" s="646" t="str">
        <f t="shared" si="21"/>
        <v>Övertorneå</v>
      </c>
      <c r="S299" s="646">
        <f t="shared" si="22"/>
        <v>5957</v>
      </c>
      <c r="T299" s="645" t="str">
        <f t="shared" ca="1" si="23"/>
        <v>$Q$300</v>
      </c>
      <c r="U299" s="647">
        <v>4409</v>
      </c>
      <c r="V299" s="645">
        <f t="shared" si="24"/>
        <v>26264413</v>
      </c>
    </row>
    <row r="300" spans="1:22" x14ac:dyDescent="0.2">
      <c r="A300" s="649"/>
      <c r="B300" s="649"/>
      <c r="C300" s="649"/>
      <c r="D300" s="650"/>
      <c r="E300" s="650"/>
      <c r="F300" s="650"/>
      <c r="G300" s="650"/>
      <c r="H300" s="650"/>
      <c r="I300" s="650"/>
      <c r="J300" s="650"/>
      <c r="K300" s="650"/>
      <c r="L300" s="650"/>
      <c r="M300" s="650"/>
      <c r="N300" s="650"/>
      <c r="O300" s="650"/>
      <c r="P300" s="651"/>
      <c r="Q300" s="638"/>
    </row>
    <row r="301" spans="1:22" s="571" customFormat="1" x14ac:dyDescent="0.2">
      <c r="A301" s="649"/>
      <c r="B301" s="649"/>
      <c r="C301" s="649"/>
      <c r="D301" s="562" t="s">
        <v>1178</v>
      </c>
      <c r="E301" s="474"/>
      <c r="F301" s="474"/>
      <c r="G301" s="474"/>
      <c r="H301" s="474"/>
      <c r="I301" s="474"/>
      <c r="J301" s="474"/>
      <c r="K301" s="474"/>
      <c r="L301" s="474"/>
      <c r="M301" s="474"/>
      <c r="N301" s="474"/>
      <c r="O301" s="474"/>
    </row>
  </sheetData>
  <conditionalFormatting sqref="T7:U7 S1:S2 R7 R10:T299 V9:V299">
    <cfRule type="cellIs" dxfId="1" priority="2" stopIfTrue="1" operator="lessThan">
      <formula>0</formula>
    </cfRule>
  </conditionalFormatting>
  <conditionalFormatting sqref="P10:P299 E10:N299">
    <cfRule type="cellIs" dxfId="0" priority="1" stopIfTrue="1" operator="lessThan">
      <formula>0</formula>
    </cfRule>
  </conditionalFormatting>
  <pageMargins left="0.7" right="0.39370078740157483" top="1.04" bottom="0.59055118110236227" header="0.51181102362204722" footer="0.51181102362204722"/>
  <pageSetup paperSize="9" orientation="landscape" r:id="rId1"/>
  <headerFooter alignWithMargins="0">
    <oddHeader>&amp;LStatistiska centralbyrån
Offentlig ekonomi&amp;CSeptember 2010&amp;RPreliminärt utfall
&amp;P(&amp;N)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pageSetUpPr fitToPage="1"/>
  </sheetPr>
  <dimension ref="A1:WVX341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0" defaultRowHeight="12.75" zeroHeight="1" x14ac:dyDescent="0.2"/>
  <cols>
    <col min="1" max="1" width="19.140625" style="21" customWidth="1"/>
    <col min="2" max="2" width="10.140625" style="21" bestFit="1" customWidth="1"/>
    <col min="3" max="3" width="17" style="21" customWidth="1"/>
    <col min="4" max="4" width="16.7109375" style="21" customWidth="1"/>
    <col min="5" max="5" width="8.7109375" style="21" customWidth="1"/>
    <col min="6" max="6" width="8.140625" style="21" customWidth="1"/>
    <col min="7" max="7" width="16.28515625" style="21" customWidth="1"/>
    <col min="8" max="8" width="14.5703125" style="21" customWidth="1"/>
    <col min="9" max="9" width="6.7109375" style="21" customWidth="1"/>
    <col min="10" max="10" width="6.5703125" style="21" customWidth="1"/>
    <col min="11" max="11" width="9.42578125" style="21" customWidth="1"/>
    <col min="12" max="251" width="0" style="21" hidden="1"/>
    <col min="252" max="253" width="0" style="21" hidden="1" customWidth="1"/>
    <col min="254" max="254" width="19.140625" style="21" hidden="1" customWidth="1"/>
    <col min="255" max="255" width="9.5703125" style="21" hidden="1" customWidth="1"/>
    <col min="256" max="256" width="16" style="21" hidden="1" customWidth="1"/>
    <col min="257" max="257" width="16.7109375" style="21" hidden="1" customWidth="1"/>
    <col min="258" max="258" width="8.7109375" style="21" hidden="1" customWidth="1"/>
    <col min="259" max="259" width="9.28515625" style="21" hidden="1" customWidth="1"/>
    <col min="260" max="260" width="16.28515625" style="21" hidden="1" customWidth="1"/>
    <col min="261" max="261" width="14.5703125" style="21" hidden="1" customWidth="1"/>
    <col min="262" max="262" width="14.42578125" style="21" hidden="1" customWidth="1"/>
    <col min="263" max="263" width="13.28515625" style="21" hidden="1" customWidth="1"/>
    <col min="264" max="264" width="6.7109375" style="21" hidden="1" customWidth="1"/>
    <col min="265" max="265" width="6.5703125" style="21" hidden="1" customWidth="1"/>
    <col min="266" max="266" width="6.28515625" style="21" hidden="1" customWidth="1"/>
    <col min="267" max="267" width="9.42578125" style="21" hidden="1" customWidth="1"/>
    <col min="268" max="507" width="0" style="21" hidden="1"/>
    <col min="508" max="509" width="0" style="21" hidden="1" customWidth="1"/>
    <col min="510" max="510" width="19.140625" style="21" hidden="1" customWidth="1"/>
    <col min="511" max="511" width="9.5703125" style="21" hidden="1" customWidth="1"/>
    <col min="512" max="512" width="16" style="21" hidden="1" customWidth="1"/>
    <col min="513" max="513" width="16.7109375" style="21" hidden="1" customWidth="1"/>
    <col min="514" max="514" width="8.7109375" style="21" hidden="1" customWidth="1"/>
    <col min="515" max="515" width="9.28515625" style="21" hidden="1" customWidth="1"/>
    <col min="516" max="516" width="16.28515625" style="21" hidden="1" customWidth="1"/>
    <col min="517" max="517" width="14.5703125" style="21" hidden="1" customWidth="1"/>
    <col min="518" max="518" width="14.42578125" style="21" hidden="1" customWidth="1"/>
    <col min="519" max="519" width="13.28515625" style="21" hidden="1" customWidth="1"/>
    <col min="520" max="520" width="6.7109375" style="21" hidden="1" customWidth="1"/>
    <col min="521" max="521" width="6.5703125" style="21" hidden="1" customWidth="1"/>
    <col min="522" max="522" width="6.28515625" style="21" hidden="1" customWidth="1"/>
    <col min="523" max="523" width="9.42578125" style="21" hidden="1" customWidth="1"/>
    <col min="524" max="763" width="0" style="21" hidden="1"/>
    <col min="764" max="765" width="0" style="21" hidden="1" customWidth="1"/>
    <col min="766" max="766" width="19.140625" style="21" hidden="1" customWidth="1"/>
    <col min="767" max="767" width="9.5703125" style="21" hidden="1" customWidth="1"/>
    <col min="768" max="768" width="16" style="21" hidden="1" customWidth="1"/>
    <col min="769" max="769" width="16.7109375" style="21" hidden="1" customWidth="1"/>
    <col min="770" max="770" width="8.7109375" style="21" hidden="1" customWidth="1"/>
    <col min="771" max="771" width="9.28515625" style="21" hidden="1" customWidth="1"/>
    <col min="772" max="772" width="16.28515625" style="21" hidden="1" customWidth="1"/>
    <col min="773" max="773" width="14.5703125" style="21" hidden="1" customWidth="1"/>
    <col min="774" max="774" width="14.42578125" style="21" hidden="1" customWidth="1"/>
    <col min="775" max="775" width="13.28515625" style="21" hidden="1" customWidth="1"/>
    <col min="776" max="776" width="6.7109375" style="21" hidden="1" customWidth="1"/>
    <col min="777" max="777" width="6.5703125" style="21" hidden="1" customWidth="1"/>
    <col min="778" max="778" width="6.28515625" style="21" hidden="1" customWidth="1"/>
    <col min="779" max="779" width="9.42578125" style="21" hidden="1" customWidth="1"/>
    <col min="780" max="1019" width="0" style="21" hidden="1"/>
    <col min="1020" max="1021" width="0" style="21" hidden="1" customWidth="1"/>
    <col min="1022" max="1022" width="19.140625" style="21" hidden="1" customWidth="1"/>
    <col min="1023" max="1023" width="9.5703125" style="21" hidden="1" customWidth="1"/>
    <col min="1024" max="1024" width="16" style="21" hidden="1" customWidth="1"/>
    <col min="1025" max="1025" width="16.7109375" style="21" hidden="1" customWidth="1"/>
    <col min="1026" max="1026" width="8.7109375" style="21" hidden="1" customWidth="1"/>
    <col min="1027" max="1027" width="9.28515625" style="21" hidden="1" customWidth="1"/>
    <col min="1028" max="1028" width="16.28515625" style="21" hidden="1" customWidth="1"/>
    <col min="1029" max="1029" width="14.5703125" style="21" hidden="1" customWidth="1"/>
    <col min="1030" max="1030" width="14.42578125" style="21" hidden="1" customWidth="1"/>
    <col min="1031" max="1031" width="13.28515625" style="21" hidden="1" customWidth="1"/>
    <col min="1032" max="1032" width="6.7109375" style="21" hidden="1" customWidth="1"/>
    <col min="1033" max="1033" width="6.5703125" style="21" hidden="1" customWidth="1"/>
    <col min="1034" max="1034" width="6.28515625" style="21" hidden="1" customWidth="1"/>
    <col min="1035" max="1035" width="9.42578125" style="21" hidden="1" customWidth="1"/>
    <col min="1036" max="1275" width="0" style="21" hidden="1"/>
    <col min="1276" max="1277" width="0" style="21" hidden="1" customWidth="1"/>
    <col min="1278" max="1278" width="19.140625" style="21" hidden="1" customWidth="1"/>
    <col min="1279" max="1279" width="9.5703125" style="21" hidden="1" customWidth="1"/>
    <col min="1280" max="1280" width="16" style="21" hidden="1" customWidth="1"/>
    <col min="1281" max="1281" width="16.7109375" style="21" hidden="1" customWidth="1"/>
    <col min="1282" max="1282" width="8.7109375" style="21" hidden="1" customWidth="1"/>
    <col min="1283" max="1283" width="9.28515625" style="21" hidden="1" customWidth="1"/>
    <col min="1284" max="1284" width="16.28515625" style="21" hidden="1" customWidth="1"/>
    <col min="1285" max="1285" width="14.5703125" style="21" hidden="1" customWidth="1"/>
    <col min="1286" max="1286" width="14.42578125" style="21" hidden="1" customWidth="1"/>
    <col min="1287" max="1287" width="13.28515625" style="21" hidden="1" customWidth="1"/>
    <col min="1288" max="1288" width="6.7109375" style="21" hidden="1" customWidth="1"/>
    <col min="1289" max="1289" width="6.5703125" style="21" hidden="1" customWidth="1"/>
    <col min="1290" max="1290" width="6.28515625" style="21" hidden="1" customWidth="1"/>
    <col min="1291" max="1291" width="9.42578125" style="21" hidden="1" customWidth="1"/>
    <col min="1292" max="1531" width="0" style="21" hidden="1"/>
    <col min="1532" max="1533" width="0" style="21" hidden="1" customWidth="1"/>
    <col min="1534" max="1534" width="19.140625" style="21" hidden="1" customWidth="1"/>
    <col min="1535" max="1535" width="9.5703125" style="21" hidden="1" customWidth="1"/>
    <col min="1536" max="1536" width="16" style="21" hidden="1" customWidth="1"/>
    <col min="1537" max="1537" width="16.7109375" style="21" hidden="1" customWidth="1"/>
    <col min="1538" max="1538" width="8.7109375" style="21" hidden="1" customWidth="1"/>
    <col min="1539" max="1539" width="9.28515625" style="21" hidden="1" customWidth="1"/>
    <col min="1540" max="1540" width="16.28515625" style="21" hidden="1" customWidth="1"/>
    <col min="1541" max="1541" width="14.5703125" style="21" hidden="1" customWidth="1"/>
    <col min="1542" max="1542" width="14.42578125" style="21" hidden="1" customWidth="1"/>
    <col min="1543" max="1543" width="13.28515625" style="21" hidden="1" customWidth="1"/>
    <col min="1544" max="1544" width="6.7109375" style="21" hidden="1" customWidth="1"/>
    <col min="1545" max="1545" width="6.5703125" style="21" hidden="1" customWidth="1"/>
    <col min="1546" max="1546" width="6.28515625" style="21" hidden="1" customWidth="1"/>
    <col min="1547" max="1547" width="9.42578125" style="21" hidden="1" customWidth="1"/>
    <col min="1548" max="1787" width="0" style="21" hidden="1"/>
    <col min="1788" max="1789" width="0" style="21" hidden="1" customWidth="1"/>
    <col min="1790" max="1790" width="19.140625" style="21" hidden="1" customWidth="1"/>
    <col min="1791" max="1791" width="9.5703125" style="21" hidden="1" customWidth="1"/>
    <col min="1792" max="1792" width="16" style="21" hidden="1" customWidth="1"/>
    <col min="1793" max="1793" width="16.7109375" style="21" hidden="1" customWidth="1"/>
    <col min="1794" max="1794" width="8.7109375" style="21" hidden="1" customWidth="1"/>
    <col min="1795" max="1795" width="9.28515625" style="21" hidden="1" customWidth="1"/>
    <col min="1796" max="1796" width="16.28515625" style="21" hidden="1" customWidth="1"/>
    <col min="1797" max="1797" width="14.5703125" style="21" hidden="1" customWidth="1"/>
    <col min="1798" max="1798" width="14.42578125" style="21" hidden="1" customWidth="1"/>
    <col min="1799" max="1799" width="13.28515625" style="21" hidden="1" customWidth="1"/>
    <col min="1800" max="1800" width="6.7109375" style="21" hidden="1" customWidth="1"/>
    <col min="1801" max="1801" width="6.5703125" style="21" hidden="1" customWidth="1"/>
    <col min="1802" max="1802" width="6.28515625" style="21" hidden="1" customWidth="1"/>
    <col min="1803" max="1803" width="9.42578125" style="21" hidden="1" customWidth="1"/>
    <col min="1804" max="2043" width="0" style="21" hidden="1"/>
    <col min="2044" max="2045" width="0" style="21" hidden="1" customWidth="1"/>
    <col min="2046" max="2046" width="19.140625" style="21" hidden="1" customWidth="1"/>
    <col min="2047" max="2047" width="9.5703125" style="21" hidden="1" customWidth="1"/>
    <col min="2048" max="2048" width="16" style="21" hidden="1" customWidth="1"/>
    <col min="2049" max="2049" width="16.7109375" style="21" hidden="1" customWidth="1"/>
    <col min="2050" max="2050" width="8.7109375" style="21" hidden="1" customWidth="1"/>
    <col min="2051" max="2051" width="9.28515625" style="21" hidden="1" customWidth="1"/>
    <col min="2052" max="2052" width="16.28515625" style="21" hidden="1" customWidth="1"/>
    <col min="2053" max="2053" width="14.5703125" style="21" hidden="1" customWidth="1"/>
    <col min="2054" max="2054" width="14.42578125" style="21" hidden="1" customWidth="1"/>
    <col min="2055" max="2055" width="13.28515625" style="21" hidden="1" customWidth="1"/>
    <col min="2056" max="2056" width="6.7109375" style="21" hidden="1" customWidth="1"/>
    <col min="2057" max="2057" width="6.5703125" style="21" hidden="1" customWidth="1"/>
    <col min="2058" max="2058" width="6.28515625" style="21" hidden="1" customWidth="1"/>
    <col min="2059" max="2059" width="9.42578125" style="21" hidden="1" customWidth="1"/>
    <col min="2060" max="2299" width="0" style="21" hidden="1"/>
    <col min="2300" max="2301" width="0" style="21" hidden="1" customWidth="1"/>
    <col min="2302" max="2302" width="19.140625" style="21" hidden="1" customWidth="1"/>
    <col min="2303" max="2303" width="9.5703125" style="21" hidden="1" customWidth="1"/>
    <col min="2304" max="2304" width="16" style="21" hidden="1" customWidth="1"/>
    <col min="2305" max="2305" width="16.7109375" style="21" hidden="1" customWidth="1"/>
    <col min="2306" max="2306" width="8.7109375" style="21" hidden="1" customWidth="1"/>
    <col min="2307" max="2307" width="9.28515625" style="21" hidden="1" customWidth="1"/>
    <col min="2308" max="2308" width="16.28515625" style="21" hidden="1" customWidth="1"/>
    <col min="2309" max="2309" width="14.5703125" style="21" hidden="1" customWidth="1"/>
    <col min="2310" max="2310" width="14.42578125" style="21" hidden="1" customWidth="1"/>
    <col min="2311" max="2311" width="13.28515625" style="21" hidden="1" customWidth="1"/>
    <col min="2312" max="2312" width="6.7109375" style="21" hidden="1" customWidth="1"/>
    <col min="2313" max="2313" width="6.5703125" style="21" hidden="1" customWidth="1"/>
    <col min="2314" max="2314" width="6.28515625" style="21" hidden="1" customWidth="1"/>
    <col min="2315" max="2315" width="9.42578125" style="21" hidden="1" customWidth="1"/>
    <col min="2316" max="2555" width="0" style="21" hidden="1"/>
    <col min="2556" max="2557" width="0" style="21" hidden="1" customWidth="1"/>
    <col min="2558" max="2558" width="19.140625" style="21" hidden="1" customWidth="1"/>
    <col min="2559" max="2559" width="9.5703125" style="21" hidden="1" customWidth="1"/>
    <col min="2560" max="2560" width="16" style="21" hidden="1" customWidth="1"/>
    <col min="2561" max="2561" width="16.7109375" style="21" hidden="1" customWidth="1"/>
    <col min="2562" max="2562" width="8.7109375" style="21" hidden="1" customWidth="1"/>
    <col min="2563" max="2563" width="9.28515625" style="21" hidden="1" customWidth="1"/>
    <col min="2564" max="2564" width="16.28515625" style="21" hidden="1" customWidth="1"/>
    <col min="2565" max="2565" width="14.5703125" style="21" hidden="1" customWidth="1"/>
    <col min="2566" max="2566" width="14.42578125" style="21" hidden="1" customWidth="1"/>
    <col min="2567" max="2567" width="13.28515625" style="21" hidden="1" customWidth="1"/>
    <col min="2568" max="2568" width="6.7109375" style="21" hidden="1" customWidth="1"/>
    <col min="2569" max="2569" width="6.5703125" style="21" hidden="1" customWidth="1"/>
    <col min="2570" max="2570" width="6.28515625" style="21" hidden="1" customWidth="1"/>
    <col min="2571" max="2571" width="9.42578125" style="21" hidden="1" customWidth="1"/>
    <col min="2572" max="2811" width="0" style="21" hidden="1"/>
    <col min="2812" max="2813" width="0" style="21" hidden="1" customWidth="1"/>
    <col min="2814" max="2814" width="19.140625" style="21" hidden="1" customWidth="1"/>
    <col min="2815" max="2815" width="9.5703125" style="21" hidden="1" customWidth="1"/>
    <col min="2816" max="2816" width="16" style="21" hidden="1" customWidth="1"/>
    <col min="2817" max="2817" width="16.7109375" style="21" hidden="1" customWidth="1"/>
    <col min="2818" max="2818" width="8.7109375" style="21" hidden="1" customWidth="1"/>
    <col min="2819" max="2819" width="9.28515625" style="21" hidden="1" customWidth="1"/>
    <col min="2820" max="2820" width="16.28515625" style="21" hidden="1" customWidth="1"/>
    <col min="2821" max="2821" width="14.5703125" style="21" hidden="1" customWidth="1"/>
    <col min="2822" max="2822" width="14.42578125" style="21" hidden="1" customWidth="1"/>
    <col min="2823" max="2823" width="13.28515625" style="21" hidden="1" customWidth="1"/>
    <col min="2824" max="2824" width="6.7109375" style="21" hidden="1" customWidth="1"/>
    <col min="2825" max="2825" width="6.5703125" style="21" hidden="1" customWidth="1"/>
    <col min="2826" max="2826" width="6.28515625" style="21" hidden="1" customWidth="1"/>
    <col min="2827" max="2827" width="9.42578125" style="21" hidden="1" customWidth="1"/>
    <col min="2828" max="3067" width="0" style="21" hidden="1"/>
    <col min="3068" max="3069" width="0" style="21" hidden="1" customWidth="1"/>
    <col min="3070" max="3070" width="19.140625" style="21" hidden="1" customWidth="1"/>
    <col min="3071" max="3071" width="9.5703125" style="21" hidden="1" customWidth="1"/>
    <col min="3072" max="3072" width="16" style="21" hidden="1" customWidth="1"/>
    <col min="3073" max="3073" width="16.7109375" style="21" hidden="1" customWidth="1"/>
    <col min="3074" max="3074" width="8.7109375" style="21" hidden="1" customWidth="1"/>
    <col min="3075" max="3075" width="9.28515625" style="21" hidden="1" customWidth="1"/>
    <col min="3076" max="3076" width="16.28515625" style="21" hidden="1" customWidth="1"/>
    <col min="3077" max="3077" width="14.5703125" style="21" hidden="1" customWidth="1"/>
    <col min="3078" max="3078" width="14.42578125" style="21" hidden="1" customWidth="1"/>
    <col min="3079" max="3079" width="13.28515625" style="21" hidden="1" customWidth="1"/>
    <col min="3080" max="3080" width="6.7109375" style="21" hidden="1" customWidth="1"/>
    <col min="3081" max="3081" width="6.5703125" style="21" hidden="1" customWidth="1"/>
    <col min="3082" max="3082" width="6.28515625" style="21" hidden="1" customWidth="1"/>
    <col min="3083" max="3083" width="9.42578125" style="21" hidden="1" customWidth="1"/>
    <col min="3084" max="3323" width="0" style="21" hidden="1"/>
    <col min="3324" max="3325" width="0" style="21" hidden="1" customWidth="1"/>
    <col min="3326" max="3326" width="19.140625" style="21" hidden="1" customWidth="1"/>
    <col min="3327" max="3327" width="9.5703125" style="21" hidden="1" customWidth="1"/>
    <col min="3328" max="3328" width="16" style="21" hidden="1" customWidth="1"/>
    <col min="3329" max="3329" width="16.7109375" style="21" hidden="1" customWidth="1"/>
    <col min="3330" max="3330" width="8.7109375" style="21" hidden="1" customWidth="1"/>
    <col min="3331" max="3331" width="9.28515625" style="21" hidden="1" customWidth="1"/>
    <col min="3332" max="3332" width="16.28515625" style="21" hidden="1" customWidth="1"/>
    <col min="3333" max="3333" width="14.5703125" style="21" hidden="1" customWidth="1"/>
    <col min="3334" max="3334" width="14.42578125" style="21" hidden="1" customWidth="1"/>
    <col min="3335" max="3335" width="13.28515625" style="21" hidden="1" customWidth="1"/>
    <col min="3336" max="3336" width="6.7109375" style="21" hidden="1" customWidth="1"/>
    <col min="3337" max="3337" width="6.5703125" style="21" hidden="1" customWidth="1"/>
    <col min="3338" max="3338" width="6.28515625" style="21" hidden="1" customWidth="1"/>
    <col min="3339" max="3339" width="9.42578125" style="21" hidden="1" customWidth="1"/>
    <col min="3340" max="3579" width="0" style="21" hidden="1"/>
    <col min="3580" max="3581" width="0" style="21" hidden="1" customWidth="1"/>
    <col min="3582" max="3582" width="19.140625" style="21" hidden="1" customWidth="1"/>
    <col min="3583" max="3583" width="9.5703125" style="21" hidden="1" customWidth="1"/>
    <col min="3584" max="3584" width="16" style="21" hidden="1" customWidth="1"/>
    <col min="3585" max="3585" width="16.7109375" style="21" hidden="1" customWidth="1"/>
    <col min="3586" max="3586" width="8.7109375" style="21" hidden="1" customWidth="1"/>
    <col min="3587" max="3587" width="9.28515625" style="21" hidden="1" customWidth="1"/>
    <col min="3588" max="3588" width="16.28515625" style="21" hidden="1" customWidth="1"/>
    <col min="3589" max="3589" width="14.5703125" style="21" hidden="1" customWidth="1"/>
    <col min="3590" max="3590" width="14.42578125" style="21" hidden="1" customWidth="1"/>
    <col min="3591" max="3591" width="13.28515625" style="21" hidden="1" customWidth="1"/>
    <col min="3592" max="3592" width="6.7109375" style="21" hidden="1" customWidth="1"/>
    <col min="3593" max="3593" width="6.5703125" style="21" hidden="1" customWidth="1"/>
    <col min="3594" max="3594" width="6.28515625" style="21" hidden="1" customWidth="1"/>
    <col min="3595" max="3595" width="9.42578125" style="21" hidden="1" customWidth="1"/>
    <col min="3596" max="3835" width="0" style="21" hidden="1"/>
    <col min="3836" max="3837" width="0" style="21" hidden="1" customWidth="1"/>
    <col min="3838" max="3838" width="19.140625" style="21" hidden="1" customWidth="1"/>
    <col min="3839" max="3839" width="9.5703125" style="21" hidden="1" customWidth="1"/>
    <col min="3840" max="3840" width="16" style="21" hidden="1" customWidth="1"/>
    <col min="3841" max="3841" width="16.7109375" style="21" hidden="1" customWidth="1"/>
    <col min="3842" max="3842" width="8.7109375" style="21" hidden="1" customWidth="1"/>
    <col min="3843" max="3843" width="9.28515625" style="21" hidden="1" customWidth="1"/>
    <col min="3844" max="3844" width="16.28515625" style="21" hidden="1" customWidth="1"/>
    <col min="3845" max="3845" width="14.5703125" style="21" hidden="1" customWidth="1"/>
    <col min="3846" max="3846" width="14.42578125" style="21" hidden="1" customWidth="1"/>
    <col min="3847" max="3847" width="13.28515625" style="21" hidden="1" customWidth="1"/>
    <col min="3848" max="3848" width="6.7109375" style="21" hidden="1" customWidth="1"/>
    <col min="3849" max="3849" width="6.5703125" style="21" hidden="1" customWidth="1"/>
    <col min="3850" max="3850" width="6.28515625" style="21" hidden="1" customWidth="1"/>
    <col min="3851" max="3851" width="9.42578125" style="21" hidden="1" customWidth="1"/>
    <col min="3852" max="4091" width="0" style="21" hidden="1"/>
    <col min="4092" max="4093" width="0" style="21" hidden="1" customWidth="1"/>
    <col min="4094" max="4094" width="19.140625" style="21" hidden="1" customWidth="1"/>
    <col min="4095" max="4095" width="9.5703125" style="21" hidden="1" customWidth="1"/>
    <col min="4096" max="4096" width="16" style="21" hidden="1" customWidth="1"/>
    <col min="4097" max="4097" width="16.7109375" style="21" hidden="1" customWidth="1"/>
    <col min="4098" max="4098" width="8.7109375" style="21" hidden="1" customWidth="1"/>
    <col min="4099" max="4099" width="9.28515625" style="21" hidden="1" customWidth="1"/>
    <col min="4100" max="4100" width="16.28515625" style="21" hidden="1" customWidth="1"/>
    <col min="4101" max="4101" width="14.5703125" style="21" hidden="1" customWidth="1"/>
    <col min="4102" max="4102" width="14.42578125" style="21" hidden="1" customWidth="1"/>
    <col min="4103" max="4103" width="13.28515625" style="21" hidden="1" customWidth="1"/>
    <col min="4104" max="4104" width="6.7109375" style="21" hidden="1" customWidth="1"/>
    <col min="4105" max="4105" width="6.5703125" style="21" hidden="1" customWidth="1"/>
    <col min="4106" max="4106" width="6.28515625" style="21" hidden="1" customWidth="1"/>
    <col min="4107" max="4107" width="9.42578125" style="21" hidden="1" customWidth="1"/>
    <col min="4108" max="4347" width="0" style="21" hidden="1"/>
    <col min="4348" max="4349" width="0" style="21" hidden="1" customWidth="1"/>
    <col min="4350" max="4350" width="19.140625" style="21" hidden="1" customWidth="1"/>
    <col min="4351" max="4351" width="9.5703125" style="21" hidden="1" customWidth="1"/>
    <col min="4352" max="4352" width="16" style="21" hidden="1" customWidth="1"/>
    <col min="4353" max="4353" width="16.7109375" style="21" hidden="1" customWidth="1"/>
    <col min="4354" max="4354" width="8.7109375" style="21" hidden="1" customWidth="1"/>
    <col min="4355" max="4355" width="9.28515625" style="21" hidden="1" customWidth="1"/>
    <col min="4356" max="4356" width="16.28515625" style="21" hidden="1" customWidth="1"/>
    <col min="4357" max="4357" width="14.5703125" style="21" hidden="1" customWidth="1"/>
    <col min="4358" max="4358" width="14.42578125" style="21" hidden="1" customWidth="1"/>
    <col min="4359" max="4359" width="13.28515625" style="21" hidden="1" customWidth="1"/>
    <col min="4360" max="4360" width="6.7109375" style="21" hidden="1" customWidth="1"/>
    <col min="4361" max="4361" width="6.5703125" style="21" hidden="1" customWidth="1"/>
    <col min="4362" max="4362" width="6.28515625" style="21" hidden="1" customWidth="1"/>
    <col min="4363" max="4363" width="9.42578125" style="21" hidden="1" customWidth="1"/>
    <col min="4364" max="4603" width="0" style="21" hidden="1"/>
    <col min="4604" max="4605" width="0" style="21" hidden="1" customWidth="1"/>
    <col min="4606" max="4606" width="19.140625" style="21" hidden="1" customWidth="1"/>
    <col min="4607" max="4607" width="9.5703125" style="21" hidden="1" customWidth="1"/>
    <col min="4608" max="4608" width="16" style="21" hidden="1" customWidth="1"/>
    <col min="4609" max="4609" width="16.7109375" style="21" hidden="1" customWidth="1"/>
    <col min="4610" max="4610" width="8.7109375" style="21" hidden="1" customWidth="1"/>
    <col min="4611" max="4611" width="9.28515625" style="21" hidden="1" customWidth="1"/>
    <col min="4612" max="4612" width="16.28515625" style="21" hidden="1" customWidth="1"/>
    <col min="4613" max="4613" width="14.5703125" style="21" hidden="1" customWidth="1"/>
    <col min="4614" max="4614" width="14.42578125" style="21" hidden="1" customWidth="1"/>
    <col min="4615" max="4615" width="13.28515625" style="21" hidden="1" customWidth="1"/>
    <col min="4616" max="4616" width="6.7109375" style="21" hidden="1" customWidth="1"/>
    <col min="4617" max="4617" width="6.5703125" style="21" hidden="1" customWidth="1"/>
    <col min="4618" max="4618" width="6.28515625" style="21" hidden="1" customWidth="1"/>
    <col min="4619" max="4619" width="9.42578125" style="21" hidden="1" customWidth="1"/>
    <col min="4620" max="4859" width="0" style="21" hidden="1"/>
    <col min="4860" max="4861" width="0" style="21" hidden="1" customWidth="1"/>
    <col min="4862" max="4862" width="19.140625" style="21" hidden="1" customWidth="1"/>
    <col min="4863" max="4863" width="9.5703125" style="21" hidden="1" customWidth="1"/>
    <col min="4864" max="4864" width="16" style="21" hidden="1" customWidth="1"/>
    <col min="4865" max="4865" width="16.7109375" style="21" hidden="1" customWidth="1"/>
    <col min="4866" max="4866" width="8.7109375" style="21" hidden="1" customWidth="1"/>
    <col min="4867" max="4867" width="9.28515625" style="21" hidden="1" customWidth="1"/>
    <col min="4868" max="4868" width="16.28515625" style="21" hidden="1" customWidth="1"/>
    <col min="4869" max="4869" width="14.5703125" style="21" hidden="1" customWidth="1"/>
    <col min="4870" max="4870" width="14.42578125" style="21" hidden="1" customWidth="1"/>
    <col min="4871" max="4871" width="13.28515625" style="21" hidden="1" customWidth="1"/>
    <col min="4872" max="4872" width="6.7109375" style="21" hidden="1" customWidth="1"/>
    <col min="4873" max="4873" width="6.5703125" style="21" hidden="1" customWidth="1"/>
    <col min="4874" max="4874" width="6.28515625" style="21" hidden="1" customWidth="1"/>
    <col min="4875" max="4875" width="9.42578125" style="21" hidden="1" customWidth="1"/>
    <col min="4876" max="5115" width="0" style="21" hidden="1"/>
    <col min="5116" max="5117" width="0" style="21" hidden="1" customWidth="1"/>
    <col min="5118" max="5118" width="19.140625" style="21" hidden="1" customWidth="1"/>
    <col min="5119" max="5119" width="9.5703125" style="21" hidden="1" customWidth="1"/>
    <col min="5120" max="5120" width="16" style="21" hidden="1" customWidth="1"/>
    <col min="5121" max="5121" width="16.7109375" style="21" hidden="1" customWidth="1"/>
    <col min="5122" max="5122" width="8.7109375" style="21" hidden="1" customWidth="1"/>
    <col min="5123" max="5123" width="9.28515625" style="21" hidden="1" customWidth="1"/>
    <col min="5124" max="5124" width="16.28515625" style="21" hidden="1" customWidth="1"/>
    <col min="5125" max="5125" width="14.5703125" style="21" hidden="1" customWidth="1"/>
    <col min="5126" max="5126" width="14.42578125" style="21" hidden="1" customWidth="1"/>
    <col min="5127" max="5127" width="13.28515625" style="21" hidden="1" customWidth="1"/>
    <col min="5128" max="5128" width="6.7109375" style="21" hidden="1" customWidth="1"/>
    <col min="5129" max="5129" width="6.5703125" style="21" hidden="1" customWidth="1"/>
    <col min="5130" max="5130" width="6.28515625" style="21" hidden="1" customWidth="1"/>
    <col min="5131" max="5131" width="9.42578125" style="21" hidden="1" customWidth="1"/>
    <col min="5132" max="5371" width="0" style="21" hidden="1"/>
    <col min="5372" max="5373" width="0" style="21" hidden="1" customWidth="1"/>
    <col min="5374" max="5374" width="19.140625" style="21" hidden="1" customWidth="1"/>
    <col min="5375" max="5375" width="9.5703125" style="21" hidden="1" customWidth="1"/>
    <col min="5376" max="5376" width="16" style="21" hidden="1" customWidth="1"/>
    <col min="5377" max="5377" width="16.7109375" style="21" hidden="1" customWidth="1"/>
    <col min="5378" max="5378" width="8.7109375" style="21" hidden="1" customWidth="1"/>
    <col min="5379" max="5379" width="9.28515625" style="21" hidden="1" customWidth="1"/>
    <col min="5380" max="5380" width="16.28515625" style="21" hidden="1" customWidth="1"/>
    <col min="5381" max="5381" width="14.5703125" style="21" hidden="1" customWidth="1"/>
    <col min="5382" max="5382" width="14.42578125" style="21" hidden="1" customWidth="1"/>
    <col min="5383" max="5383" width="13.28515625" style="21" hidden="1" customWidth="1"/>
    <col min="5384" max="5384" width="6.7109375" style="21" hidden="1" customWidth="1"/>
    <col min="5385" max="5385" width="6.5703125" style="21" hidden="1" customWidth="1"/>
    <col min="5386" max="5386" width="6.28515625" style="21" hidden="1" customWidth="1"/>
    <col min="5387" max="5387" width="9.42578125" style="21" hidden="1" customWidth="1"/>
    <col min="5388" max="5627" width="0" style="21" hidden="1"/>
    <col min="5628" max="5629" width="0" style="21" hidden="1" customWidth="1"/>
    <col min="5630" max="5630" width="19.140625" style="21" hidden="1" customWidth="1"/>
    <col min="5631" max="5631" width="9.5703125" style="21" hidden="1" customWidth="1"/>
    <col min="5632" max="5632" width="16" style="21" hidden="1" customWidth="1"/>
    <col min="5633" max="5633" width="16.7109375" style="21" hidden="1" customWidth="1"/>
    <col min="5634" max="5634" width="8.7109375" style="21" hidden="1" customWidth="1"/>
    <col min="5635" max="5635" width="9.28515625" style="21" hidden="1" customWidth="1"/>
    <col min="5636" max="5636" width="16.28515625" style="21" hidden="1" customWidth="1"/>
    <col min="5637" max="5637" width="14.5703125" style="21" hidden="1" customWidth="1"/>
    <col min="5638" max="5638" width="14.42578125" style="21" hidden="1" customWidth="1"/>
    <col min="5639" max="5639" width="13.28515625" style="21" hidden="1" customWidth="1"/>
    <col min="5640" max="5640" width="6.7109375" style="21" hidden="1" customWidth="1"/>
    <col min="5641" max="5641" width="6.5703125" style="21" hidden="1" customWidth="1"/>
    <col min="5642" max="5642" width="6.28515625" style="21" hidden="1" customWidth="1"/>
    <col min="5643" max="5643" width="9.42578125" style="21" hidden="1" customWidth="1"/>
    <col min="5644" max="5883" width="0" style="21" hidden="1"/>
    <col min="5884" max="5885" width="0" style="21" hidden="1" customWidth="1"/>
    <col min="5886" max="5886" width="19.140625" style="21" hidden="1" customWidth="1"/>
    <col min="5887" max="5887" width="9.5703125" style="21" hidden="1" customWidth="1"/>
    <col min="5888" max="5888" width="16" style="21" hidden="1" customWidth="1"/>
    <col min="5889" max="5889" width="16.7109375" style="21" hidden="1" customWidth="1"/>
    <col min="5890" max="5890" width="8.7109375" style="21" hidden="1" customWidth="1"/>
    <col min="5891" max="5891" width="9.28515625" style="21" hidden="1" customWidth="1"/>
    <col min="5892" max="5892" width="16.28515625" style="21" hidden="1" customWidth="1"/>
    <col min="5893" max="5893" width="14.5703125" style="21" hidden="1" customWidth="1"/>
    <col min="5894" max="5894" width="14.42578125" style="21" hidden="1" customWidth="1"/>
    <col min="5895" max="5895" width="13.28515625" style="21" hidden="1" customWidth="1"/>
    <col min="5896" max="5896" width="6.7109375" style="21" hidden="1" customWidth="1"/>
    <col min="5897" max="5897" width="6.5703125" style="21" hidden="1" customWidth="1"/>
    <col min="5898" max="5898" width="6.28515625" style="21" hidden="1" customWidth="1"/>
    <col min="5899" max="5899" width="9.42578125" style="21" hidden="1" customWidth="1"/>
    <col min="5900" max="6139" width="0" style="21" hidden="1"/>
    <col min="6140" max="6141" width="0" style="21" hidden="1" customWidth="1"/>
    <col min="6142" max="6142" width="19.140625" style="21" hidden="1" customWidth="1"/>
    <col min="6143" max="6143" width="9.5703125" style="21" hidden="1" customWidth="1"/>
    <col min="6144" max="6144" width="16" style="21" hidden="1" customWidth="1"/>
    <col min="6145" max="6145" width="16.7109375" style="21" hidden="1" customWidth="1"/>
    <col min="6146" max="6146" width="8.7109375" style="21" hidden="1" customWidth="1"/>
    <col min="6147" max="6147" width="9.28515625" style="21" hidden="1" customWidth="1"/>
    <col min="6148" max="6148" width="16.28515625" style="21" hidden="1" customWidth="1"/>
    <col min="6149" max="6149" width="14.5703125" style="21" hidden="1" customWidth="1"/>
    <col min="6150" max="6150" width="14.42578125" style="21" hidden="1" customWidth="1"/>
    <col min="6151" max="6151" width="13.28515625" style="21" hidden="1" customWidth="1"/>
    <col min="6152" max="6152" width="6.7109375" style="21" hidden="1" customWidth="1"/>
    <col min="6153" max="6153" width="6.5703125" style="21" hidden="1" customWidth="1"/>
    <col min="6154" max="6154" width="6.28515625" style="21" hidden="1" customWidth="1"/>
    <col min="6155" max="6155" width="9.42578125" style="21" hidden="1" customWidth="1"/>
    <col min="6156" max="6395" width="0" style="21" hidden="1"/>
    <col min="6396" max="6397" width="0" style="21" hidden="1" customWidth="1"/>
    <col min="6398" max="6398" width="19.140625" style="21" hidden="1" customWidth="1"/>
    <col min="6399" max="6399" width="9.5703125" style="21" hidden="1" customWidth="1"/>
    <col min="6400" max="6400" width="16" style="21" hidden="1" customWidth="1"/>
    <col min="6401" max="6401" width="16.7109375" style="21" hidden="1" customWidth="1"/>
    <col min="6402" max="6402" width="8.7109375" style="21" hidden="1" customWidth="1"/>
    <col min="6403" max="6403" width="9.28515625" style="21" hidden="1" customWidth="1"/>
    <col min="6404" max="6404" width="16.28515625" style="21" hidden="1" customWidth="1"/>
    <col min="6405" max="6405" width="14.5703125" style="21" hidden="1" customWidth="1"/>
    <col min="6406" max="6406" width="14.42578125" style="21" hidden="1" customWidth="1"/>
    <col min="6407" max="6407" width="13.28515625" style="21" hidden="1" customWidth="1"/>
    <col min="6408" max="6408" width="6.7109375" style="21" hidden="1" customWidth="1"/>
    <col min="6409" max="6409" width="6.5703125" style="21" hidden="1" customWidth="1"/>
    <col min="6410" max="6410" width="6.28515625" style="21" hidden="1" customWidth="1"/>
    <col min="6411" max="6411" width="9.42578125" style="21" hidden="1" customWidth="1"/>
    <col min="6412" max="6651" width="0" style="21" hidden="1"/>
    <col min="6652" max="6653" width="0" style="21" hidden="1" customWidth="1"/>
    <col min="6654" max="6654" width="19.140625" style="21" hidden="1" customWidth="1"/>
    <col min="6655" max="6655" width="9.5703125" style="21" hidden="1" customWidth="1"/>
    <col min="6656" max="6656" width="16" style="21" hidden="1" customWidth="1"/>
    <col min="6657" max="6657" width="16.7109375" style="21" hidden="1" customWidth="1"/>
    <col min="6658" max="6658" width="8.7109375" style="21" hidden="1" customWidth="1"/>
    <col min="6659" max="6659" width="9.28515625" style="21" hidden="1" customWidth="1"/>
    <col min="6660" max="6660" width="16.28515625" style="21" hidden="1" customWidth="1"/>
    <col min="6661" max="6661" width="14.5703125" style="21" hidden="1" customWidth="1"/>
    <col min="6662" max="6662" width="14.42578125" style="21" hidden="1" customWidth="1"/>
    <col min="6663" max="6663" width="13.28515625" style="21" hidden="1" customWidth="1"/>
    <col min="6664" max="6664" width="6.7109375" style="21" hidden="1" customWidth="1"/>
    <col min="6665" max="6665" width="6.5703125" style="21" hidden="1" customWidth="1"/>
    <col min="6666" max="6666" width="6.28515625" style="21" hidden="1" customWidth="1"/>
    <col min="6667" max="6667" width="9.42578125" style="21" hidden="1" customWidth="1"/>
    <col min="6668" max="6907" width="0" style="21" hidden="1"/>
    <col min="6908" max="6909" width="0" style="21" hidden="1" customWidth="1"/>
    <col min="6910" max="6910" width="19.140625" style="21" hidden="1" customWidth="1"/>
    <col min="6911" max="6911" width="9.5703125" style="21" hidden="1" customWidth="1"/>
    <col min="6912" max="6912" width="16" style="21" hidden="1" customWidth="1"/>
    <col min="6913" max="6913" width="16.7109375" style="21" hidden="1" customWidth="1"/>
    <col min="6914" max="6914" width="8.7109375" style="21" hidden="1" customWidth="1"/>
    <col min="6915" max="6915" width="9.28515625" style="21" hidden="1" customWidth="1"/>
    <col min="6916" max="6916" width="16.28515625" style="21" hidden="1" customWidth="1"/>
    <col min="6917" max="6917" width="14.5703125" style="21" hidden="1" customWidth="1"/>
    <col min="6918" max="6918" width="14.42578125" style="21" hidden="1" customWidth="1"/>
    <col min="6919" max="6919" width="13.28515625" style="21" hidden="1" customWidth="1"/>
    <col min="6920" max="6920" width="6.7109375" style="21" hidden="1" customWidth="1"/>
    <col min="6921" max="6921" width="6.5703125" style="21" hidden="1" customWidth="1"/>
    <col min="6922" max="6922" width="6.28515625" style="21" hidden="1" customWidth="1"/>
    <col min="6923" max="6923" width="9.42578125" style="21" hidden="1" customWidth="1"/>
    <col min="6924" max="7163" width="0" style="21" hidden="1"/>
    <col min="7164" max="7165" width="0" style="21" hidden="1" customWidth="1"/>
    <col min="7166" max="7166" width="19.140625" style="21" hidden="1" customWidth="1"/>
    <col min="7167" max="7167" width="9.5703125" style="21" hidden="1" customWidth="1"/>
    <col min="7168" max="7168" width="16" style="21" hidden="1" customWidth="1"/>
    <col min="7169" max="7169" width="16.7109375" style="21" hidden="1" customWidth="1"/>
    <col min="7170" max="7170" width="8.7109375" style="21" hidden="1" customWidth="1"/>
    <col min="7171" max="7171" width="9.28515625" style="21" hidden="1" customWidth="1"/>
    <col min="7172" max="7172" width="16.28515625" style="21" hidden="1" customWidth="1"/>
    <col min="7173" max="7173" width="14.5703125" style="21" hidden="1" customWidth="1"/>
    <col min="7174" max="7174" width="14.42578125" style="21" hidden="1" customWidth="1"/>
    <col min="7175" max="7175" width="13.28515625" style="21" hidden="1" customWidth="1"/>
    <col min="7176" max="7176" width="6.7109375" style="21" hidden="1" customWidth="1"/>
    <col min="7177" max="7177" width="6.5703125" style="21" hidden="1" customWidth="1"/>
    <col min="7178" max="7178" width="6.28515625" style="21" hidden="1" customWidth="1"/>
    <col min="7179" max="7179" width="9.42578125" style="21" hidden="1" customWidth="1"/>
    <col min="7180" max="7419" width="0" style="21" hidden="1"/>
    <col min="7420" max="7421" width="0" style="21" hidden="1" customWidth="1"/>
    <col min="7422" max="7422" width="19.140625" style="21" hidden="1" customWidth="1"/>
    <col min="7423" max="7423" width="9.5703125" style="21" hidden="1" customWidth="1"/>
    <col min="7424" max="7424" width="16" style="21" hidden="1" customWidth="1"/>
    <col min="7425" max="7425" width="16.7109375" style="21" hidden="1" customWidth="1"/>
    <col min="7426" max="7426" width="8.7109375" style="21" hidden="1" customWidth="1"/>
    <col min="7427" max="7427" width="9.28515625" style="21" hidden="1" customWidth="1"/>
    <col min="7428" max="7428" width="16.28515625" style="21" hidden="1" customWidth="1"/>
    <col min="7429" max="7429" width="14.5703125" style="21" hidden="1" customWidth="1"/>
    <col min="7430" max="7430" width="14.42578125" style="21" hidden="1" customWidth="1"/>
    <col min="7431" max="7431" width="13.28515625" style="21" hidden="1" customWidth="1"/>
    <col min="7432" max="7432" width="6.7109375" style="21" hidden="1" customWidth="1"/>
    <col min="7433" max="7433" width="6.5703125" style="21" hidden="1" customWidth="1"/>
    <col min="7434" max="7434" width="6.28515625" style="21" hidden="1" customWidth="1"/>
    <col min="7435" max="7435" width="9.42578125" style="21" hidden="1" customWidth="1"/>
    <col min="7436" max="7675" width="0" style="21" hidden="1"/>
    <col min="7676" max="7677" width="0" style="21" hidden="1" customWidth="1"/>
    <col min="7678" max="7678" width="19.140625" style="21" hidden="1" customWidth="1"/>
    <col min="7679" max="7679" width="9.5703125" style="21" hidden="1" customWidth="1"/>
    <col min="7680" max="7680" width="16" style="21" hidden="1" customWidth="1"/>
    <col min="7681" max="7681" width="16.7109375" style="21" hidden="1" customWidth="1"/>
    <col min="7682" max="7682" width="8.7109375" style="21" hidden="1" customWidth="1"/>
    <col min="7683" max="7683" width="9.28515625" style="21" hidden="1" customWidth="1"/>
    <col min="7684" max="7684" width="16.28515625" style="21" hidden="1" customWidth="1"/>
    <col min="7685" max="7685" width="14.5703125" style="21" hidden="1" customWidth="1"/>
    <col min="7686" max="7686" width="14.42578125" style="21" hidden="1" customWidth="1"/>
    <col min="7687" max="7687" width="13.28515625" style="21" hidden="1" customWidth="1"/>
    <col min="7688" max="7688" width="6.7109375" style="21" hidden="1" customWidth="1"/>
    <col min="7689" max="7689" width="6.5703125" style="21" hidden="1" customWidth="1"/>
    <col min="7690" max="7690" width="6.28515625" style="21" hidden="1" customWidth="1"/>
    <col min="7691" max="7691" width="9.42578125" style="21" hidden="1" customWidth="1"/>
    <col min="7692" max="7931" width="0" style="21" hidden="1"/>
    <col min="7932" max="7933" width="0" style="21" hidden="1" customWidth="1"/>
    <col min="7934" max="7934" width="19.140625" style="21" hidden="1" customWidth="1"/>
    <col min="7935" max="7935" width="9.5703125" style="21" hidden="1" customWidth="1"/>
    <col min="7936" max="7936" width="16" style="21" hidden="1" customWidth="1"/>
    <col min="7937" max="7937" width="16.7109375" style="21" hidden="1" customWidth="1"/>
    <col min="7938" max="7938" width="8.7109375" style="21" hidden="1" customWidth="1"/>
    <col min="7939" max="7939" width="9.28515625" style="21" hidden="1" customWidth="1"/>
    <col min="7940" max="7940" width="16.28515625" style="21" hidden="1" customWidth="1"/>
    <col min="7941" max="7941" width="14.5703125" style="21" hidden="1" customWidth="1"/>
    <col min="7942" max="7942" width="14.42578125" style="21" hidden="1" customWidth="1"/>
    <col min="7943" max="7943" width="13.28515625" style="21" hidden="1" customWidth="1"/>
    <col min="7944" max="7944" width="6.7109375" style="21" hidden="1" customWidth="1"/>
    <col min="7945" max="7945" width="6.5703125" style="21" hidden="1" customWidth="1"/>
    <col min="7946" max="7946" width="6.28515625" style="21" hidden="1" customWidth="1"/>
    <col min="7947" max="7947" width="9.42578125" style="21" hidden="1" customWidth="1"/>
    <col min="7948" max="8187" width="0" style="21" hidden="1"/>
    <col min="8188" max="8189" width="0" style="21" hidden="1" customWidth="1"/>
    <col min="8190" max="8190" width="19.140625" style="21" hidden="1" customWidth="1"/>
    <col min="8191" max="8191" width="9.5703125" style="21" hidden="1" customWidth="1"/>
    <col min="8192" max="8192" width="16" style="21" hidden="1" customWidth="1"/>
    <col min="8193" max="8193" width="16.7109375" style="21" hidden="1" customWidth="1"/>
    <col min="8194" max="8194" width="8.7109375" style="21" hidden="1" customWidth="1"/>
    <col min="8195" max="8195" width="9.28515625" style="21" hidden="1" customWidth="1"/>
    <col min="8196" max="8196" width="16.28515625" style="21" hidden="1" customWidth="1"/>
    <col min="8197" max="8197" width="14.5703125" style="21" hidden="1" customWidth="1"/>
    <col min="8198" max="8198" width="14.42578125" style="21" hidden="1" customWidth="1"/>
    <col min="8199" max="8199" width="13.28515625" style="21" hidden="1" customWidth="1"/>
    <col min="8200" max="8200" width="6.7109375" style="21" hidden="1" customWidth="1"/>
    <col min="8201" max="8201" width="6.5703125" style="21" hidden="1" customWidth="1"/>
    <col min="8202" max="8202" width="6.28515625" style="21" hidden="1" customWidth="1"/>
    <col min="8203" max="8203" width="9.42578125" style="21" hidden="1" customWidth="1"/>
    <col min="8204" max="8443" width="0" style="21" hidden="1"/>
    <col min="8444" max="8445" width="0" style="21" hidden="1" customWidth="1"/>
    <col min="8446" max="8446" width="19.140625" style="21" hidden="1" customWidth="1"/>
    <col min="8447" max="8447" width="9.5703125" style="21" hidden="1" customWidth="1"/>
    <col min="8448" max="8448" width="16" style="21" hidden="1" customWidth="1"/>
    <col min="8449" max="8449" width="16.7109375" style="21" hidden="1" customWidth="1"/>
    <col min="8450" max="8450" width="8.7109375" style="21" hidden="1" customWidth="1"/>
    <col min="8451" max="8451" width="9.28515625" style="21" hidden="1" customWidth="1"/>
    <col min="8452" max="8452" width="16.28515625" style="21" hidden="1" customWidth="1"/>
    <col min="8453" max="8453" width="14.5703125" style="21" hidden="1" customWidth="1"/>
    <col min="8454" max="8454" width="14.42578125" style="21" hidden="1" customWidth="1"/>
    <col min="8455" max="8455" width="13.28515625" style="21" hidden="1" customWidth="1"/>
    <col min="8456" max="8456" width="6.7109375" style="21" hidden="1" customWidth="1"/>
    <col min="8457" max="8457" width="6.5703125" style="21" hidden="1" customWidth="1"/>
    <col min="8458" max="8458" width="6.28515625" style="21" hidden="1" customWidth="1"/>
    <col min="8459" max="8459" width="9.42578125" style="21" hidden="1" customWidth="1"/>
    <col min="8460" max="8699" width="0" style="21" hidden="1"/>
    <col min="8700" max="8701" width="0" style="21" hidden="1" customWidth="1"/>
    <col min="8702" max="8702" width="19.140625" style="21" hidden="1" customWidth="1"/>
    <col min="8703" max="8703" width="9.5703125" style="21" hidden="1" customWidth="1"/>
    <col min="8704" max="8704" width="16" style="21" hidden="1" customWidth="1"/>
    <col min="8705" max="8705" width="16.7109375" style="21" hidden="1" customWidth="1"/>
    <col min="8706" max="8706" width="8.7109375" style="21" hidden="1" customWidth="1"/>
    <col min="8707" max="8707" width="9.28515625" style="21" hidden="1" customWidth="1"/>
    <col min="8708" max="8708" width="16.28515625" style="21" hidden="1" customWidth="1"/>
    <col min="8709" max="8709" width="14.5703125" style="21" hidden="1" customWidth="1"/>
    <col min="8710" max="8710" width="14.42578125" style="21" hidden="1" customWidth="1"/>
    <col min="8711" max="8711" width="13.28515625" style="21" hidden="1" customWidth="1"/>
    <col min="8712" max="8712" width="6.7109375" style="21" hidden="1" customWidth="1"/>
    <col min="8713" max="8713" width="6.5703125" style="21" hidden="1" customWidth="1"/>
    <col min="8714" max="8714" width="6.28515625" style="21" hidden="1" customWidth="1"/>
    <col min="8715" max="8715" width="9.42578125" style="21" hidden="1" customWidth="1"/>
    <col min="8716" max="8955" width="0" style="21" hidden="1"/>
    <col min="8956" max="8957" width="0" style="21" hidden="1" customWidth="1"/>
    <col min="8958" max="8958" width="19.140625" style="21" hidden="1" customWidth="1"/>
    <col min="8959" max="8959" width="9.5703125" style="21" hidden="1" customWidth="1"/>
    <col min="8960" max="8960" width="16" style="21" hidden="1" customWidth="1"/>
    <col min="8961" max="8961" width="16.7109375" style="21" hidden="1" customWidth="1"/>
    <col min="8962" max="8962" width="8.7109375" style="21" hidden="1" customWidth="1"/>
    <col min="8963" max="8963" width="9.28515625" style="21" hidden="1" customWidth="1"/>
    <col min="8964" max="8964" width="16.28515625" style="21" hidden="1" customWidth="1"/>
    <col min="8965" max="8965" width="14.5703125" style="21" hidden="1" customWidth="1"/>
    <col min="8966" max="8966" width="14.42578125" style="21" hidden="1" customWidth="1"/>
    <col min="8967" max="8967" width="13.28515625" style="21" hidden="1" customWidth="1"/>
    <col min="8968" max="8968" width="6.7109375" style="21" hidden="1" customWidth="1"/>
    <col min="8969" max="8969" width="6.5703125" style="21" hidden="1" customWidth="1"/>
    <col min="8970" max="8970" width="6.28515625" style="21" hidden="1" customWidth="1"/>
    <col min="8971" max="8971" width="9.42578125" style="21" hidden="1" customWidth="1"/>
    <col min="8972" max="9211" width="0" style="21" hidden="1"/>
    <col min="9212" max="9213" width="0" style="21" hidden="1" customWidth="1"/>
    <col min="9214" max="9214" width="19.140625" style="21" hidden="1" customWidth="1"/>
    <col min="9215" max="9215" width="9.5703125" style="21" hidden="1" customWidth="1"/>
    <col min="9216" max="9216" width="16" style="21" hidden="1" customWidth="1"/>
    <col min="9217" max="9217" width="16.7109375" style="21" hidden="1" customWidth="1"/>
    <col min="9218" max="9218" width="8.7109375" style="21" hidden="1" customWidth="1"/>
    <col min="9219" max="9219" width="9.28515625" style="21" hidden="1" customWidth="1"/>
    <col min="9220" max="9220" width="16.28515625" style="21" hidden="1" customWidth="1"/>
    <col min="9221" max="9221" width="14.5703125" style="21" hidden="1" customWidth="1"/>
    <col min="9222" max="9222" width="14.42578125" style="21" hidden="1" customWidth="1"/>
    <col min="9223" max="9223" width="13.28515625" style="21" hidden="1" customWidth="1"/>
    <col min="9224" max="9224" width="6.7109375" style="21" hidden="1" customWidth="1"/>
    <col min="9225" max="9225" width="6.5703125" style="21" hidden="1" customWidth="1"/>
    <col min="9226" max="9226" width="6.28515625" style="21" hidden="1" customWidth="1"/>
    <col min="9227" max="9227" width="9.42578125" style="21" hidden="1" customWidth="1"/>
    <col min="9228" max="9467" width="0" style="21" hidden="1"/>
    <col min="9468" max="9469" width="0" style="21" hidden="1" customWidth="1"/>
    <col min="9470" max="9470" width="19.140625" style="21" hidden="1" customWidth="1"/>
    <col min="9471" max="9471" width="9.5703125" style="21" hidden="1" customWidth="1"/>
    <col min="9472" max="9472" width="16" style="21" hidden="1" customWidth="1"/>
    <col min="9473" max="9473" width="16.7109375" style="21" hidden="1" customWidth="1"/>
    <col min="9474" max="9474" width="8.7109375" style="21" hidden="1" customWidth="1"/>
    <col min="9475" max="9475" width="9.28515625" style="21" hidden="1" customWidth="1"/>
    <col min="9476" max="9476" width="16.28515625" style="21" hidden="1" customWidth="1"/>
    <col min="9477" max="9477" width="14.5703125" style="21" hidden="1" customWidth="1"/>
    <col min="9478" max="9478" width="14.42578125" style="21" hidden="1" customWidth="1"/>
    <col min="9479" max="9479" width="13.28515625" style="21" hidden="1" customWidth="1"/>
    <col min="9480" max="9480" width="6.7109375" style="21" hidden="1" customWidth="1"/>
    <col min="9481" max="9481" width="6.5703125" style="21" hidden="1" customWidth="1"/>
    <col min="9482" max="9482" width="6.28515625" style="21" hidden="1" customWidth="1"/>
    <col min="9483" max="9483" width="9.42578125" style="21" hidden="1" customWidth="1"/>
    <col min="9484" max="9723" width="0" style="21" hidden="1"/>
    <col min="9724" max="9725" width="0" style="21" hidden="1" customWidth="1"/>
    <col min="9726" max="9726" width="19.140625" style="21" hidden="1" customWidth="1"/>
    <col min="9727" max="9727" width="9.5703125" style="21" hidden="1" customWidth="1"/>
    <col min="9728" max="9728" width="16" style="21" hidden="1" customWidth="1"/>
    <col min="9729" max="9729" width="16.7109375" style="21" hidden="1" customWidth="1"/>
    <col min="9730" max="9730" width="8.7109375" style="21" hidden="1" customWidth="1"/>
    <col min="9731" max="9731" width="9.28515625" style="21" hidden="1" customWidth="1"/>
    <col min="9732" max="9732" width="16.28515625" style="21" hidden="1" customWidth="1"/>
    <col min="9733" max="9733" width="14.5703125" style="21" hidden="1" customWidth="1"/>
    <col min="9734" max="9734" width="14.42578125" style="21" hidden="1" customWidth="1"/>
    <col min="9735" max="9735" width="13.28515625" style="21" hidden="1" customWidth="1"/>
    <col min="9736" max="9736" width="6.7109375" style="21" hidden="1" customWidth="1"/>
    <col min="9737" max="9737" width="6.5703125" style="21" hidden="1" customWidth="1"/>
    <col min="9738" max="9738" width="6.28515625" style="21" hidden="1" customWidth="1"/>
    <col min="9739" max="9739" width="9.42578125" style="21" hidden="1" customWidth="1"/>
    <col min="9740" max="9979" width="0" style="21" hidden="1"/>
    <col min="9980" max="9981" width="0" style="21" hidden="1" customWidth="1"/>
    <col min="9982" max="9982" width="19.140625" style="21" hidden="1" customWidth="1"/>
    <col min="9983" max="9983" width="9.5703125" style="21" hidden="1" customWidth="1"/>
    <col min="9984" max="9984" width="16" style="21" hidden="1" customWidth="1"/>
    <col min="9985" max="9985" width="16.7109375" style="21" hidden="1" customWidth="1"/>
    <col min="9986" max="9986" width="8.7109375" style="21" hidden="1" customWidth="1"/>
    <col min="9987" max="9987" width="9.28515625" style="21" hidden="1" customWidth="1"/>
    <col min="9988" max="9988" width="16.28515625" style="21" hidden="1" customWidth="1"/>
    <col min="9989" max="9989" width="14.5703125" style="21" hidden="1" customWidth="1"/>
    <col min="9990" max="9990" width="14.42578125" style="21" hidden="1" customWidth="1"/>
    <col min="9991" max="9991" width="13.28515625" style="21" hidden="1" customWidth="1"/>
    <col min="9992" max="9992" width="6.7109375" style="21" hidden="1" customWidth="1"/>
    <col min="9993" max="9993" width="6.5703125" style="21" hidden="1" customWidth="1"/>
    <col min="9994" max="9994" width="6.28515625" style="21" hidden="1" customWidth="1"/>
    <col min="9995" max="9995" width="9.42578125" style="21" hidden="1" customWidth="1"/>
    <col min="9996" max="10235" width="0" style="21" hidden="1"/>
    <col min="10236" max="10237" width="0" style="21" hidden="1" customWidth="1"/>
    <col min="10238" max="10238" width="19.140625" style="21" hidden="1" customWidth="1"/>
    <col min="10239" max="10239" width="9.5703125" style="21" hidden="1" customWidth="1"/>
    <col min="10240" max="10240" width="16" style="21" hidden="1" customWidth="1"/>
    <col min="10241" max="10241" width="16.7109375" style="21" hidden="1" customWidth="1"/>
    <col min="10242" max="10242" width="8.7109375" style="21" hidden="1" customWidth="1"/>
    <col min="10243" max="10243" width="9.28515625" style="21" hidden="1" customWidth="1"/>
    <col min="10244" max="10244" width="16.28515625" style="21" hidden="1" customWidth="1"/>
    <col min="10245" max="10245" width="14.5703125" style="21" hidden="1" customWidth="1"/>
    <col min="10246" max="10246" width="14.42578125" style="21" hidden="1" customWidth="1"/>
    <col min="10247" max="10247" width="13.28515625" style="21" hidden="1" customWidth="1"/>
    <col min="10248" max="10248" width="6.7109375" style="21" hidden="1" customWidth="1"/>
    <col min="10249" max="10249" width="6.5703125" style="21" hidden="1" customWidth="1"/>
    <col min="10250" max="10250" width="6.28515625" style="21" hidden="1" customWidth="1"/>
    <col min="10251" max="10251" width="9.42578125" style="21" hidden="1" customWidth="1"/>
    <col min="10252" max="10491" width="0" style="21" hidden="1"/>
    <col min="10492" max="10493" width="0" style="21" hidden="1" customWidth="1"/>
    <col min="10494" max="10494" width="19.140625" style="21" hidden="1" customWidth="1"/>
    <col min="10495" max="10495" width="9.5703125" style="21" hidden="1" customWidth="1"/>
    <col min="10496" max="10496" width="16" style="21" hidden="1" customWidth="1"/>
    <col min="10497" max="10497" width="16.7109375" style="21" hidden="1" customWidth="1"/>
    <col min="10498" max="10498" width="8.7109375" style="21" hidden="1" customWidth="1"/>
    <col min="10499" max="10499" width="9.28515625" style="21" hidden="1" customWidth="1"/>
    <col min="10500" max="10500" width="16.28515625" style="21" hidden="1" customWidth="1"/>
    <col min="10501" max="10501" width="14.5703125" style="21" hidden="1" customWidth="1"/>
    <col min="10502" max="10502" width="14.42578125" style="21" hidden="1" customWidth="1"/>
    <col min="10503" max="10503" width="13.28515625" style="21" hidden="1" customWidth="1"/>
    <col min="10504" max="10504" width="6.7109375" style="21" hidden="1" customWidth="1"/>
    <col min="10505" max="10505" width="6.5703125" style="21" hidden="1" customWidth="1"/>
    <col min="10506" max="10506" width="6.28515625" style="21" hidden="1" customWidth="1"/>
    <col min="10507" max="10507" width="9.42578125" style="21" hidden="1" customWidth="1"/>
    <col min="10508" max="10747" width="0" style="21" hidden="1"/>
    <col min="10748" max="10749" width="0" style="21" hidden="1" customWidth="1"/>
    <col min="10750" max="10750" width="19.140625" style="21" hidden="1" customWidth="1"/>
    <col min="10751" max="10751" width="9.5703125" style="21" hidden="1" customWidth="1"/>
    <col min="10752" max="10752" width="16" style="21" hidden="1" customWidth="1"/>
    <col min="10753" max="10753" width="16.7109375" style="21" hidden="1" customWidth="1"/>
    <col min="10754" max="10754" width="8.7109375" style="21" hidden="1" customWidth="1"/>
    <col min="10755" max="10755" width="9.28515625" style="21" hidden="1" customWidth="1"/>
    <col min="10756" max="10756" width="16.28515625" style="21" hidden="1" customWidth="1"/>
    <col min="10757" max="10757" width="14.5703125" style="21" hidden="1" customWidth="1"/>
    <col min="10758" max="10758" width="14.42578125" style="21" hidden="1" customWidth="1"/>
    <col min="10759" max="10759" width="13.28515625" style="21" hidden="1" customWidth="1"/>
    <col min="10760" max="10760" width="6.7109375" style="21" hidden="1" customWidth="1"/>
    <col min="10761" max="10761" width="6.5703125" style="21" hidden="1" customWidth="1"/>
    <col min="10762" max="10762" width="6.28515625" style="21" hidden="1" customWidth="1"/>
    <col min="10763" max="10763" width="9.42578125" style="21" hidden="1" customWidth="1"/>
    <col min="10764" max="11003" width="0" style="21" hidden="1"/>
    <col min="11004" max="11005" width="0" style="21" hidden="1" customWidth="1"/>
    <col min="11006" max="11006" width="19.140625" style="21" hidden="1" customWidth="1"/>
    <col min="11007" max="11007" width="9.5703125" style="21" hidden="1" customWidth="1"/>
    <col min="11008" max="11008" width="16" style="21" hidden="1" customWidth="1"/>
    <col min="11009" max="11009" width="16.7109375" style="21" hidden="1" customWidth="1"/>
    <col min="11010" max="11010" width="8.7109375" style="21" hidden="1" customWidth="1"/>
    <col min="11011" max="11011" width="9.28515625" style="21" hidden="1" customWidth="1"/>
    <col min="11012" max="11012" width="16.28515625" style="21" hidden="1" customWidth="1"/>
    <col min="11013" max="11013" width="14.5703125" style="21" hidden="1" customWidth="1"/>
    <col min="11014" max="11014" width="14.42578125" style="21" hidden="1" customWidth="1"/>
    <col min="11015" max="11015" width="13.28515625" style="21" hidden="1" customWidth="1"/>
    <col min="11016" max="11016" width="6.7109375" style="21" hidden="1" customWidth="1"/>
    <col min="11017" max="11017" width="6.5703125" style="21" hidden="1" customWidth="1"/>
    <col min="11018" max="11018" width="6.28515625" style="21" hidden="1" customWidth="1"/>
    <col min="11019" max="11019" width="9.42578125" style="21" hidden="1" customWidth="1"/>
    <col min="11020" max="11259" width="0" style="21" hidden="1"/>
    <col min="11260" max="11261" width="0" style="21" hidden="1" customWidth="1"/>
    <col min="11262" max="11262" width="19.140625" style="21" hidden="1" customWidth="1"/>
    <col min="11263" max="11263" width="9.5703125" style="21" hidden="1" customWidth="1"/>
    <col min="11264" max="11264" width="16" style="21" hidden="1" customWidth="1"/>
    <col min="11265" max="11265" width="16.7109375" style="21" hidden="1" customWidth="1"/>
    <col min="11266" max="11266" width="8.7109375" style="21" hidden="1" customWidth="1"/>
    <col min="11267" max="11267" width="9.28515625" style="21" hidden="1" customWidth="1"/>
    <col min="11268" max="11268" width="16.28515625" style="21" hidden="1" customWidth="1"/>
    <col min="11269" max="11269" width="14.5703125" style="21" hidden="1" customWidth="1"/>
    <col min="11270" max="11270" width="14.42578125" style="21" hidden="1" customWidth="1"/>
    <col min="11271" max="11271" width="13.28515625" style="21" hidden="1" customWidth="1"/>
    <col min="11272" max="11272" width="6.7109375" style="21" hidden="1" customWidth="1"/>
    <col min="11273" max="11273" width="6.5703125" style="21" hidden="1" customWidth="1"/>
    <col min="11274" max="11274" width="6.28515625" style="21" hidden="1" customWidth="1"/>
    <col min="11275" max="11275" width="9.42578125" style="21" hidden="1" customWidth="1"/>
    <col min="11276" max="11515" width="0" style="21" hidden="1"/>
    <col min="11516" max="11517" width="0" style="21" hidden="1" customWidth="1"/>
    <col min="11518" max="11518" width="19.140625" style="21" hidden="1" customWidth="1"/>
    <col min="11519" max="11519" width="9.5703125" style="21" hidden="1" customWidth="1"/>
    <col min="11520" max="11520" width="16" style="21" hidden="1" customWidth="1"/>
    <col min="11521" max="11521" width="16.7109375" style="21" hidden="1" customWidth="1"/>
    <col min="11522" max="11522" width="8.7109375" style="21" hidden="1" customWidth="1"/>
    <col min="11523" max="11523" width="9.28515625" style="21" hidden="1" customWidth="1"/>
    <col min="11524" max="11524" width="16.28515625" style="21" hidden="1" customWidth="1"/>
    <col min="11525" max="11525" width="14.5703125" style="21" hidden="1" customWidth="1"/>
    <col min="11526" max="11526" width="14.42578125" style="21" hidden="1" customWidth="1"/>
    <col min="11527" max="11527" width="13.28515625" style="21" hidden="1" customWidth="1"/>
    <col min="11528" max="11528" width="6.7109375" style="21" hidden="1" customWidth="1"/>
    <col min="11529" max="11529" width="6.5703125" style="21" hidden="1" customWidth="1"/>
    <col min="11530" max="11530" width="6.28515625" style="21" hidden="1" customWidth="1"/>
    <col min="11531" max="11531" width="9.42578125" style="21" hidden="1" customWidth="1"/>
    <col min="11532" max="11771" width="0" style="21" hidden="1"/>
    <col min="11772" max="11773" width="0" style="21" hidden="1" customWidth="1"/>
    <col min="11774" max="11774" width="19.140625" style="21" hidden="1" customWidth="1"/>
    <col min="11775" max="11775" width="9.5703125" style="21" hidden="1" customWidth="1"/>
    <col min="11776" max="11776" width="16" style="21" hidden="1" customWidth="1"/>
    <col min="11777" max="11777" width="16.7109375" style="21" hidden="1" customWidth="1"/>
    <col min="11778" max="11778" width="8.7109375" style="21" hidden="1" customWidth="1"/>
    <col min="11779" max="11779" width="9.28515625" style="21" hidden="1" customWidth="1"/>
    <col min="11780" max="11780" width="16.28515625" style="21" hidden="1" customWidth="1"/>
    <col min="11781" max="11781" width="14.5703125" style="21" hidden="1" customWidth="1"/>
    <col min="11782" max="11782" width="14.42578125" style="21" hidden="1" customWidth="1"/>
    <col min="11783" max="11783" width="13.28515625" style="21" hidden="1" customWidth="1"/>
    <col min="11784" max="11784" width="6.7109375" style="21" hidden="1" customWidth="1"/>
    <col min="11785" max="11785" width="6.5703125" style="21" hidden="1" customWidth="1"/>
    <col min="11786" max="11786" width="6.28515625" style="21" hidden="1" customWidth="1"/>
    <col min="11787" max="11787" width="9.42578125" style="21" hidden="1" customWidth="1"/>
    <col min="11788" max="12027" width="0" style="21" hidden="1"/>
    <col min="12028" max="12029" width="0" style="21" hidden="1" customWidth="1"/>
    <col min="12030" max="12030" width="19.140625" style="21" hidden="1" customWidth="1"/>
    <col min="12031" max="12031" width="9.5703125" style="21" hidden="1" customWidth="1"/>
    <col min="12032" max="12032" width="16" style="21" hidden="1" customWidth="1"/>
    <col min="12033" max="12033" width="16.7109375" style="21" hidden="1" customWidth="1"/>
    <col min="12034" max="12034" width="8.7109375" style="21" hidden="1" customWidth="1"/>
    <col min="12035" max="12035" width="9.28515625" style="21" hidden="1" customWidth="1"/>
    <col min="12036" max="12036" width="16.28515625" style="21" hidden="1" customWidth="1"/>
    <col min="12037" max="12037" width="14.5703125" style="21" hidden="1" customWidth="1"/>
    <col min="12038" max="12038" width="14.42578125" style="21" hidden="1" customWidth="1"/>
    <col min="12039" max="12039" width="13.28515625" style="21" hidden="1" customWidth="1"/>
    <col min="12040" max="12040" width="6.7109375" style="21" hidden="1" customWidth="1"/>
    <col min="12041" max="12041" width="6.5703125" style="21" hidden="1" customWidth="1"/>
    <col min="12042" max="12042" width="6.28515625" style="21" hidden="1" customWidth="1"/>
    <col min="12043" max="12043" width="9.42578125" style="21" hidden="1" customWidth="1"/>
    <col min="12044" max="12283" width="0" style="21" hidden="1"/>
    <col min="12284" max="12285" width="0" style="21" hidden="1" customWidth="1"/>
    <col min="12286" max="12286" width="19.140625" style="21" hidden="1" customWidth="1"/>
    <col min="12287" max="12287" width="9.5703125" style="21" hidden="1" customWidth="1"/>
    <col min="12288" max="12288" width="16" style="21" hidden="1" customWidth="1"/>
    <col min="12289" max="12289" width="16.7109375" style="21" hidden="1" customWidth="1"/>
    <col min="12290" max="12290" width="8.7109375" style="21" hidden="1" customWidth="1"/>
    <col min="12291" max="12291" width="9.28515625" style="21" hidden="1" customWidth="1"/>
    <col min="12292" max="12292" width="16.28515625" style="21" hidden="1" customWidth="1"/>
    <col min="12293" max="12293" width="14.5703125" style="21" hidden="1" customWidth="1"/>
    <col min="12294" max="12294" width="14.42578125" style="21" hidden="1" customWidth="1"/>
    <col min="12295" max="12295" width="13.28515625" style="21" hidden="1" customWidth="1"/>
    <col min="12296" max="12296" width="6.7109375" style="21" hidden="1" customWidth="1"/>
    <col min="12297" max="12297" width="6.5703125" style="21" hidden="1" customWidth="1"/>
    <col min="12298" max="12298" width="6.28515625" style="21" hidden="1" customWidth="1"/>
    <col min="12299" max="12299" width="9.42578125" style="21" hidden="1" customWidth="1"/>
    <col min="12300" max="12539" width="0" style="21" hidden="1"/>
    <col min="12540" max="12541" width="0" style="21" hidden="1" customWidth="1"/>
    <col min="12542" max="12542" width="19.140625" style="21" hidden="1" customWidth="1"/>
    <col min="12543" max="12543" width="9.5703125" style="21" hidden="1" customWidth="1"/>
    <col min="12544" max="12544" width="16" style="21" hidden="1" customWidth="1"/>
    <col min="12545" max="12545" width="16.7109375" style="21" hidden="1" customWidth="1"/>
    <col min="12546" max="12546" width="8.7109375" style="21" hidden="1" customWidth="1"/>
    <col min="12547" max="12547" width="9.28515625" style="21" hidden="1" customWidth="1"/>
    <col min="12548" max="12548" width="16.28515625" style="21" hidden="1" customWidth="1"/>
    <col min="12549" max="12549" width="14.5703125" style="21" hidden="1" customWidth="1"/>
    <col min="12550" max="12550" width="14.42578125" style="21" hidden="1" customWidth="1"/>
    <col min="12551" max="12551" width="13.28515625" style="21" hidden="1" customWidth="1"/>
    <col min="12552" max="12552" width="6.7109375" style="21" hidden="1" customWidth="1"/>
    <col min="12553" max="12553" width="6.5703125" style="21" hidden="1" customWidth="1"/>
    <col min="12554" max="12554" width="6.28515625" style="21" hidden="1" customWidth="1"/>
    <col min="12555" max="12555" width="9.42578125" style="21" hidden="1" customWidth="1"/>
    <col min="12556" max="12795" width="0" style="21" hidden="1"/>
    <col min="12796" max="12797" width="0" style="21" hidden="1" customWidth="1"/>
    <col min="12798" max="12798" width="19.140625" style="21" hidden="1" customWidth="1"/>
    <col min="12799" max="12799" width="9.5703125" style="21" hidden="1" customWidth="1"/>
    <col min="12800" max="12800" width="16" style="21" hidden="1" customWidth="1"/>
    <col min="12801" max="12801" width="16.7109375" style="21" hidden="1" customWidth="1"/>
    <col min="12802" max="12802" width="8.7109375" style="21" hidden="1" customWidth="1"/>
    <col min="12803" max="12803" width="9.28515625" style="21" hidden="1" customWidth="1"/>
    <col min="12804" max="12804" width="16.28515625" style="21" hidden="1" customWidth="1"/>
    <col min="12805" max="12805" width="14.5703125" style="21" hidden="1" customWidth="1"/>
    <col min="12806" max="12806" width="14.42578125" style="21" hidden="1" customWidth="1"/>
    <col min="12807" max="12807" width="13.28515625" style="21" hidden="1" customWidth="1"/>
    <col min="12808" max="12808" width="6.7109375" style="21" hidden="1" customWidth="1"/>
    <col min="12809" max="12809" width="6.5703125" style="21" hidden="1" customWidth="1"/>
    <col min="12810" max="12810" width="6.28515625" style="21" hidden="1" customWidth="1"/>
    <col min="12811" max="12811" width="9.42578125" style="21" hidden="1" customWidth="1"/>
    <col min="12812" max="13051" width="0" style="21" hidden="1"/>
    <col min="13052" max="13053" width="0" style="21" hidden="1" customWidth="1"/>
    <col min="13054" max="13054" width="19.140625" style="21" hidden="1" customWidth="1"/>
    <col min="13055" max="13055" width="9.5703125" style="21" hidden="1" customWidth="1"/>
    <col min="13056" max="13056" width="16" style="21" hidden="1" customWidth="1"/>
    <col min="13057" max="13057" width="16.7109375" style="21" hidden="1" customWidth="1"/>
    <col min="13058" max="13058" width="8.7109375" style="21" hidden="1" customWidth="1"/>
    <col min="13059" max="13059" width="9.28515625" style="21" hidden="1" customWidth="1"/>
    <col min="13060" max="13060" width="16.28515625" style="21" hidden="1" customWidth="1"/>
    <col min="13061" max="13061" width="14.5703125" style="21" hidden="1" customWidth="1"/>
    <col min="13062" max="13062" width="14.42578125" style="21" hidden="1" customWidth="1"/>
    <col min="13063" max="13063" width="13.28515625" style="21" hidden="1" customWidth="1"/>
    <col min="13064" max="13064" width="6.7109375" style="21" hidden="1" customWidth="1"/>
    <col min="13065" max="13065" width="6.5703125" style="21" hidden="1" customWidth="1"/>
    <col min="13066" max="13066" width="6.28515625" style="21" hidden="1" customWidth="1"/>
    <col min="13067" max="13067" width="9.42578125" style="21" hidden="1" customWidth="1"/>
    <col min="13068" max="13307" width="0" style="21" hidden="1"/>
    <col min="13308" max="13309" width="0" style="21" hidden="1" customWidth="1"/>
    <col min="13310" max="13310" width="19.140625" style="21" hidden="1" customWidth="1"/>
    <col min="13311" max="13311" width="9.5703125" style="21" hidden="1" customWidth="1"/>
    <col min="13312" max="13312" width="16" style="21" hidden="1" customWidth="1"/>
    <col min="13313" max="13313" width="16.7109375" style="21" hidden="1" customWidth="1"/>
    <col min="13314" max="13314" width="8.7109375" style="21" hidden="1" customWidth="1"/>
    <col min="13315" max="13315" width="9.28515625" style="21" hidden="1" customWidth="1"/>
    <col min="13316" max="13316" width="16.28515625" style="21" hidden="1" customWidth="1"/>
    <col min="13317" max="13317" width="14.5703125" style="21" hidden="1" customWidth="1"/>
    <col min="13318" max="13318" width="14.42578125" style="21" hidden="1" customWidth="1"/>
    <col min="13319" max="13319" width="13.28515625" style="21" hidden="1" customWidth="1"/>
    <col min="13320" max="13320" width="6.7109375" style="21" hidden="1" customWidth="1"/>
    <col min="13321" max="13321" width="6.5703125" style="21" hidden="1" customWidth="1"/>
    <col min="13322" max="13322" width="6.28515625" style="21" hidden="1" customWidth="1"/>
    <col min="13323" max="13323" width="9.42578125" style="21" hidden="1" customWidth="1"/>
    <col min="13324" max="13563" width="0" style="21" hidden="1"/>
    <col min="13564" max="13565" width="0" style="21" hidden="1" customWidth="1"/>
    <col min="13566" max="13566" width="19.140625" style="21" hidden="1" customWidth="1"/>
    <col min="13567" max="13567" width="9.5703125" style="21" hidden="1" customWidth="1"/>
    <col min="13568" max="13568" width="16" style="21" hidden="1" customWidth="1"/>
    <col min="13569" max="13569" width="16.7109375" style="21" hidden="1" customWidth="1"/>
    <col min="13570" max="13570" width="8.7109375" style="21" hidden="1" customWidth="1"/>
    <col min="13571" max="13571" width="9.28515625" style="21" hidden="1" customWidth="1"/>
    <col min="13572" max="13572" width="16.28515625" style="21" hidden="1" customWidth="1"/>
    <col min="13573" max="13573" width="14.5703125" style="21" hidden="1" customWidth="1"/>
    <col min="13574" max="13574" width="14.42578125" style="21" hidden="1" customWidth="1"/>
    <col min="13575" max="13575" width="13.28515625" style="21" hidden="1" customWidth="1"/>
    <col min="13576" max="13576" width="6.7109375" style="21" hidden="1" customWidth="1"/>
    <col min="13577" max="13577" width="6.5703125" style="21" hidden="1" customWidth="1"/>
    <col min="13578" max="13578" width="6.28515625" style="21" hidden="1" customWidth="1"/>
    <col min="13579" max="13579" width="9.42578125" style="21" hidden="1" customWidth="1"/>
    <col min="13580" max="13819" width="0" style="21" hidden="1"/>
    <col min="13820" max="13821" width="0" style="21" hidden="1" customWidth="1"/>
    <col min="13822" max="13822" width="19.140625" style="21" hidden="1" customWidth="1"/>
    <col min="13823" max="13823" width="9.5703125" style="21" hidden="1" customWidth="1"/>
    <col min="13824" max="13824" width="16" style="21" hidden="1" customWidth="1"/>
    <col min="13825" max="13825" width="16.7109375" style="21" hidden="1" customWidth="1"/>
    <col min="13826" max="13826" width="8.7109375" style="21" hidden="1" customWidth="1"/>
    <col min="13827" max="13827" width="9.28515625" style="21" hidden="1" customWidth="1"/>
    <col min="13828" max="13828" width="16.28515625" style="21" hidden="1" customWidth="1"/>
    <col min="13829" max="13829" width="14.5703125" style="21" hidden="1" customWidth="1"/>
    <col min="13830" max="13830" width="14.42578125" style="21" hidden="1" customWidth="1"/>
    <col min="13831" max="13831" width="13.28515625" style="21" hidden="1" customWidth="1"/>
    <col min="13832" max="13832" width="6.7109375" style="21" hidden="1" customWidth="1"/>
    <col min="13833" max="13833" width="6.5703125" style="21" hidden="1" customWidth="1"/>
    <col min="13834" max="13834" width="6.28515625" style="21" hidden="1" customWidth="1"/>
    <col min="13835" max="13835" width="9.42578125" style="21" hidden="1" customWidth="1"/>
    <col min="13836" max="14075" width="0" style="21" hidden="1"/>
    <col min="14076" max="14077" width="0" style="21" hidden="1" customWidth="1"/>
    <col min="14078" max="14078" width="19.140625" style="21" hidden="1" customWidth="1"/>
    <col min="14079" max="14079" width="9.5703125" style="21" hidden="1" customWidth="1"/>
    <col min="14080" max="14080" width="16" style="21" hidden="1" customWidth="1"/>
    <col min="14081" max="14081" width="16.7109375" style="21" hidden="1" customWidth="1"/>
    <col min="14082" max="14082" width="8.7109375" style="21" hidden="1" customWidth="1"/>
    <col min="14083" max="14083" width="9.28515625" style="21" hidden="1" customWidth="1"/>
    <col min="14084" max="14084" width="16.28515625" style="21" hidden="1" customWidth="1"/>
    <col min="14085" max="14085" width="14.5703125" style="21" hidden="1" customWidth="1"/>
    <col min="14086" max="14086" width="14.42578125" style="21" hidden="1" customWidth="1"/>
    <col min="14087" max="14087" width="13.28515625" style="21" hidden="1" customWidth="1"/>
    <col min="14088" max="14088" width="6.7109375" style="21" hidden="1" customWidth="1"/>
    <col min="14089" max="14089" width="6.5703125" style="21" hidden="1" customWidth="1"/>
    <col min="14090" max="14090" width="6.28515625" style="21" hidden="1" customWidth="1"/>
    <col min="14091" max="14091" width="9.42578125" style="21" hidden="1" customWidth="1"/>
    <col min="14092" max="14331" width="0" style="21" hidden="1"/>
    <col min="14332" max="14333" width="0" style="21" hidden="1" customWidth="1"/>
    <col min="14334" max="14334" width="19.140625" style="21" hidden="1" customWidth="1"/>
    <col min="14335" max="14335" width="9.5703125" style="21" hidden="1" customWidth="1"/>
    <col min="14336" max="14336" width="16" style="21" hidden="1" customWidth="1"/>
    <col min="14337" max="14337" width="16.7109375" style="21" hidden="1" customWidth="1"/>
    <col min="14338" max="14338" width="8.7109375" style="21" hidden="1" customWidth="1"/>
    <col min="14339" max="14339" width="9.28515625" style="21" hidden="1" customWidth="1"/>
    <col min="14340" max="14340" width="16.28515625" style="21" hidden="1" customWidth="1"/>
    <col min="14341" max="14341" width="14.5703125" style="21" hidden="1" customWidth="1"/>
    <col min="14342" max="14342" width="14.42578125" style="21" hidden="1" customWidth="1"/>
    <col min="14343" max="14343" width="13.28515625" style="21" hidden="1" customWidth="1"/>
    <col min="14344" max="14344" width="6.7109375" style="21" hidden="1" customWidth="1"/>
    <col min="14345" max="14345" width="6.5703125" style="21" hidden="1" customWidth="1"/>
    <col min="14346" max="14346" width="6.28515625" style="21" hidden="1" customWidth="1"/>
    <col min="14347" max="14347" width="9.42578125" style="21" hidden="1" customWidth="1"/>
    <col min="14348" max="14587" width="0" style="21" hidden="1"/>
    <col min="14588" max="14589" width="0" style="21" hidden="1" customWidth="1"/>
    <col min="14590" max="14590" width="19.140625" style="21" hidden="1" customWidth="1"/>
    <col min="14591" max="14591" width="9.5703125" style="21" hidden="1" customWidth="1"/>
    <col min="14592" max="14592" width="16" style="21" hidden="1" customWidth="1"/>
    <col min="14593" max="14593" width="16.7109375" style="21" hidden="1" customWidth="1"/>
    <col min="14594" max="14594" width="8.7109375" style="21" hidden="1" customWidth="1"/>
    <col min="14595" max="14595" width="9.28515625" style="21" hidden="1" customWidth="1"/>
    <col min="14596" max="14596" width="16.28515625" style="21" hidden="1" customWidth="1"/>
    <col min="14597" max="14597" width="14.5703125" style="21" hidden="1" customWidth="1"/>
    <col min="14598" max="14598" width="14.42578125" style="21" hidden="1" customWidth="1"/>
    <col min="14599" max="14599" width="13.28515625" style="21" hidden="1" customWidth="1"/>
    <col min="14600" max="14600" width="6.7109375" style="21" hidden="1" customWidth="1"/>
    <col min="14601" max="14601" width="6.5703125" style="21" hidden="1" customWidth="1"/>
    <col min="14602" max="14602" width="6.28515625" style="21" hidden="1" customWidth="1"/>
    <col min="14603" max="14603" width="9.42578125" style="21" hidden="1" customWidth="1"/>
    <col min="14604" max="14843" width="0" style="21" hidden="1"/>
    <col min="14844" max="14845" width="0" style="21" hidden="1" customWidth="1"/>
    <col min="14846" max="14846" width="19.140625" style="21" hidden="1" customWidth="1"/>
    <col min="14847" max="14847" width="9.5703125" style="21" hidden="1" customWidth="1"/>
    <col min="14848" max="14848" width="16" style="21" hidden="1" customWidth="1"/>
    <col min="14849" max="14849" width="16.7109375" style="21" hidden="1" customWidth="1"/>
    <col min="14850" max="14850" width="8.7109375" style="21" hidden="1" customWidth="1"/>
    <col min="14851" max="14851" width="9.28515625" style="21" hidden="1" customWidth="1"/>
    <col min="14852" max="14852" width="16.28515625" style="21" hidden="1" customWidth="1"/>
    <col min="14853" max="14853" width="14.5703125" style="21" hidden="1" customWidth="1"/>
    <col min="14854" max="14854" width="14.42578125" style="21" hidden="1" customWidth="1"/>
    <col min="14855" max="14855" width="13.28515625" style="21" hidden="1" customWidth="1"/>
    <col min="14856" max="14856" width="6.7109375" style="21" hidden="1" customWidth="1"/>
    <col min="14857" max="14857" width="6.5703125" style="21" hidden="1" customWidth="1"/>
    <col min="14858" max="14858" width="6.28515625" style="21" hidden="1" customWidth="1"/>
    <col min="14859" max="14859" width="9.42578125" style="21" hidden="1" customWidth="1"/>
    <col min="14860" max="15099" width="0" style="21" hidden="1"/>
    <col min="15100" max="15101" width="0" style="21" hidden="1" customWidth="1"/>
    <col min="15102" max="15102" width="19.140625" style="21" hidden="1" customWidth="1"/>
    <col min="15103" max="15103" width="9.5703125" style="21" hidden="1" customWidth="1"/>
    <col min="15104" max="15104" width="16" style="21" hidden="1" customWidth="1"/>
    <col min="15105" max="15105" width="16.7109375" style="21" hidden="1" customWidth="1"/>
    <col min="15106" max="15106" width="8.7109375" style="21" hidden="1" customWidth="1"/>
    <col min="15107" max="15107" width="9.28515625" style="21" hidden="1" customWidth="1"/>
    <col min="15108" max="15108" width="16.28515625" style="21" hidden="1" customWidth="1"/>
    <col min="15109" max="15109" width="14.5703125" style="21" hidden="1" customWidth="1"/>
    <col min="15110" max="15110" width="14.42578125" style="21" hidden="1" customWidth="1"/>
    <col min="15111" max="15111" width="13.28515625" style="21" hidden="1" customWidth="1"/>
    <col min="15112" max="15112" width="6.7109375" style="21" hidden="1" customWidth="1"/>
    <col min="15113" max="15113" width="6.5703125" style="21" hidden="1" customWidth="1"/>
    <col min="15114" max="15114" width="6.28515625" style="21" hidden="1" customWidth="1"/>
    <col min="15115" max="15115" width="9.42578125" style="21" hidden="1" customWidth="1"/>
    <col min="15116" max="15355" width="0" style="21" hidden="1"/>
    <col min="15356" max="15357" width="0" style="21" hidden="1" customWidth="1"/>
    <col min="15358" max="15358" width="19.140625" style="21" hidden="1" customWidth="1"/>
    <col min="15359" max="15359" width="9.5703125" style="21" hidden="1" customWidth="1"/>
    <col min="15360" max="15360" width="16" style="21" hidden="1" customWidth="1"/>
    <col min="15361" max="15361" width="16.7109375" style="21" hidden="1" customWidth="1"/>
    <col min="15362" max="15362" width="8.7109375" style="21" hidden="1" customWidth="1"/>
    <col min="15363" max="15363" width="9.28515625" style="21" hidden="1" customWidth="1"/>
    <col min="15364" max="15364" width="16.28515625" style="21" hidden="1" customWidth="1"/>
    <col min="15365" max="15365" width="14.5703125" style="21" hidden="1" customWidth="1"/>
    <col min="15366" max="15366" width="14.42578125" style="21" hidden="1" customWidth="1"/>
    <col min="15367" max="15367" width="13.28515625" style="21" hidden="1" customWidth="1"/>
    <col min="15368" max="15368" width="6.7109375" style="21" hidden="1" customWidth="1"/>
    <col min="15369" max="15369" width="6.5703125" style="21" hidden="1" customWidth="1"/>
    <col min="15370" max="15370" width="6.28515625" style="21" hidden="1" customWidth="1"/>
    <col min="15371" max="15371" width="9.42578125" style="21" hidden="1" customWidth="1"/>
    <col min="15372" max="15611" width="0" style="21" hidden="1"/>
    <col min="15612" max="15613" width="0" style="21" hidden="1" customWidth="1"/>
    <col min="15614" max="15614" width="19.140625" style="21" hidden="1" customWidth="1"/>
    <col min="15615" max="15615" width="9.5703125" style="21" hidden="1" customWidth="1"/>
    <col min="15616" max="15616" width="16" style="21" hidden="1" customWidth="1"/>
    <col min="15617" max="15617" width="16.7109375" style="21" hidden="1" customWidth="1"/>
    <col min="15618" max="15618" width="8.7109375" style="21" hidden="1" customWidth="1"/>
    <col min="15619" max="15619" width="9.28515625" style="21" hidden="1" customWidth="1"/>
    <col min="15620" max="15620" width="16.28515625" style="21" hidden="1" customWidth="1"/>
    <col min="15621" max="15621" width="14.5703125" style="21" hidden="1" customWidth="1"/>
    <col min="15622" max="15622" width="14.42578125" style="21" hidden="1" customWidth="1"/>
    <col min="15623" max="15623" width="13.28515625" style="21" hidden="1" customWidth="1"/>
    <col min="15624" max="15624" width="6.7109375" style="21" hidden="1" customWidth="1"/>
    <col min="15625" max="15625" width="6.5703125" style="21" hidden="1" customWidth="1"/>
    <col min="15626" max="15626" width="6.28515625" style="21" hidden="1" customWidth="1"/>
    <col min="15627" max="15627" width="9.42578125" style="21" hidden="1" customWidth="1"/>
    <col min="15628" max="15867" width="0" style="21" hidden="1"/>
    <col min="15868" max="15869" width="0" style="21" hidden="1" customWidth="1"/>
    <col min="15870" max="15870" width="19.140625" style="21" hidden="1" customWidth="1"/>
    <col min="15871" max="15871" width="9.5703125" style="21" hidden="1" customWidth="1"/>
    <col min="15872" max="15872" width="16" style="21" hidden="1" customWidth="1"/>
    <col min="15873" max="15873" width="16.7109375" style="21" hidden="1" customWidth="1"/>
    <col min="15874" max="15874" width="8.7109375" style="21" hidden="1" customWidth="1"/>
    <col min="15875" max="15875" width="9.28515625" style="21" hidden="1" customWidth="1"/>
    <col min="15876" max="15876" width="16.28515625" style="21" hidden="1" customWidth="1"/>
    <col min="15877" max="15877" width="14.5703125" style="21" hidden="1" customWidth="1"/>
    <col min="15878" max="15878" width="14.42578125" style="21" hidden="1" customWidth="1"/>
    <col min="15879" max="15879" width="13.28515625" style="21" hidden="1" customWidth="1"/>
    <col min="15880" max="15880" width="6.7109375" style="21" hidden="1" customWidth="1"/>
    <col min="15881" max="15881" width="6.5703125" style="21" hidden="1" customWidth="1"/>
    <col min="15882" max="15882" width="6.28515625" style="21" hidden="1" customWidth="1"/>
    <col min="15883" max="15883" width="9.42578125" style="21" hidden="1" customWidth="1"/>
    <col min="15884" max="16123" width="0" style="21" hidden="1"/>
    <col min="16124" max="16125" width="0" style="21" hidden="1" customWidth="1"/>
    <col min="16126" max="16126" width="19.140625" style="21" hidden="1" customWidth="1"/>
    <col min="16127" max="16127" width="9.5703125" style="21" hidden="1" customWidth="1"/>
    <col min="16128" max="16128" width="16" style="21" hidden="1" customWidth="1"/>
    <col min="16129" max="16129" width="16.7109375" style="21" hidden="1" customWidth="1"/>
    <col min="16130" max="16130" width="8.7109375" style="21" hidden="1" customWidth="1"/>
    <col min="16131" max="16131" width="9.28515625" style="21" hidden="1" customWidth="1"/>
    <col min="16132" max="16132" width="16.28515625" style="21" hidden="1" customWidth="1"/>
    <col min="16133" max="16133" width="14.5703125" style="21" hidden="1" customWidth="1"/>
    <col min="16134" max="16134" width="14.42578125" style="21" hidden="1" customWidth="1"/>
    <col min="16135" max="16135" width="13.28515625" style="21" hidden="1" customWidth="1"/>
    <col min="16136" max="16136" width="6.7109375" style="21" hidden="1" customWidth="1"/>
    <col min="16137" max="16137" width="6.5703125" style="21" hidden="1" customWidth="1"/>
    <col min="16138" max="16138" width="6.28515625" style="21" hidden="1" customWidth="1"/>
    <col min="16139" max="16139" width="9.42578125" style="21" hidden="1" customWidth="1"/>
    <col min="16140" max="16140" width="6.28515625" style="21" hidden="1"/>
    <col min="16141" max="16144" width="9.42578125" style="21" hidden="1"/>
    <col min="16145" max="16384" width="0" style="21" hidden="1"/>
  </cols>
  <sheetData>
    <row r="1" spans="1:11" ht="9.75" customHeight="1" x14ac:dyDescent="0.2"/>
    <row r="2" spans="1:11" ht="16.5" thickBot="1" x14ac:dyDescent="0.3">
      <c r="A2" s="12" t="str">
        <f>"Tabell 2   Inkomstutjämning "&amp;Innehåll!C47</f>
        <v>Tabell 2   Inkomstutjämning 2019</v>
      </c>
      <c r="D2" s="24"/>
    </row>
    <row r="3" spans="1:11" x14ac:dyDescent="0.2">
      <c r="A3" s="13" t="s">
        <v>19</v>
      </c>
      <c r="B3" s="14" t="s">
        <v>41</v>
      </c>
      <c r="C3" s="14" t="s">
        <v>51</v>
      </c>
      <c r="D3" s="653" t="s">
        <v>52</v>
      </c>
      <c r="E3" s="654"/>
      <c r="F3" s="654"/>
      <c r="G3" s="25" t="s">
        <v>53</v>
      </c>
      <c r="H3" s="25" t="s">
        <v>54</v>
      </c>
      <c r="I3" s="655" t="s">
        <v>55</v>
      </c>
      <c r="J3" s="655"/>
      <c r="K3" s="26" t="s">
        <v>42</v>
      </c>
    </row>
    <row r="4" spans="1:11" x14ac:dyDescent="0.2">
      <c r="A4" s="27"/>
      <c r="B4" s="63" t="str">
        <f>IF(Innehåll!C48="prel","den 30 juni","den 1 nov.")</f>
        <v>den 1 nov.</v>
      </c>
      <c r="C4" s="11" t="str">
        <f>"enligt "&amp;Innehåll!C47-1&amp;" års"</f>
        <v>enligt 2018 års</v>
      </c>
      <c r="D4" s="28" t="s">
        <v>46</v>
      </c>
      <c r="E4" s="29" t="s">
        <v>45</v>
      </c>
      <c r="F4" s="30" t="s">
        <v>56</v>
      </c>
      <c r="G4" s="31" t="s">
        <v>57</v>
      </c>
      <c r="H4" s="31" t="s">
        <v>58</v>
      </c>
      <c r="I4" s="656" t="s">
        <v>59</v>
      </c>
      <c r="J4" s="656"/>
      <c r="K4" s="32" t="s">
        <v>43</v>
      </c>
    </row>
    <row r="5" spans="1:11" x14ac:dyDescent="0.2">
      <c r="A5" s="27" t="s">
        <v>47</v>
      </c>
      <c r="B5" s="16">
        <f>Innehåll!C47-1</f>
        <v>2018</v>
      </c>
      <c r="C5" s="11" t="s">
        <v>60</v>
      </c>
      <c r="D5" s="34"/>
      <c r="E5" s="35"/>
      <c r="F5" s="36" t="s">
        <v>61</v>
      </c>
      <c r="G5" s="37" t="str">
        <f>"("&amp;Innehåll!C58&amp;"%)"</f>
        <v>(115%)</v>
      </c>
      <c r="H5" s="31" t="s">
        <v>43</v>
      </c>
      <c r="I5" s="657" t="s">
        <v>62</v>
      </c>
      <c r="J5" s="657"/>
      <c r="K5" s="33" t="s">
        <v>44</v>
      </c>
    </row>
    <row r="6" spans="1:11" ht="14.25" x14ac:dyDescent="0.2">
      <c r="A6" s="27"/>
      <c r="B6" s="38"/>
      <c r="C6" s="39" t="s">
        <v>63</v>
      </c>
      <c r="D6" s="40"/>
      <c r="E6" s="35"/>
      <c r="F6" s="36" t="s">
        <v>64</v>
      </c>
      <c r="G6" s="41"/>
      <c r="H6" s="31" t="s">
        <v>65</v>
      </c>
      <c r="I6" s="42" t="s">
        <v>66</v>
      </c>
      <c r="J6" s="42" t="s">
        <v>67</v>
      </c>
      <c r="K6" s="33" t="s">
        <v>49</v>
      </c>
    </row>
    <row r="7" spans="1:11" x14ac:dyDescent="0.2">
      <c r="A7" s="27"/>
      <c r="B7" s="38"/>
      <c r="C7" s="43">
        <f>Innehåll!C47-1</f>
        <v>2018</v>
      </c>
      <c r="D7" s="44" t="str">
        <f>Innehåll!C62</f>
        <v>1,040</v>
      </c>
      <c r="E7" s="35"/>
      <c r="F7" s="36" t="s">
        <v>68</v>
      </c>
      <c r="G7" s="45"/>
      <c r="H7" s="31" t="s">
        <v>69</v>
      </c>
      <c r="I7" s="8" t="str">
        <f>"("&amp;Innehåll!C52&amp;"%)"</f>
        <v>(95%)</v>
      </c>
      <c r="J7" s="8" t="str">
        <f>"("&amp;Innehåll!C53&amp;"%)"</f>
        <v>(85%)</v>
      </c>
      <c r="K7" s="46" t="s">
        <v>48</v>
      </c>
    </row>
    <row r="8" spans="1:11" x14ac:dyDescent="0.2">
      <c r="A8" s="17"/>
      <c r="B8" s="17"/>
      <c r="C8" s="47" t="str">
        <f>Innehåll!C47</f>
        <v>2019</v>
      </c>
      <c r="D8" s="48" t="str">
        <f>Innehåll!C63</f>
        <v>1,039</v>
      </c>
      <c r="E8" s="49"/>
      <c r="F8" s="50" t="s">
        <v>70</v>
      </c>
      <c r="G8" s="51"/>
      <c r="H8" s="52" t="s">
        <v>71</v>
      </c>
      <c r="I8" s="53"/>
      <c r="J8" s="53"/>
      <c r="K8" s="54"/>
    </row>
    <row r="9" spans="1:11" ht="21" customHeight="1" x14ac:dyDescent="0.2">
      <c r="A9" s="18" t="s">
        <v>357</v>
      </c>
      <c r="B9" s="19">
        <v>10215309</v>
      </c>
      <c r="C9" s="19">
        <v>2180826931300</v>
      </c>
      <c r="D9" s="19">
        <v>2356514348887</v>
      </c>
      <c r="E9" s="19">
        <v>230685</v>
      </c>
      <c r="F9" s="68">
        <v>100</v>
      </c>
      <c r="G9" s="19">
        <v>2709996340196</v>
      </c>
      <c r="H9" s="19">
        <v>353481991309</v>
      </c>
      <c r="I9" s="19"/>
      <c r="J9" s="19"/>
      <c r="K9" s="19"/>
    </row>
    <row r="10" spans="1:11" x14ac:dyDescent="0.2">
      <c r="A10" s="18" t="s">
        <v>358</v>
      </c>
      <c r="B10" s="19"/>
      <c r="C10" s="19"/>
      <c r="D10" s="19"/>
      <c r="E10" s="19"/>
      <c r="F10" s="68"/>
      <c r="G10" s="19"/>
      <c r="H10" s="19"/>
      <c r="I10" s="19"/>
      <c r="J10" s="19"/>
      <c r="K10" s="19"/>
    </row>
    <row r="11" spans="1:11" x14ac:dyDescent="0.2">
      <c r="A11" s="123" t="s">
        <v>359</v>
      </c>
      <c r="B11" s="141">
        <v>92723</v>
      </c>
      <c r="C11" s="141">
        <v>17152071500</v>
      </c>
      <c r="D11" s="55">
        <v>18533842380</v>
      </c>
      <c r="E11" s="55">
        <v>199884</v>
      </c>
      <c r="F11" s="142">
        <v>86.6</v>
      </c>
      <c r="G11" s="56">
        <v>24598276043</v>
      </c>
      <c r="H11" s="56">
        <v>6064433663</v>
      </c>
      <c r="I11" s="265">
        <v>19.05</v>
      </c>
      <c r="J11" s="266">
        <v>16.98</v>
      </c>
      <c r="K11" s="56">
        <v>12459</v>
      </c>
    </row>
    <row r="12" spans="1:11" x14ac:dyDescent="0.2">
      <c r="A12" s="123" t="s">
        <v>360</v>
      </c>
      <c r="B12" s="141">
        <v>33199</v>
      </c>
      <c r="C12" s="141">
        <v>12439535800</v>
      </c>
      <c r="D12" s="55">
        <v>13441664804</v>
      </c>
      <c r="E12" s="55">
        <v>404882</v>
      </c>
      <c r="F12" s="142">
        <v>175.5</v>
      </c>
      <c r="G12" s="56">
        <v>8807288012</v>
      </c>
      <c r="H12" s="56">
        <v>-4634376792</v>
      </c>
      <c r="I12" s="266">
        <v>19.05</v>
      </c>
      <c r="J12" s="265">
        <v>16.98</v>
      </c>
      <c r="K12" s="56">
        <v>-23703</v>
      </c>
    </row>
    <row r="13" spans="1:11" x14ac:dyDescent="0.2">
      <c r="A13" s="123" t="s">
        <v>361</v>
      </c>
      <c r="B13" s="141">
        <v>28232</v>
      </c>
      <c r="C13" s="141">
        <v>7469696000</v>
      </c>
      <c r="D13" s="55">
        <v>8071454710</v>
      </c>
      <c r="E13" s="55">
        <v>285897</v>
      </c>
      <c r="F13" s="142">
        <v>123.9</v>
      </c>
      <c r="G13" s="56">
        <v>7489603758</v>
      </c>
      <c r="H13" s="56">
        <v>-581850952</v>
      </c>
      <c r="I13" s="266">
        <v>19.05</v>
      </c>
      <c r="J13" s="265">
        <v>16.98</v>
      </c>
      <c r="K13" s="56">
        <v>-3500</v>
      </c>
    </row>
    <row r="14" spans="1:11" x14ac:dyDescent="0.2">
      <c r="A14" s="123" t="s">
        <v>362</v>
      </c>
      <c r="B14" s="141">
        <v>89684</v>
      </c>
      <c r="C14" s="141">
        <v>18275571200</v>
      </c>
      <c r="D14" s="55">
        <v>19747851216</v>
      </c>
      <c r="E14" s="55">
        <v>220194</v>
      </c>
      <c r="F14" s="142">
        <v>95.5</v>
      </c>
      <c r="G14" s="56">
        <v>23792066571</v>
      </c>
      <c r="H14" s="56">
        <v>4044215355</v>
      </c>
      <c r="I14" s="265">
        <v>19.05</v>
      </c>
      <c r="J14" s="266">
        <v>16.98</v>
      </c>
      <c r="K14" s="56">
        <v>8590</v>
      </c>
    </row>
    <row r="15" spans="1:11" x14ac:dyDescent="0.2">
      <c r="A15" s="123" t="s">
        <v>363</v>
      </c>
      <c r="B15" s="141">
        <v>111415</v>
      </c>
      <c r="C15" s="141">
        <v>24239758100</v>
      </c>
      <c r="D15" s="55">
        <v>26192513013</v>
      </c>
      <c r="E15" s="55">
        <v>235090</v>
      </c>
      <c r="F15" s="142">
        <v>101.9</v>
      </c>
      <c r="G15" s="56">
        <v>29557034666</v>
      </c>
      <c r="H15" s="56">
        <v>3364521653</v>
      </c>
      <c r="I15" s="265">
        <v>19.05</v>
      </c>
      <c r="J15" s="266">
        <v>16.98</v>
      </c>
      <c r="K15" s="56">
        <v>5753</v>
      </c>
    </row>
    <row r="16" spans="1:11" x14ac:dyDescent="0.2">
      <c r="A16" s="123" t="s">
        <v>364</v>
      </c>
      <c r="B16" s="141">
        <v>78070</v>
      </c>
      <c r="C16" s="141">
        <v>17082864000</v>
      </c>
      <c r="D16" s="55">
        <v>18459059524</v>
      </c>
      <c r="E16" s="55">
        <v>236442</v>
      </c>
      <c r="F16" s="142">
        <v>102.5</v>
      </c>
      <c r="G16" s="56">
        <v>20711014643</v>
      </c>
      <c r="H16" s="56">
        <v>2251955119</v>
      </c>
      <c r="I16" s="265">
        <v>19.05</v>
      </c>
      <c r="J16" s="266">
        <v>16.98</v>
      </c>
      <c r="K16" s="56">
        <v>5495</v>
      </c>
    </row>
    <row r="17" spans="1:11" x14ac:dyDescent="0.2">
      <c r="A17" s="123" t="s">
        <v>365</v>
      </c>
      <c r="B17" s="141">
        <v>47783</v>
      </c>
      <c r="C17" s="141">
        <v>15304356400</v>
      </c>
      <c r="D17" s="55">
        <v>16537275352</v>
      </c>
      <c r="E17" s="55">
        <v>346091</v>
      </c>
      <c r="F17" s="142">
        <v>150</v>
      </c>
      <c r="G17" s="56">
        <v>12676244558</v>
      </c>
      <c r="H17" s="56">
        <v>-3861030794</v>
      </c>
      <c r="I17" s="266">
        <v>19.05</v>
      </c>
      <c r="J17" s="265">
        <v>16.98</v>
      </c>
      <c r="K17" s="56">
        <v>-13720</v>
      </c>
    </row>
    <row r="18" spans="1:11" x14ac:dyDescent="0.2">
      <c r="A18" s="123" t="s">
        <v>366</v>
      </c>
      <c r="B18" s="141">
        <v>103274</v>
      </c>
      <c r="C18" s="141">
        <v>28327921300</v>
      </c>
      <c r="D18" s="55">
        <v>30610018640</v>
      </c>
      <c r="E18" s="55">
        <v>296396</v>
      </c>
      <c r="F18" s="142">
        <v>128.5</v>
      </c>
      <c r="G18" s="56">
        <v>27397327094</v>
      </c>
      <c r="H18" s="56">
        <v>-3212691546</v>
      </c>
      <c r="I18" s="266">
        <v>19.05</v>
      </c>
      <c r="J18" s="265">
        <v>16.98</v>
      </c>
      <c r="K18" s="56">
        <v>-5282</v>
      </c>
    </row>
    <row r="19" spans="1:11" x14ac:dyDescent="0.2">
      <c r="A19" s="123" t="s">
        <v>367</v>
      </c>
      <c r="B19" s="141">
        <v>61534</v>
      </c>
      <c r="C19" s="141">
        <v>12415661900</v>
      </c>
      <c r="D19" s="55">
        <v>13415867623</v>
      </c>
      <c r="E19" s="55">
        <v>218024</v>
      </c>
      <c r="F19" s="142">
        <v>94.5</v>
      </c>
      <c r="G19" s="56">
        <v>16324216409</v>
      </c>
      <c r="H19" s="56">
        <v>2908348786</v>
      </c>
      <c r="I19" s="265">
        <v>19.05</v>
      </c>
      <c r="J19" s="266">
        <v>16.98</v>
      </c>
      <c r="K19" s="56">
        <v>9004</v>
      </c>
    </row>
    <row r="20" spans="1:11" x14ac:dyDescent="0.2">
      <c r="A20" s="123" t="s">
        <v>368</v>
      </c>
      <c r="B20" s="141">
        <v>10867</v>
      </c>
      <c r="C20" s="141">
        <v>2556661900</v>
      </c>
      <c r="D20" s="55">
        <v>2762626583</v>
      </c>
      <c r="E20" s="55">
        <v>254222</v>
      </c>
      <c r="F20" s="142">
        <v>110.2</v>
      </c>
      <c r="G20" s="56">
        <v>2882881979</v>
      </c>
      <c r="H20" s="56">
        <v>120255396</v>
      </c>
      <c r="I20" s="265">
        <v>19.05</v>
      </c>
      <c r="J20" s="266">
        <v>16.98</v>
      </c>
      <c r="K20" s="56">
        <v>2108</v>
      </c>
    </row>
    <row r="21" spans="1:11" x14ac:dyDescent="0.2">
      <c r="A21" s="123" t="s">
        <v>369</v>
      </c>
      <c r="B21" s="141">
        <v>28224</v>
      </c>
      <c r="C21" s="141">
        <v>5927239400</v>
      </c>
      <c r="D21" s="55">
        <v>6404737806</v>
      </c>
      <c r="E21" s="55">
        <v>226925</v>
      </c>
      <c r="F21" s="142">
        <v>98.4</v>
      </c>
      <c r="G21" s="56">
        <v>7487481456</v>
      </c>
      <c r="H21" s="56">
        <v>1082743650</v>
      </c>
      <c r="I21" s="265">
        <v>19.05</v>
      </c>
      <c r="J21" s="266">
        <v>16.98</v>
      </c>
      <c r="K21" s="56">
        <v>7308</v>
      </c>
    </row>
    <row r="22" spans="1:11" x14ac:dyDescent="0.2">
      <c r="A22" s="123" t="s">
        <v>370</v>
      </c>
      <c r="B22" s="141">
        <v>16778</v>
      </c>
      <c r="C22" s="141">
        <v>3928842100</v>
      </c>
      <c r="D22" s="55">
        <v>4245349620</v>
      </c>
      <c r="E22" s="55">
        <v>253031</v>
      </c>
      <c r="F22" s="142">
        <v>109.7</v>
      </c>
      <c r="G22" s="56">
        <v>4450997870</v>
      </c>
      <c r="H22" s="56">
        <v>205648250</v>
      </c>
      <c r="I22" s="265">
        <v>19.05</v>
      </c>
      <c r="J22" s="266">
        <v>16.98</v>
      </c>
      <c r="K22" s="56">
        <v>2335</v>
      </c>
    </row>
    <row r="23" spans="1:11" x14ac:dyDescent="0.2">
      <c r="A23" s="123" t="s">
        <v>371</v>
      </c>
      <c r="B23" s="141">
        <v>47923</v>
      </c>
      <c r="C23" s="141">
        <v>9906957400</v>
      </c>
      <c r="D23" s="55">
        <v>10705061888</v>
      </c>
      <c r="E23" s="55">
        <v>223380</v>
      </c>
      <c r="F23" s="142">
        <v>96.8</v>
      </c>
      <c r="G23" s="56">
        <v>12713384843</v>
      </c>
      <c r="H23" s="56">
        <v>2008322955</v>
      </c>
      <c r="I23" s="265">
        <v>19.05</v>
      </c>
      <c r="J23" s="266">
        <v>16.98</v>
      </c>
      <c r="K23" s="56">
        <v>7983</v>
      </c>
    </row>
    <row r="24" spans="1:11" x14ac:dyDescent="0.2">
      <c r="A24" s="123" t="s">
        <v>372</v>
      </c>
      <c r="B24" s="141">
        <v>72420</v>
      </c>
      <c r="C24" s="141">
        <v>19743686800</v>
      </c>
      <c r="D24" s="55">
        <v>21334238209</v>
      </c>
      <c r="E24" s="55">
        <v>294590</v>
      </c>
      <c r="F24" s="142">
        <v>127.7</v>
      </c>
      <c r="G24" s="56">
        <v>19212138855</v>
      </c>
      <c r="H24" s="56">
        <v>-2122099354</v>
      </c>
      <c r="I24" s="266">
        <v>19.05</v>
      </c>
      <c r="J24" s="265">
        <v>16.98</v>
      </c>
      <c r="K24" s="56">
        <v>-4976</v>
      </c>
    </row>
    <row r="25" spans="1:11" x14ac:dyDescent="0.2">
      <c r="A25" s="123" t="s">
        <v>373</v>
      </c>
      <c r="B25" s="141">
        <v>81216</v>
      </c>
      <c r="C25" s="141">
        <v>21551122300</v>
      </c>
      <c r="D25" s="55">
        <v>23287280712</v>
      </c>
      <c r="E25" s="55">
        <v>286733</v>
      </c>
      <c r="F25" s="142">
        <v>124.3</v>
      </c>
      <c r="G25" s="56">
        <v>21545609904</v>
      </c>
      <c r="H25" s="56">
        <v>-1741670808</v>
      </c>
      <c r="I25" s="266">
        <v>19.05</v>
      </c>
      <c r="J25" s="265">
        <v>16.98</v>
      </c>
      <c r="K25" s="56">
        <v>-3641</v>
      </c>
    </row>
    <row r="26" spans="1:11" x14ac:dyDescent="0.2">
      <c r="A26" s="123" t="s">
        <v>374</v>
      </c>
      <c r="B26" s="141">
        <v>961609</v>
      </c>
      <c r="C26" s="141">
        <v>257681000000</v>
      </c>
      <c r="D26" s="55">
        <v>278439781360</v>
      </c>
      <c r="E26" s="55">
        <v>289556</v>
      </c>
      <c r="F26" s="142">
        <v>125.5</v>
      </c>
      <c r="G26" s="56">
        <v>255103087990</v>
      </c>
      <c r="H26" s="56">
        <v>-23336693370</v>
      </c>
      <c r="I26" s="266">
        <v>19.05</v>
      </c>
      <c r="J26" s="265">
        <v>16.98</v>
      </c>
      <c r="K26" s="56">
        <v>-4121</v>
      </c>
    </row>
    <row r="27" spans="1:11" x14ac:dyDescent="0.2">
      <c r="A27" s="123" t="s">
        <v>375</v>
      </c>
      <c r="B27" s="141">
        <v>50349</v>
      </c>
      <c r="C27" s="141">
        <v>12059829400</v>
      </c>
      <c r="D27" s="55">
        <v>13031369256</v>
      </c>
      <c r="E27" s="55">
        <v>258821</v>
      </c>
      <c r="F27" s="142">
        <v>112.2</v>
      </c>
      <c r="G27" s="56">
        <v>13356972925</v>
      </c>
      <c r="H27" s="56">
        <v>325603669</v>
      </c>
      <c r="I27" s="265">
        <v>19.05</v>
      </c>
      <c r="J27" s="266">
        <v>16.98</v>
      </c>
      <c r="K27" s="56">
        <v>1232</v>
      </c>
    </row>
    <row r="28" spans="1:11" x14ac:dyDescent="0.2">
      <c r="A28" s="123" t="s">
        <v>376</v>
      </c>
      <c r="B28" s="141">
        <v>97094</v>
      </c>
      <c r="C28" s="141">
        <v>18472377300</v>
      </c>
      <c r="D28" s="55">
        <v>19960512015</v>
      </c>
      <c r="E28" s="55">
        <v>205579</v>
      </c>
      <c r="F28" s="142">
        <v>89.1</v>
      </c>
      <c r="G28" s="56">
        <v>25757848799</v>
      </c>
      <c r="H28" s="56">
        <v>5797336784</v>
      </c>
      <c r="I28" s="265">
        <v>19.05</v>
      </c>
      <c r="J28" s="266">
        <v>16.98</v>
      </c>
      <c r="K28" s="56">
        <v>11374</v>
      </c>
    </row>
    <row r="29" spans="1:11" x14ac:dyDescent="0.2">
      <c r="A29" s="123" t="s">
        <v>377</v>
      </c>
      <c r="B29" s="141">
        <v>47953</v>
      </c>
      <c r="C29" s="141">
        <v>11724897300</v>
      </c>
      <c r="D29" s="55">
        <v>12669455026</v>
      </c>
      <c r="E29" s="55">
        <v>264206</v>
      </c>
      <c r="F29" s="142">
        <v>114.5</v>
      </c>
      <c r="G29" s="56">
        <v>12721343476</v>
      </c>
      <c r="H29" s="56">
        <v>51888450</v>
      </c>
      <c r="I29" s="265">
        <v>19.05</v>
      </c>
      <c r="J29" s="266">
        <v>16.98</v>
      </c>
      <c r="K29" s="56">
        <v>206</v>
      </c>
    </row>
    <row r="30" spans="1:11" x14ac:dyDescent="0.2">
      <c r="A30" s="123" t="s">
        <v>378</v>
      </c>
      <c r="B30" s="141">
        <v>71223</v>
      </c>
      <c r="C30" s="141">
        <v>21172640200</v>
      </c>
      <c r="D30" s="55">
        <v>22878308095</v>
      </c>
      <c r="E30" s="55">
        <v>321221</v>
      </c>
      <c r="F30" s="142">
        <v>139.19999999999999</v>
      </c>
      <c r="G30" s="56">
        <v>18894589418</v>
      </c>
      <c r="H30" s="56">
        <v>-3983718677</v>
      </c>
      <c r="I30" s="266">
        <v>19.05</v>
      </c>
      <c r="J30" s="265">
        <v>16.98</v>
      </c>
      <c r="K30" s="56">
        <v>-9497</v>
      </c>
    </row>
    <row r="31" spans="1:11" x14ac:dyDescent="0.2">
      <c r="A31" s="123" t="s">
        <v>379</v>
      </c>
      <c r="B31" s="141">
        <v>45332</v>
      </c>
      <c r="C31" s="141">
        <v>9984065800</v>
      </c>
      <c r="D31" s="122">
        <v>10788382141</v>
      </c>
      <c r="E31" s="122">
        <v>237986</v>
      </c>
      <c r="F31" s="142">
        <v>103.2</v>
      </c>
      <c r="G31" s="56">
        <v>12026024283</v>
      </c>
      <c r="H31" s="56">
        <v>1237642142</v>
      </c>
      <c r="I31" s="265">
        <v>19.05</v>
      </c>
      <c r="J31" s="266">
        <v>16.98</v>
      </c>
      <c r="K31" s="56">
        <v>5201</v>
      </c>
    </row>
    <row r="32" spans="1:11" x14ac:dyDescent="0.2">
      <c r="A32" s="123" t="s">
        <v>380</v>
      </c>
      <c r="B32" s="141">
        <v>28624</v>
      </c>
      <c r="C32" s="141">
        <v>5818607400</v>
      </c>
      <c r="D32" s="122">
        <v>6287354412</v>
      </c>
      <c r="E32" s="122">
        <v>219653</v>
      </c>
      <c r="F32" s="142">
        <v>95.2</v>
      </c>
      <c r="G32" s="56">
        <v>7593596556</v>
      </c>
      <c r="H32" s="56">
        <v>1306242144</v>
      </c>
      <c r="I32" s="265">
        <v>19.05</v>
      </c>
      <c r="J32" s="266">
        <v>16.98</v>
      </c>
      <c r="K32" s="56">
        <v>8693</v>
      </c>
    </row>
    <row r="33" spans="1:11" x14ac:dyDescent="0.2">
      <c r="A33" s="123" t="s">
        <v>381</v>
      </c>
      <c r="B33" s="141">
        <v>33280</v>
      </c>
      <c r="C33" s="141">
        <v>8106833600</v>
      </c>
      <c r="D33" s="122">
        <v>8759920115</v>
      </c>
      <c r="E33" s="122">
        <v>263219</v>
      </c>
      <c r="F33" s="142">
        <v>114.1</v>
      </c>
      <c r="G33" s="56">
        <v>8828776320</v>
      </c>
      <c r="H33" s="56">
        <v>68856205</v>
      </c>
      <c r="I33" s="265">
        <v>19.05</v>
      </c>
      <c r="J33" s="266">
        <v>16.98</v>
      </c>
      <c r="K33" s="56">
        <v>394</v>
      </c>
    </row>
    <row r="34" spans="1:11" x14ac:dyDescent="0.2">
      <c r="A34" s="123" t="s">
        <v>382</v>
      </c>
      <c r="B34" s="141">
        <v>11961</v>
      </c>
      <c r="C34" s="141">
        <v>3249074900</v>
      </c>
      <c r="D34" s="122">
        <v>3510820374</v>
      </c>
      <c r="E34" s="122">
        <v>293522</v>
      </c>
      <c r="F34" s="142">
        <v>127.2</v>
      </c>
      <c r="G34" s="56">
        <v>3173106778</v>
      </c>
      <c r="H34" s="56">
        <v>-337713596</v>
      </c>
      <c r="I34" s="266">
        <v>19.05</v>
      </c>
      <c r="J34" s="265">
        <v>16.98</v>
      </c>
      <c r="K34" s="56">
        <v>-4794</v>
      </c>
    </row>
    <row r="35" spans="1:11" x14ac:dyDescent="0.2">
      <c r="A35" s="123" t="s">
        <v>383</v>
      </c>
      <c r="B35" s="141">
        <v>44210</v>
      </c>
      <c r="C35" s="141">
        <v>10461208500</v>
      </c>
      <c r="D35" s="122">
        <v>11303963457</v>
      </c>
      <c r="E35" s="122">
        <v>255688</v>
      </c>
      <c r="F35" s="142">
        <v>110.8</v>
      </c>
      <c r="G35" s="56">
        <v>11728371428</v>
      </c>
      <c r="H35" s="56">
        <v>424407971</v>
      </c>
      <c r="I35" s="265">
        <v>19.05</v>
      </c>
      <c r="J35" s="266">
        <v>16.98</v>
      </c>
      <c r="K35" s="56">
        <v>1829</v>
      </c>
    </row>
    <row r="36" spans="1:11" x14ac:dyDescent="0.2">
      <c r="A36" s="123" t="s">
        <v>384</v>
      </c>
      <c r="B36" s="141">
        <v>44663</v>
      </c>
      <c r="C36" s="141">
        <v>10777309300</v>
      </c>
      <c r="D36" s="122">
        <v>11645529337</v>
      </c>
      <c r="E36" s="122">
        <v>260742</v>
      </c>
      <c r="F36" s="142">
        <v>113</v>
      </c>
      <c r="G36" s="56">
        <v>11848546778</v>
      </c>
      <c r="H36" s="56">
        <v>203017441</v>
      </c>
      <c r="I36" s="265">
        <v>19.05</v>
      </c>
      <c r="J36" s="266">
        <v>16.98</v>
      </c>
      <c r="K36" s="56">
        <v>866</v>
      </c>
    </row>
    <row r="37" spans="1:11" x14ac:dyDescent="0.2">
      <c r="A37" s="18" t="s">
        <v>385</v>
      </c>
      <c r="B37" s="141"/>
      <c r="C37" s="141"/>
      <c r="D37" s="122"/>
      <c r="E37" s="122"/>
      <c r="F37" s="142"/>
      <c r="G37" s="56"/>
      <c r="H37" s="56"/>
      <c r="I37" s="265"/>
      <c r="J37" s="266"/>
      <c r="K37" s="56"/>
    </row>
    <row r="38" spans="1:11" x14ac:dyDescent="0.2">
      <c r="A38" s="123" t="s">
        <v>386</v>
      </c>
      <c r="B38" s="141">
        <v>44230</v>
      </c>
      <c r="C38" s="141">
        <v>9128634100</v>
      </c>
      <c r="D38" s="122">
        <v>9864036863</v>
      </c>
      <c r="E38" s="122">
        <v>223017</v>
      </c>
      <c r="F38" s="142">
        <v>96.7</v>
      </c>
      <c r="G38" s="56">
        <v>11733677183</v>
      </c>
      <c r="H38" s="56">
        <v>1869640320</v>
      </c>
      <c r="I38" s="265">
        <v>19.14</v>
      </c>
      <c r="J38" s="266">
        <v>17.07</v>
      </c>
      <c r="K38" s="56">
        <v>8091</v>
      </c>
    </row>
    <row r="39" spans="1:11" x14ac:dyDescent="0.2">
      <c r="A39" s="123" t="s">
        <v>387</v>
      </c>
      <c r="B39" s="141">
        <v>13879</v>
      </c>
      <c r="C39" s="141">
        <v>2595901600</v>
      </c>
      <c r="D39" s="122">
        <v>2805027433</v>
      </c>
      <c r="E39" s="122">
        <v>202106</v>
      </c>
      <c r="F39" s="142">
        <v>87.6</v>
      </c>
      <c r="G39" s="56">
        <v>3681928682</v>
      </c>
      <c r="H39" s="56">
        <v>876901249</v>
      </c>
      <c r="I39" s="265">
        <v>19.14</v>
      </c>
      <c r="J39" s="266">
        <v>17.07</v>
      </c>
      <c r="K39" s="56">
        <v>12093</v>
      </c>
    </row>
    <row r="40" spans="1:11" x14ac:dyDescent="0.2">
      <c r="A40" s="123" t="s">
        <v>388</v>
      </c>
      <c r="B40" s="141">
        <v>21440</v>
      </c>
      <c r="C40" s="141">
        <v>4800524200</v>
      </c>
      <c r="D40" s="122">
        <v>5187254430</v>
      </c>
      <c r="E40" s="122">
        <v>241943</v>
      </c>
      <c r="F40" s="142">
        <v>104.9</v>
      </c>
      <c r="G40" s="56">
        <v>5687769360</v>
      </c>
      <c r="H40" s="56">
        <v>500514930</v>
      </c>
      <c r="I40" s="265">
        <v>19.14</v>
      </c>
      <c r="J40" s="266">
        <v>17.07</v>
      </c>
      <c r="K40" s="56">
        <v>4468</v>
      </c>
    </row>
    <row r="41" spans="1:11" x14ac:dyDescent="0.2">
      <c r="A41" s="123" t="s">
        <v>389</v>
      </c>
      <c r="B41" s="141">
        <v>18671</v>
      </c>
      <c r="C41" s="141">
        <v>4241805900</v>
      </c>
      <c r="D41" s="122">
        <v>4583525783</v>
      </c>
      <c r="E41" s="122">
        <v>245489</v>
      </c>
      <c r="F41" s="142">
        <v>106.4</v>
      </c>
      <c r="G41" s="56">
        <v>4953187580</v>
      </c>
      <c r="H41" s="56">
        <v>369661797</v>
      </c>
      <c r="I41" s="265">
        <v>19.14</v>
      </c>
      <c r="J41" s="266">
        <v>17.07</v>
      </c>
      <c r="K41" s="56">
        <v>3789</v>
      </c>
    </row>
    <row r="42" spans="1:11" x14ac:dyDescent="0.2">
      <c r="A42" s="123" t="s">
        <v>390</v>
      </c>
      <c r="B42" s="141">
        <v>21140</v>
      </c>
      <c r="C42" s="141">
        <v>3874673300</v>
      </c>
      <c r="D42" s="122">
        <v>4186816981</v>
      </c>
      <c r="E42" s="122">
        <v>198052</v>
      </c>
      <c r="F42" s="142">
        <v>85.9</v>
      </c>
      <c r="G42" s="56">
        <v>5608183035</v>
      </c>
      <c r="H42" s="56">
        <v>1421366054</v>
      </c>
      <c r="I42" s="265">
        <v>19.14</v>
      </c>
      <c r="J42" s="266">
        <v>17.07</v>
      </c>
      <c r="K42" s="56">
        <v>12869</v>
      </c>
    </row>
    <row r="43" spans="1:11" x14ac:dyDescent="0.2">
      <c r="A43" s="123" t="s">
        <v>385</v>
      </c>
      <c r="B43" s="141">
        <v>224519</v>
      </c>
      <c r="C43" s="141">
        <v>48371609600</v>
      </c>
      <c r="D43" s="122">
        <v>52268426469</v>
      </c>
      <c r="E43" s="122">
        <v>232802</v>
      </c>
      <c r="F43" s="142">
        <v>100.9</v>
      </c>
      <c r="G43" s="56">
        <v>59562140342</v>
      </c>
      <c r="H43" s="56">
        <v>7293713873</v>
      </c>
      <c r="I43" s="265">
        <v>19.14</v>
      </c>
      <c r="J43" s="266">
        <v>17.07</v>
      </c>
      <c r="K43" s="56">
        <v>6218</v>
      </c>
    </row>
    <row r="44" spans="1:11" x14ac:dyDescent="0.2">
      <c r="A44" s="123" t="s">
        <v>391</v>
      </c>
      <c r="B44" s="141">
        <v>9339</v>
      </c>
      <c r="C44" s="141">
        <v>1821379500</v>
      </c>
      <c r="D44" s="122">
        <v>1968109833</v>
      </c>
      <c r="E44" s="122">
        <v>210741</v>
      </c>
      <c r="F44" s="142">
        <v>91.4</v>
      </c>
      <c r="G44" s="56">
        <v>2477522297</v>
      </c>
      <c r="H44" s="56">
        <v>509412464</v>
      </c>
      <c r="I44" s="265">
        <v>19.14</v>
      </c>
      <c r="J44" s="266">
        <v>17.07</v>
      </c>
      <c r="K44" s="56">
        <v>10440</v>
      </c>
    </row>
    <row r="45" spans="1:11" x14ac:dyDescent="0.2">
      <c r="A45" s="123" t="s">
        <v>392</v>
      </c>
      <c r="B45" s="141">
        <v>22022</v>
      </c>
      <c r="C45" s="141">
        <v>4610905000</v>
      </c>
      <c r="D45" s="122">
        <v>4982359507</v>
      </c>
      <c r="E45" s="122">
        <v>226245</v>
      </c>
      <c r="F45" s="142">
        <v>98.1</v>
      </c>
      <c r="G45" s="56">
        <v>5842166831</v>
      </c>
      <c r="H45" s="56">
        <v>859807324</v>
      </c>
      <c r="I45" s="265">
        <v>19.14</v>
      </c>
      <c r="J45" s="266">
        <v>17.07</v>
      </c>
      <c r="K45" s="56">
        <v>7473</v>
      </c>
    </row>
    <row r="46" spans="1:11" x14ac:dyDescent="0.2">
      <c r="A46" s="18" t="s">
        <v>393</v>
      </c>
      <c r="B46" s="141"/>
      <c r="C46" s="141"/>
      <c r="D46" s="122"/>
      <c r="E46" s="122"/>
      <c r="F46" s="142"/>
      <c r="G46" s="56"/>
      <c r="H46" s="56"/>
      <c r="I46" s="265"/>
      <c r="J46" s="266"/>
      <c r="K46" s="56"/>
    </row>
    <row r="47" spans="1:11" x14ac:dyDescent="0.2">
      <c r="A47" s="123" t="s">
        <v>394</v>
      </c>
      <c r="B47" s="141">
        <v>105727</v>
      </c>
      <c r="C47" s="141">
        <v>19654319600</v>
      </c>
      <c r="D47" s="122">
        <v>21237671587</v>
      </c>
      <c r="E47" s="122">
        <v>200873</v>
      </c>
      <c r="F47" s="142">
        <v>87.1</v>
      </c>
      <c r="G47" s="56">
        <v>28048077944</v>
      </c>
      <c r="H47" s="56">
        <v>6810406357</v>
      </c>
      <c r="I47" s="265">
        <v>19.87</v>
      </c>
      <c r="J47" s="266">
        <v>17.8</v>
      </c>
      <c r="K47" s="56">
        <v>12799</v>
      </c>
    </row>
    <row r="48" spans="1:11" x14ac:dyDescent="0.2">
      <c r="A48" s="123" t="s">
        <v>395</v>
      </c>
      <c r="B48" s="141">
        <v>16712</v>
      </c>
      <c r="C48" s="141">
        <v>2922039500</v>
      </c>
      <c r="D48" s="122">
        <v>3157439002</v>
      </c>
      <c r="E48" s="122">
        <v>188932</v>
      </c>
      <c r="F48" s="142">
        <v>81.900000000000006</v>
      </c>
      <c r="G48" s="56">
        <v>4433488878</v>
      </c>
      <c r="H48" s="56">
        <v>1276049876</v>
      </c>
      <c r="I48" s="265">
        <v>19.87</v>
      </c>
      <c r="J48" s="266">
        <v>17.8</v>
      </c>
      <c r="K48" s="56">
        <v>15172</v>
      </c>
    </row>
    <row r="49" spans="1:11" x14ac:dyDescent="0.2">
      <c r="A49" s="123" t="s">
        <v>396</v>
      </c>
      <c r="B49" s="141">
        <v>11203</v>
      </c>
      <c r="C49" s="141">
        <v>2215702500</v>
      </c>
      <c r="D49" s="122">
        <v>2394199493</v>
      </c>
      <c r="E49" s="122">
        <v>213711</v>
      </c>
      <c r="F49" s="142">
        <v>92.6</v>
      </c>
      <c r="G49" s="56">
        <v>2972018663</v>
      </c>
      <c r="H49" s="56">
        <v>577819170</v>
      </c>
      <c r="I49" s="265">
        <v>19.87</v>
      </c>
      <c r="J49" s="266">
        <v>17.8</v>
      </c>
      <c r="K49" s="56">
        <v>10248</v>
      </c>
    </row>
    <row r="50" spans="1:11" x14ac:dyDescent="0.2">
      <c r="A50" s="123" t="s">
        <v>397</v>
      </c>
      <c r="B50" s="141">
        <v>34425</v>
      </c>
      <c r="C50" s="141">
        <v>6363174000</v>
      </c>
      <c r="D50" s="122">
        <v>6875791297</v>
      </c>
      <c r="E50" s="122">
        <v>199732</v>
      </c>
      <c r="F50" s="142">
        <v>86.6</v>
      </c>
      <c r="G50" s="56">
        <v>9132530794</v>
      </c>
      <c r="H50" s="56">
        <v>2256739497</v>
      </c>
      <c r="I50" s="265">
        <v>19.87</v>
      </c>
      <c r="J50" s="266">
        <v>17.8</v>
      </c>
      <c r="K50" s="56">
        <v>13026</v>
      </c>
    </row>
    <row r="51" spans="1:11" x14ac:dyDescent="0.2">
      <c r="A51" s="123" t="s">
        <v>398</v>
      </c>
      <c r="B51" s="141">
        <v>55947</v>
      </c>
      <c r="C51" s="141">
        <v>11511742200</v>
      </c>
      <c r="D51" s="122">
        <v>12439128152</v>
      </c>
      <c r="E51" s="122">
        <v>222338</v>
      </c>
      <c r="F51" s="142">
        <v>96.4</v>
      </c>
      <c r="G51" s="56">
        <v>14842053749</v>
      </c>
      <c r="H51" s="56">
        <v>2402925597</v>
      </c>
      <c r="I51" s="265">
        <v>19.87</v>
      </c>
      <c r="J51" s="266">
        <v>17.8</v>
      </c>
      <c r="K51" s="56">
        <v>8534</v>
      </c>
    </row>
    <row r="52" spans="1:11" x14ac:dyDescent="0.2">
      <c r="A52" s="123" t="s">
        <v>399</v>
      </c>
      <c r="B52" s="141">
        <v>12027</v>
      </c>
      <c r="C52" s="141">
        <v>2379980500</v>
      </c>
      <c r="D52" s="122">
        <v>2571711729</v>
      </c>
      <c r="E52" s="122">
        <v>213828</v>
      </c>
      <c r="F52" s="142">
        <v>92.7</v>
      </c>
      <c r="G52" s="56">
        <v>3190615769</v>
      </c>
      <c r="H52" s="56">
        <v>618904040</v>
      </c>
      <c r="I52" s="265">
        <v>19.87</v>
      </c>
      <c r="J52" s="266">
        <v>17.8</v>
      </c>
      <c r="K52" s="56">
        <v>10225</v>
      </c>
    </row>
    <row r="53" spans="1:11" x14ac:dyDescent="0.2">
      <c r="A53" s="123" t="s">
        <v>400</v>
      </c>
      <c r="B53" s="141">
        <v>35620</v>
      </c>
      <c r="C53" s="141">
        <v>7699829900</v>
      </c>
      <c r="D53" s="122">
        <v>8320128197</v>
      </c>
      <c r="E53" s="122">
        <v>233580</v>
      </c>
      <c r="F53" s="142">
        <v>101.3</v>
      </c>
      <c r="G53" s="56">
        <v>9449549655</v>
      </c>
      <c r="H53" s="56">
        <v>1129421458</v>
      </c>
      <c r="I53" s="265">
        <v>19.87</v>
      </c>
      <c r="J53" s="266">
        <v>17.8</v>
      </c>
      <c r="K53" s="56">
        <v>6300</v>
      </c>
    </row>
    <row r="54" spans="1:11" x14ac:dyDescent="0.2">
      <c r="A54" s="123" t="s">
        <v>401</v>
      </c>
      <c r="B54" s="141">
        <v>13249</v>
      </c>
      <c r="C54" s="141">
        <v>2904117000</v>
      </c>
      <c r="D54" s="122">
        <v>3138072666</v>
      </c>
      <c r="E54" s="122">
        <v>236854</v>
      </c>
      <c r="F54" s="142">
        <v>102.7</v>
      </c>
      <c r="G54" s="56">
        <v>3514797400</v>
      </c>
      <c r="H54" s="56">
        <v>376724734</v>
      </c>
      <c r="I54" s="265">
        <v>19.87</v>
      </c>
      <c r="J54" s="266">
        <v>17.8</v>
      </c>
      <c r="K54" s="56">
        <v>5650</v>
      </c>
    </row>
    <row r="55" spans="1:11" x14ac:dyDescent="0.2">
      <c r="A55" s="123" t="s">
        <v>402</v>
      </c>
      <c r="B55" s="141">
        <v>9132</v>
      </c>
      <c r="C55" s="141">
        <v>1622452200</v>
      </c>
      <c r="D55" s="122">
        <v>1753156949</v>
      </c>
      <c r="E55" s="122">
        <v>191980</v>
      </c>
      <c r="F55" s="142">
        <v>83.2</v>
      </c>
      <c r="G55" s="56">
        <v>2422607733</v>
      </c>
      <c r="H55" s="56">
        <v>669450784</v>
      </c>
      <c r="I55" s="265">
        <v>19.87</v>
      </c>
      <c r="J55" s="266">
        <v>17.8</v>
      </c>
      <c r="K55" s="56">
        <v>14566</v>
      </c>
    </row>
    <row r="56" spans="1:11" x14ac:dyDescent="0.2">
      <c r="A56" s="18" t="s">
        <v>403</v>
      </c>
      <c r="B56" s="141"/>
      <c r="C56" s="141"/>
      <c r="D56" s="122"/>
      <c r="E56" s="122"/>
      <c r="F56" s="142"/>
      <c r="G56" s="56"/>
      <c r="H56" s="56"/>
      <c r="I56" s="265"/>
      <c r="J56" s="266"/>
      <c r="K56" s="56"/>
    </row>
    <row r="57" spans="1:11" x14ac:dyDescent="0.2">
      <c r="A57" s="123" t="s">
        <v>404</v>
      </c>
      <c r="B57" s="141">
        <v>5449</v>
      </c>
      <c r="C57" s="141">
        <v>1048797400</v>
      </c>
      <c r="D57" s="122">
        <v>1133288519</v>
      </c>
      <c r="E57" s="122">
        <v>207981</v>
      </c>
      <c r="F57" s="142">
        <v>90.2</v>
      </c>
      <c r="G57" s="56">
        <v>1445552950</v>
      </c>
      <c r="H57" s="56">
        <v>312264431</v>
      </c>
      <c r="I57" s="265">
        <v>18.93</v>
      </c>
      <c r="J57" s="266">
        <v>16.86</v>
      </c>
      <c r="K57" s="56">
        <v>10848</v>
      </c>
    </row>
    <row r="58" spans="1:11" x14ac:dyDescent="0.2">
      <c r="A58" s="123" t="s">
        <v>405</v>
      </c>
      <c r="B58" s="141">
        <v>21707</v>
      </c>
      <c r="C58" s="141">
        <v>4309842700</v>
      </c>
      <c r="D58" s="122">
        <v>4657043628</v>
      </c>
      <c r="E58" s="122">
        <v>214541</v>
      </c>
      <c r="F58" s="142">
        <v>93</v>
      </c>
      <c r="G58" s="56">
        <v>5758601189</v>
      </c>
      <c r="H58" s="56">
        <v>1101557561</v>
      </c>
      <c r="I58" s="265">
        <v>18.93</v>
      </c>
      <c r="J58" s="266">
        <v>16.86</v>
      </c>
      <c r="K58" s="56">
        <v>9606</v>
      </c>
    </row>
    <row r="59" spans="1:11" x14ac:dyDescent="0.2">
      <c r="A59" s="123" t="s">
        <v>406</v>
      </c>
      <c r="B59" s="141">
        <v>9897</v>
      </c>
      <c r="C59" s="141">
        <v>1906843100</v>
      </c>
      <c r="D59" s="122">
        <v>2060458380</v>
      </c>
      <c r="E59" s="122">
        <v>208190</v>
      </c>
      <c r="F59" s="142">
        <v>90.2</v>
      </c>
      <c r="G59" s="56">
        <v>2625552862</v>
      </c>
      <c r="H59" s="56">
        <v>565094482</v>
      </c>
      <c r="I59" s="265">
        <v>18.93</v>
      </c>
      <c r="J59" s="266">
        <v>16.86</v>
      </c>
      <c r="K59" s="56">
        <v>10809</v>
      </c>
    </row>
    <row r="60" spans="1:11" x14ac:dyDescent="0.2">
      <c r="A60" s="123" t="s">
        <v>407</v>
      </c>
      <c r="B60" s="141">
        <v>160754</v>
      </c>
      <c r="C60" s="141">
        <v>33927579100</v>
      </c>
      <c r="D60" s="122">
        <v>36660784872</v>
      </c>
      <c r="E60" s="122">
        <v>228055</v>
      </c>
      <c r="F60" s="142">
        <v>98.9</v>
      </c>
      <c r="G60" s="56">
        <v>42646066964</v>
      </c>
      <c r="H60" s="56">
        <v>5985282092</v>
      </c>
      <c r="I60" s="265">
        <v>18.93</v>
      </c>
      <c r="J60" s="266">
        <v>16.86</v>
      </c>
      <c r="K60" s="56">
        <v>7048</v>
      </c>
    </row>
    <row r="61" spans="1:11" x14ac:dyDescent="0.2">
      <c r="A61" s="123" t="s">
        <v>408</v>
      </c>
      <c r="B61" s="141">
        <v>27286</v>
      </c>
      <c r="C61" s="141">
        <v>5426932100</v>
      </c>
      <c r="D61" s="122">
        <v>5864125750</v>
      </c>
      <c r="E61" s="122">
        <v>214913</v>
      </c>
      <c r="F61" s="142">
        <v>93.2</v>
      </c>
      <c r="G61" s="56">
        <v>7238641547</v>
      </c>
      <c r="H61" s="56">
        <v>1374515797</v>
      </c>
      <c r="I61" s="265">
        <v>18.93</v>
      </c>
      <c r="J61" s="266">
        <v>16.86</v>
      </c>
      <c r="K61" s="56">
        <v>9536</v>
      </c>
    </row>
    <row r="62" spans="1:11" x14ac:dyDescent="0.2">
      <c r="A62" s="123" t="s">
        <v>409</v>
      </c>
      <c r="B62" s="141">
        <v>43631</v>
      </c>
      <c r="C62" s="141">
        <v>8343276000</v>
      </c>
      <c r="D62" s="122">
        <v>9015410315</v>
      </c>
      <c r="E62" s="122">
        <v>206629</v>
      </c>
      <c r="F62" s="142">
        <v>89.6</v>
      </c>
      <c r="G62" s="56">
        <v>11574769820</v>
      </c>
      <c r="H62" s="56">
        <v>2559359505</v>
      </c>
      <c r="I62" s="265">
        <v>18.93</v>
      </c>
      <c r="J62" s="266">
        <v>16.86</v>
      </c>
      <c r="K62" s="56">
        <v>11104</v>
      </c>
    </row>
    <row r="63" spans="1:11" x14ac:dyDescent="0.2">
      <c r="A63" s="123" t="s">
        <v>410</v>
      </c>
      <c r="B63" s="141">
        <v>141515</v>
      </c>
      <c r="C63" s="141">
        <v>27845747200</v>
      </c>
      <c r="D63" s="122">
        <v>30089000594</v>
      </c>
      <c r="E63" s="122">
        <v>212621</v>
      </c>
      <c r="F63" s="142">
        <v>92.2</v>
      </c>
      <c r="G63" s="56">
        <v>37542195941</v>
      </c>
      <c r="H63" s="56">
        <v>7453195347</v>
      </c>
      <c r="I63" s="265">
        <v>18.93</v>
      </c>
      <c r="J63" s="266">
        <v>16.86</v>
      </c>
      <c r="K63" s="56">
        <v>9970</v>
      </c>
    </row>
    <row r="64" spans="1:11" x14ac:dyDescent="0.2">
      <c r="A64" s="123" t="s">
        <v>411</v>
      </c>
      <c r="B64" s="141">
        <v>14595</v>
      </c>
      <c r="C64" s="141">
        <v>3018011300</v>
      </c>
      <c r="D64" s="122">
        <v>3261142290</v>
      </c>
      <c r="E64" s="122">
        <v>223442</v>
      </c>
      <c r="F64" s="142">
        <v>96.9</v>
      </c>
      <c r="G64" s="56">
        <v>3871874711</v>
      </c>
      <c r="H64" s="56">
        <v>610732421</v>
      </c>
      <c r="I64" s="265">
        <v>18.93</v>
      </c>
      <c r="J64" s="266">
        <v>16.86</v>
      </c>
      <c r="K64" s="56">
        <v>7921</v>
      </c>
    </row>
    <row r="65" spans="1:11" x14ac:dyDescent="0.2">
      <c r="A65" s="123" t="s">
        <v>412</v>
      </c>
      <c r="B65" s="141">
        <v>7493</v>
      </c>
      <c r="C65" s="141">
        <v>1499916700</v>
      </c>
      <c r="D65" s="122">
        <v>1620749989</v>
      </c>
      <c r="E65" s="122">
        <v>216302</v>
      </c>
      <c r="F65" s="142">
        <v>93.8</v>
      </c>
      <c r="G65" s="56">
        <v>1987801111</v>
      </c>
      <c r="H65" s="56">
        <v>367051122</v>
      </c>
      <c r="I65" s="265">
        <v>18.93</v>
      </c>
      <c r="J65" s="266">
        <v>16.86</v>
      </c>
      <c r="K65" s="56">
        <v>9273</v>
      </c>
    </row>
    <row r="66" spans="1:11" x14ac:dyDescent="0.2">
      <c r="A66" s="123" t="s">
        <v>413</v>
      </c>
      <c r="B66" s="141">
        <v>7955</v>
      </c>
      <c r="C66" s="141">
        <v>1415149700</v>
      </c>
      <c r="D66" s="122">
        <v>1529154160</v>
      </c>
      <c r="E66" s="122">
        <v>192226</v>
      </c>
      <c r="F66" s="142">
        <v>83.3</v>
      </c>
      <c r="G66" s="56">
        <v>2110364051</v>
      </c>
      <c r="H66" s="56">
        <v>581209891</v>
      </c>
      <c r="I66" s="265">
        <v>18.93</v>
      </c>
      <c r="J66" s="266">
        <v>16.86</v>
      </c>
      <c r="K66" s="56">
        <v>13831</v>
      </c>
    </row>
    <row r="67" spans="1:11" x14ac:dyDescent="0.2">
      <c r="A67" s="123" t="s">
        <v>414</v>
      </c>
      <c r="B67" s="141">
        <v>3749</v>
      </c>
      <c r="C67" s="141">
        <v>684975000</v>
      </c>
      <c r="D67" s="122">
        <v>740156586</v>
      </c>
      <c r="E67" s="122">
        <v>197428</v>
      </c>
      <c r="F67" s="142">
        <v>85.6</v>
      </c>
      <c r="G67" s="56">
        <v>994563775</v>
      </c>
      <c r="H67" s="56">
        <v>254407189</v>
      </c>
      <c r="I67" s="265">
        <v>18.93</v>
      </c>
      <c r="J67" s="266">
        <v>16.86</v>
      </c>
      <c r="K67" s="56">
        <v>12846</v>
      </c>
    </row>
    <row r="68" spans="1:11" x14ac:dyDescent="0.2">
      <c r="A68" s="123" t="s">
        <v>415</v>
      </c>
      <c r="B68" s="141">
        <v>11532</v>
      </c>
      <c r="C68" s="141">
        <v>2262827100</v>
      </c>
      <c r="D68" s="122">
        <v>2445120451</v>
      </c>
      <c r="E68" s="122">
        <v>212029</v>
      </c>
      <c r="F68" s="142">
        <v>91.9</v>
      </c>
      <c r="G68" s="56">
        <v>3059298333</v>
      </c>
      <c r="H68" s="56">
        <v>614177882</v>
      </c>
      <c r="I68" s="265">
        <v>18.93</v>
      </c>
      <c r="J68" s="266">
        <v>16.86</v>
      </c>
      <c r="K68" s="56">
        <v>10082</v>
      </c>
    </row>
    <row r="69" spans="1:11" x14ac:dyDescent="0.2">
      <c r="A69" s="123" t="s">
        <v>416</v>
      </c>
      <c r="B69" s="141">
        <v>5297</v>
      </c>
      <c r="C69" s="141">
        <v>960303200</v>
      </c>
      <c r="D69" s="122">
        <v>1037665226</v>
      </c>
      <c r="E69" s="122">
        <v>195897</v>
      </c>
      <c r="F69" s="142">
        <v>84.9</v>
      </c>
      <c r="G69" s="56">
        <v>1405229212</v>
      </c>
      <c r="H69" s="56">
        <v>367563986</v>
      </c>
      <c r="I69" s="265">
        <v>18.93</v>
      </c>
      <c r="J69" s="266">
        <v>16.86</v>
      </c>
      <c r="K69" s="56">
        <v>13136</v>
      </c>
    </row>
    <row r="70" spans="1:11" x14ac:dyDescent="0.2">
      <c r="A70" s="18" t="s">
        <v>417</v>
      </c>
      <c r="B70" s="141"/>
      <c r="C70" s="141"/>
      <c r="D70" s="122"/>
      <c r="E70" s="122"/>
      <c r="F70" s="142"/>
      <c r="G70" s="56"/>
      <c r="H70" s="56"/>
      <c r="I70" s="265"/>
      <c r="J70" s="266"/>
      <c r="K70" s="56"/>
    </row>
    <row r="71" spans="1:11" x14ac:dyDescent="0.2">
      <c r="A71" s="123" t="s">
        <v>418</v>
      </c>
      <c r="B71" s="141">
        <v>6799</v>
      </c>
      <c r="C71" s="141">
        <v>1305831800</v>
      </c>
      <c r="D71" s="122">
        <v>1411029610</v>
      </c>
      <c r="E71" s="122">
        <v>207535</v>
      </c>
      <c r="F71" s="142">
        <v>90</v>
      </c>
      <c r="G71" s="56">
        <v>1803691412</v>
      </c>
      <c r="H71" s="56">
        <v>392661802</v>
      </c>
      <c r="I71" s="265">
        <v>19.14</v>
      </c>
      <c r="J71" s="266">
        <v>17.07</v>
      </c>
      <c r="K71" s="56">
        <v>11054</v>
      </c>
    </row>
    <row r="72" spans="1:11" x14ac:dyDescent="0.2">
      <c r="A72" s="123" t="s">
        <v>419</v>
      </c>
      <c r="B72" s="141">
        <v>17637</v>
      </c>
      <c r="C72" s="141">
        <v>3461402800</v>
      </c>
      <c r="D72" s="122">
        <v>3740253410</v>
      </c>
      <c r="E72" s="122">
        <v>212069</v>
      </c>
      <c r="F72" s="142">
        <v>91.9</v>
      </c>
      <c r="G72" s="56">
        <v>4678880047</v>
      </c>
      <c r="H72" s="56">
        <v>938626637</v>
      </c>
      <c r="I72" s="265">
        <v>19.14</v>
      </c>
      <c r="J72" s="266">
        <v>17.07</v>
      </c>
      <c r="K72" s="56">
        <v>10186</v>
      </c>
    </row>
    <row r="73" spans="1:11" x14ac:dyDescent="0.2">
      <c r="A73" s="123" t="s">
        <v>420</v>
      </c>
      <c r="B73" s="141">
        <v>29809</v>
      </c>
      <c r="C73" s="141">
        <v>5891486400</v>
      </c>
      <c r="D73" s="122">
        <v>6366104544</v>
      </c>
      <c r="E73" s="122">
        <v>213563</v>
      </c>
      <c r="F73" s="142">
        <v>92.6</v>
      </c>
      <c r="G73" s="56">
        <v>7907962540</v>
      </c>
      <c r="H73" s="56">
        <v>1541857996</v>
      </c>
      <c r="I73" s="265">
        <v>19.14</v>
      </c>
      <c r="J73" s="266">
        <v>17.07</v>
      </c>
      <c r="K73" s="56">
        <v>9900</v>
      </c>
    </row>
    <row r="74" spans="1:11" x14ac:dyDescent="0.2">
      <c r="A74" s="123" t="s">
        <v>421</v>
      </c>
      <c r="B74" s="141">
        <v>9766</v>
      </c>
      <c r="C74" s="141">
        <v>1983293700</v>
      </c>
      <c r="D74" s="122">
        <v>2143067840</v>
      </c>
      <c r="E74" s="122">
        <v>219442</v>
      </c>
      <c r="F74" s="142">
        <v>95.1</v>
      </c>
      <c r="G74" s="56">
        <v>2590800167</v>
      </c>
      <c r="H74" s="56">
        <v>447732327</v>
      </c>
      <c r="I74" s="265">
        <v>19.14</v>
      </c>
      <c r="J74" s="266">
        <v>17.07</v>
      </c>
      <c r="K74" s="56">
        <v>8775</v>
      </c>
    </row>
    <row r="75" spans="1:11" x14ac:dyDescent="0.2">
      <c r="A75" s="123" t="s">
        <v>422</v>
      </c>
      <c r="B75" s="141">
        <v>12104</v>
      </c>
      <c r="C75" s="141">
        <v>2390070000</v>
      </c>
      <c r="D75" s="122">
        <v>2582614039</v>
      </c>
      <c r="E75" s="122">
        <v>213369</v>
      </c>
      <c r="F75" s="142">
        <v>92.5</v>
      </c>
      <c r="G75" s="56">
        <v>3211042926</v>
      </c>
      <c r="H75" s="56">
        <v>628428887</v>
      </c>
      <c r="I75" s="265">
        <v>19.14</v>
      </c>
      <c r="J75" s="266">
        <v>17.07</v>
      </c>
      <c r="K75" s="56">
        <v>9937</v>
      </c>
    </row>
    <row r="76" spans="1:11" x14ac:dyDescent="0.2">
      <c r="A76" s="123" t="s">
        <v>423</v>
      </c>
      <c r="B76" s="141">
        <v>139147</v>
      </c>
      <c r="C76" s="141">
        <v>28960976100</v>
      </c>
      <c r="D76" s="122">
        <v>31294072335</v>
      </c>
      <c r="E76" s="122">
        <v>224899</v>
      </c>
      <c r="F76" s="142">
        <v>97.5</v>
      </c>
      <c r="G76" s="56">
        <v>36913994549</v>
      </c>
      <c r="H76" s="56">
        <v>5619922214</v>
      </c>
      <c r="I76" s="265">
        <v>19.14</v>
      </c>
      <c r="J76" s="266">
        <v>17.07</v>
      </c>
      <c r="K76" s="56">
        <v>7730</v>
      </c>
    </row>
    <row r="77" spans="1:11" x14ac:dyDescent="0.2">
      <c r="A77" s="123" t="s">
        <v>424</v>
      </c>
      <c r="B77" s="141">
        <v>7313</v>
      </c>
      <c r="C77" s="141">
        <v>1414515300</v>
      </c>
      <c r="D77" s="122">
        <v>1528468653</v>
      </c>
      <c r="E77" s="122">
        <v>209007</v>
      </c>
      <c r="F77" s="142">
        <v>90.6</v>
      </c>
      <c r="G77" s="56">
        <v>1940049316</v>
      </c>
      <c r="H77" s="56">
        <v>411580663</v>
      </c>
      <c r="I77" s="265">
        <v>19.14</v>
      </c>
      <c r="J77" s="266">
        <v>17.07</v>
      </c>
      <c r="K77" s="56">
        <v>10772</v>
      </c>
    </row>
    <row r="78" spans="1:11" x14ac:dyDescent="0.2">
      <c r="A78" s="123" t="s">
        <v>425</v>
      </c>
      <c r="B78" s="141">
        <v>31465</v>
      </c>
      <c r="C78" s="141">
        <v>5904470600</v>
      </c>
      <c r="D78" s="122">
        <v>6380134752</v>
      </c>
      <c r="E78" s="122">
        <v>202769</v>
      </c>
      <c r="F78" s="142">
        <v>87.9</v>
      </c>
      <c r="G78" s="56">
        <v>8347279054</v>
      </c>
      <c r="H78" s="56">
        <v>1967144302</v>
      </c>
      <c r="I78" s="265">
        <v>19.14</v>
      </c>
      <c r="J78" s="266">
        <v>17.07</v>
      </c>
      <c r="K78" s="56">
        <v>11966</v>
      </c>
    </row>
    <row r="79" spans="1:11" x14ac:dyDescent="0.2">
      <c r="A79" s="123" t="s">
        <v>426</v>
      </c>
      <c r="B79" s="141">
        <v>11581</v>
      </c>
      <c r="C79" s="141">
        <v>2088017900</v>
      </c>
      <c r="D79" s="122">
        <v>2256228622</v>
      </c>
      <c r="E79" s="122">
        <v>194822</v>
      </c>
      <c r="F79" s="142">
        <v>84.5</v>
      </c>
      <c r="G79" s="56">
        <v>3072297433</v>
      </c>
      <c r="H79" s="56">
        <v>816068811</v>
      </c>
      <c r="I79" s="265">
        <v>19.14</v>
      </c>
      <c r="J79" s="266">
        <v>17.07</v>
      </c>
      <c r="K79" s="56">
        <v>13487</v>
      </c>
    </row>
    <row r="80" spans="1:11" x14ac:dyDescent="0.2">
      <c r="A80" s="123" t="s">
        <v>427</v>
      </c>
      <c r="B80" s="141">
        <v>18972</v>
      </c>
      <c r="C80" s="141">
        <v>3593106700</v>
      </c>
      <c r="D80" s="122">
        <v>3882567376</v>
      </c>
      <c r="E80" s="122">
        <v>204647</v>
      </c>
      <c r="F80" s="142">
        <v>88.7</v>
      </c>
      <c r="G80" s="56">
        <v>5033039193</v>
      </c>
      <c r="H80" s="56">
        <v>1150471817</v>
      </c>
      <c r="I80" s="265">
        <v>19.14</v>
      </c>
      <c r="J80" s="266">
        <v>17.07</v>
      </c>
      <c r="K80" s="56">
        <v>11607</v>
      </c>
    </row>
    <row r="81" spans="1:11" x14ac:dyDescent="0.2">
      <c r="A81" s="123" t="s">
        <v>428</v>
      </c>
      <c r="B81" s="141">
        <v>13946</v>
      </c>
      <c r="C81" s="141">
        <v>2734343000</v>
      </c>
      <c r="D81" s="122">
        <v>2954621672</v>
      </c>
      <c r="E81" s="122">
        <v>211862</v>
      </c>
      <c r="F81" s="142">
        <v>91.8</v>
      </c>
      <c r="G81" s="56">
        <v>3699702962</v>
      </c>
      <c r="H81" s="56">
        <v>745081290</v>
      </c>
      <c r="I81" s="265">
        <v>19.14</v>
      </c>
      <c r="J81" s="266">
        <v>17.07</v>
      </c>
      <c r="K81" s="56">
        <v>10226</v>
      </c>
    </row>
    <row r="82" spans="1:11" x14ac:dyDescent="0.2">
      <c r="A82" s="123" t="s">
        <v>429</v>
      </c>
      <c r="B82" s="141">
        <v>27477</v>
      </c>
      <c r="C82" s="141">
        <v>5362916500</v>
      </c>
      <c r="D82" s="122">
        <v>5794953053</v>
      </c>
      <c r="E82" s="122">
        <v>210902</v>
      </c>
      <c r="F82" s="142">
        <v>91.4</v>
      </c>
      <c r="G82" s="56">
        <v>7289311507</v>
      </c>
      <c r="H82" s="56">
        <v>1494358454</v>
      </c>
      <c r="I82" s="265">
        <v>19.14</v>
      </c>
      <c r="J82" s="266">
        <v>17.07</v>
      </c>
      <c r="K82" s="56">
        <v>10409</v>
      </c>
    </row>
    <row r="83" spans="1:11" x14ac:dyDescent="0.2">
      <c r="A83" s="123" t="s">
        <v>430</v>
      </c>
      <c r="B83" s="141">
        <v>34372</v>
      </c>
      <c r="C83" s="141">
        <v>7228938600</v>
      </c>
      <c r="D83" s="122">
        <v>7811301894</v>
      </c>
      <c r="E83" s="122">
        <v>227258</v>
      </c>
      <c r="F83" s="142">
        <v>98.5</v>
      </c>
      <c r="G83" s="56">
        <v>9118470543</v>
      </c>
      <c r="H83" s="56">
        <v>1307168649</v>
      </c>
      <c r="I83" s="265">
        <v>19.14</v>
      </c>
      <c r="J83" s="266">
        <v>17.07</v>
      </c>
      <c r="K83" s="56">
        <v>7279</v>
      </c>
    </row>
    <row r="84" spans="1:11" x14ac:dyDescent="0.2">
      <c r="A84" s="18" t="s">
        <v>431</v>
      </c>
      <c r="B84" s="141"/>
      <c r="C84" s="141"/>
      <c r="D84" s="122"/>
      <c r="E84" s="122"/>
      <c r="F84" s="142"/>
      <c r="G84" s="56"/>
      <c r="H84" s="56"/>
      <c r="I84" s="265"/>
      <c r="J84" s="266"/>
      <c r="K84" s="56"/>
    </row>
    <row r="85" spans="1:11" x14ac:dyDescent="0.2">
      <c r="A85" s="123" t="s">
        <v>432</v>
      </c>
      <c r="B85" s="141">
        <v>20114</v>
      </c>
      <c r="C85" s="141">
        <v>3711818900</v>
      </c>
      <c r="D85" s="122">
        <v>4010843031</v>
      </c>
      <c r="E85" s="122">
        <v>199406</v>
      </c>
      <c r="F85" s="142">
        <v>86.4</v>
      </c>
      <c r="G85" s="56">
        <v>5335997804</v>
      </c>
      <c r="H85" s="56">
        <v>1325154773</v>
      </c>
      <c r="I85" s="265">
        <v>19.77</v>
      </c>
      <c r="J85" s="266">
        <v>17.7</v>
      </c>
      <c r="K85" s="56">
        <v>13025</v>
      </c>
    </row>
    <row r="86" spans="1:11" x14ac:dyDescent="0.2">
      <c r="A86" s="123" t="s">
        <v>433</v>
      </c>
      <c r="B86" s="141">
        <v>8815</v>
      </c>
      <c r="C86" s="141">
        <v>1462641700</v>
      </c>
      <c r="D86" s="122">
        <v>1580472115</v>
      </c>
      <c r="E86" s="122">
        <v>179293</v>
      </c>
      <c r="F86" s="142">
        <v>77.7</v>
      </c>
      <c r="G86" s="56">
        <v>2338511516</v>
      </c>
      <c r="H86" s="56">
        <v>758039401</v>
      </c>
      <c r="I86" s="265">
        <v>19.77</v>
      </c>
      <c r="J86" s="266">
        <v>17.7</v>
      </c>
      <c r="K86" s="56">
        <v>17001</v>
      </c>
    </row>
    <row r="87" spans="1:11" x14ac:dyDescent="0.2">
      <c r="A87" s="123" t="s">
        <v>434</v>
      </c>
      <c r="B87" s="141">
        <v>28509</v>
      </c>
      <c r="C87" s="141">
        <v>5601347700</v>
      </c>
      <c r="D87" s="122">
        <v>6052592271</v>
      </c>
      <c r="E87" s="122">
        <v>212305</v>
      </c>
      <c r="F87" s="142">
        <v>92</v>
      </c>
      <c r="G87" s="56">
        <v>7563088465</v>
      </c>
      <c r="H87" s="56">
        <v>1510496194</v>
      </c>
      <c r="I87" s="265">
        <v>19.77</v>
      </c>
      <c r="J87" s="266">
        <v>17.7</v>
      </c>
      <c r="K87" s="56">
        <v>10475</v>
      </c>
    </row>
    <row r="88" spans="1:11" x14ac:dyDescent="0.2">
      <c r="A88" s="123" t="s">
        <v>435</v>
      </c>
      <c r="B88" s="141">
        <v>10218</v>
      </c>
      <c r="C88" s="141">
        <v>1763528700</v>
      </c>
      <c r="D88" s="122">
        <v>1905598572</v>
      </c>
      <c r="E88" s="122">
        <v>186494</v>
      </c>
      <c r="F88" s="142">
        <v>80.8</v>
      </c>
      <c r="G88" s="56">
        <v>2710710230</v>
      </c>
      <c r="H88" s="56">
        <v>805111658</v>
      </c>
      <c r="I88" s="265">
        <v>19.77</v>
      </c>
      <c r="J88" s="266">
        <v>17.7</v>
      </c>
      <c r="K88" s="56">
        <v>15577</v>
      </c>
    </row>
    <row r="89" spans="1:11" x14ac:dyDescent="0.2">
      <c r="A89" s="123" t="s">
        <v>436</v>
      </c>
      <c r="B89" s="141">
        <v>12408</v>
      </c>
      <c r="C89" s="141">
        <v>2241396700</v>
      </c>
      <c r="D89" s="122">
        <v>2421963618</v>
      </c>
      <c r="E89" s="122">
        <v>195194</v>
      </c>
      <c r="F89" s="142">
        <v>84.6</v>
      </c>
      <c r="G89" s="56">
        <v>3291690402</v>
      </c>
      <c r="H89" s="56">
        <v>869726784</v>
      </c>
      <c r="I89" s="265">
        <v>19.77</v>
      </c>
      <c r="J89" s="266">
        <v>17.7</v>
      </c>
      <c r="K89" s="56">
        <v>13858</v>
      </c>
    </row>
    <row r="90" spans="1:11" x14ac:dyDescent="0.2">
      <c r="A90" s="123" t="s">
        <v>437</v>
      </c>
      <c r="B90" s="141">
        <v>9560</v>
      </c>
      <c r="C90" s="141">
        <v>1772127400</v>
      </c>
      <c r="D90" s="122">
        <v>1914889983</v>
      </c>
      <c r="E90" s="122">
        <v>200302</v>
      </c>
      <c r="F90" s="142">
        <v>86.8</v>
      </c>
      <c r="G90" s="56">
        <v>2536150890</v>
      </c>
      <c r="H90" s="56">
        <v>621260907</v>
      </c>
      <c r="I90" s="265">
        <v>19.77</v>
      </c>
      <c r="J90" s="266">
        <v>17.7</v>
      </c>
      <c r="K90" s="56">
        <v>12848</v>
      </c>
    </row>
    <row r="91" spans="1:11" x14ac:dyDescent="0.2">
      <c r="A91" s="123" t="s">
        <v>438</v>
      </c>
      <c r="B91" s="141">
        <v>92271</v>
      </c>
      <c r="C91" s="141">
        <v>18609340900</v>
      </c>
      <c r="D91" s="122">
        <v>20108509403</v>
      </c>
      <c r="E91" s="122">
        <v>217929</v>
      </c>
      <c r="F91" s="142">
        <v>94.5</v>
      </c>
      <c r="G91" s="56">
        <v>24478365980</v>
      </c>
      <c r="H91" s="56">
        <v>4369856577</v>
      </c>
      <c r="I91" s="265">
        <v>19.77</v>
      </c>
      <c r="J91" s="266">
        <v>17.7</v>
      </c>
      <c r="K91" s="56">
        <v>9363</v>
      </c>
    </row>
    <row r="92" spans="1:11" x14ac:dyDescent="0.2">
      <c r="A92" s="123" t="s">
        <v>439</v>
      </c>
      <c r="B92" s="141">
        <v>17502</v>
      </c>
      <c r="C92" s="141">
        <v>3788062600</v>
      </c>
      <c r="D92" s="122">
        <v>4093228923</v>
      </c>
      <c r="E92" s="122">
        <v>233872</v>
      </c>
      <c r="F92" s="142">
        <v>101.4</v>
      </c>
      <c r="G92" s="56">
        <v>4643066201</v>
      </c>
      <c r="H92" s="56">
        <v>549837278</v>
      </c>
      <c r="I92" s="265">
        <v>19.77</v>
      </c>
      <c r="J92" s="266">
        <v>17.7</v>
      </c>
      <c r="K92" s="56">
        <v>6211</v>
      </c>
    </row>
    <row r="93" spans="1:11" x14ac:dyDescent="0.2">
      <c r="A93" s="18" t="s">
        <v>440</v>
      </c>
      <c r="B93" s="141"/>
      <c r="C93" s="141"/>
      <c r="D93" s="122"/>
      <c r="E93" s="122"/>
      <c r="F93" s="142"/>
      <c r="G93" s="56"/>
      <c r="H93" s="56"/>
      <c r="I93" s="265"/>
      <c r="J93" s="266"/>
      <c r="K93" s="56"/>
    </row>
    <row r="94" spans="1:11" x14ac:dyDescent="0.2">
      <c r="A94" s="123" t="s">
        <v>441</v>
      </c>
      <c r="B94" s="141">
        <v>10890</v>
      </c>
      <c r="C94" s="141">
        <v>2001801600</v>
      </c>
      <c r="D94" s="122">
        <v>2163066737</v>
      </c>
      <c r="E94" s="122">
        <v>198629</v>
      </c>
      <c r="F94" s="142">
        <v>86.1</v>
      </c>
      <c r="G94" s="56">
        <v>2888983598</v>
      </c>
      <c r="H94" s="56">
        <v>725916861</v>
      </c>
      <c r="I94" s="265">
        <v>20.36</v>
      </c>
      <c r="J94" s="266">
        <v>18.29</v>
      </c>
      <c r="K94" s="56">
        <v>13572</v>
      </c>
    </row>
    <row r="95" spans="1:11" x14ac:dyDescent="0.2">
      <c r="A95" s="123" t="s">
        <v>442</v>
      </c>
      <c r="B95" s="141">
        <v>9381</v>
      </c>
      <c r="C95" s="141">
        <v>1743710100</v>
      </c>
      <c r="D95" s="122">
        <v>1884183386</v>
      </c>
      <c r="E95" s="122">
        <v>200851</v>
      </c>
      <c r="F95" s="142">
        <v>87.1</v>
      </c>
      <c r="G95" s="56">
        <v>2488664383</v>
      </c>
      <c r="H95" s="56">
        <v>604480997</v>
      </c>
      <c r="I95" s="265">
        <v>20.36</v>
      </c>
      <c r="J95" s="266">
        <v>18.29</v>
      </c>
      <c r="K95" s="56">
        <v>13119</v>
      </c>
    </row>
    <row r="96" spans="1:11" x14ac:dyDescent="0.2">
      <c r="A96" s="123" t="s">
        <v>443</v>
      </c>
      <c r="B96" s="141">
        <v>14374</v>
      </c>
      <c r="C96" s="141">
        <v>2508741700</v>
      </c>
      <c r="D96" s="122">
        <v>2710845931</v>
      </c>
      <c r="E96" s="122">
        <v>188594</v>
      </c>
      <c r="F96" s="142">
        <v>81.8</v>
      </c>
      <c r="G96" s="56">
        <v>3813246119</v>
      </c>
      <c r="H96" s="56">
        <v>1102400188</v>
      </c>
      <c r="I96" s="265">
        <v>20.36</v>
      </c>
      <c r="J96" s="266">
        <v>18.29</v>
      </c>
      <c r="K96" s="56">
        <v>15615</v>
      </c>
    </row>
    <row r="97" spans="1:11" x14ac:dyDescent="0.2">
      <c r="A97" s="123" t="s">
        <v>444</v>
      </c>
      <c r="B97" s="141">
        <v>6087</v>
      </c>
      <c r="C97" s="141">
        <v>995341100</v>
      </c>
      <c r="D97" s="122">
        <v>1075525779</v>
      </c>
      <c r="E97" s="122">
        <v>176692</v>
      </c>
      <c r="F97" s="142">
        <v>76.599999999999994</v>
      </c>
      <c r="G97" s="56">
        <v>1614806534</v>
      </c>
      <c r="H97" s="56">
        <v>539280755</v>
      </c>
      <c r="I97" s="265">
        <v>20.36</v>
      </c>
      <c r="J97" s="266">
        <v>18.29</v>
      </c>
      <c r="K97" s="56">
        <v>18038</v>
      </c>
    </row>
    <row r="98" spans="1:11" x14ac:dyDescent="0.2">
      <c r="A98" s="123" t="s">
        <v>440</v>
      </c>
      <c r="B98" s="141">
        <v>68416</v>
      </c>
      <c r="C98" s="141">
        <v>13917348800</v>
      </c>
      <c r="D98" s="122">
        <v>15038530419</v>
      </c>
      <c r="E98" s="122">
        <v>219810</v>
      </c>
      <c r="F98" s="142">
        <v>95.3</v>
      </c>
      <c r="G98" s="56">
        <v>18149926704</v>
      </c>
      <c r="H98" s="56">
        <v>3111396285</v>
      </c>
      <c r="I98" s="265">
        <v>20.36</v>
      </c>
      <c r="J98" s="266">
        <v>18.29</v>
      </c>
      <c r="K98" s="56">
        <v>9259</v>
      </c>
    </row>
    <row r="99" spans="1:11" x14ac:dyDescent="0.2">
      <c r="A99" s="123" t="s">
        <v>445</v>
      </c>
      <c r="B99" s="141">
        <v>13565</v>
      </c>
      <c r="C99" s="141">
        <v>2634473300</v>
      </c>
      <c r="D99" s="122">
        <v>2846706469</v>
      </c>
      <c r="E99" s="122">
        <v>209857</v>
      </c>
      <c r="F99" s="142">
        <v>91</v>
      </c>
      <c r="G99" s="56">
        <v>3598628329</v>
      </c>
      <c r="H99" s="56">
        <v>751921860</v>
      </c>
      <c r="I99" s="265">
        <v>20.36</v>
      </c>
      <c r="J99" s="266">
        <v>18.29</v>
      </c>
      <c r="K99" s="56">
        <v>11286</v>
      </c>
    </row>
    <row r="100" spans="1:11" x14ac:dyDescent="0.2">
      <c r="A100" s="123" t="s">
        <v>446</v>
      </c>
      <c r="B100" s="141">
        <v>15011</v>
      </c>
      <c r="C100" s="141">
        <v>2983961400</v>
      </c>
      <c r="D100" s="122">
        <v>3224349330</v>
      </c>
      <c r="E100" s="122">
        <v>214799</v>
      </c>
      <c r="F100" s="142">
        <v>93.1</v>
      </c>
      <c r="G100" s="56">
        <v>3982234415</v>
      </c>
      <c r="H100" s="56">
        <v>757885085</v>
      </c>
      <c r="I100" s="265">
        <v>20.36</v>
      </c>
      <c r="J100" s="266">
        <v>18.29</v>
      </c>
      <c r="K100" s="56">
        <v>10279</v>
      </c>
    </row>
    <row r="101" spans="1:11" x14ac:dyDescent="0.2">
      <c r="A101" s="123" t="s">
        <v>447</v>
      </c>
      <c r="B101" s="141">
        <v>20337</v>
      </c>
      <c r="C101" s="141">
        <v>3600604200</v>
      </c>
      <c r="D101" s="122">
        <v>3890668874</v>
      </c>
      <c r="E101" s="122">
        <v>191310</v>
      </c>
      <c r="F101" s="142">
        <v>82.9</v>
      </c>
      <c r="G101" s="56">
        <v>5395156972</v>
      </c>
      <c r="H101" s="56">
        <v>1504488098</v>
      </c>
      <c r="I101" s="265">
        <v>20.36</v>
      </c>
      <c r="J101" s="266">
        <v>18.29</v>
      </c>
      <c r="K101" s="56">
        <v>15062</v>
      </c>
    </row>
    <row r="102" spans="1:11" x14ac:dyDescent="0.2">
      <c r="A102" s="123" t="s">
        <v>448</v>
      </c>
      <c r="B102" s="141">
        <v>26926</v>
      </c>
      <c r="C102" s="141">
        <v>5760672500</v>
      </c>
      <c r="D102" s="122">
        <v>6224752277</v>
      </c>
      <c r="E102" s="122">
        <v>231180</v>
      </c>
      <c r="F102" s="142">
        <v>100.2</v>
      </c>
      <c r="G102" s="56">
        <v>7143137957</v>
      </c>
      <c r="H102" s="56">
        <v>918385680</v>
      </c>
      <c r="I102" s="265">
        <v>20.36</v>
      </c>
      <c r="J102" s="266">
        <v>18.29</v>
      </c>
      <c r="K102" s="56">
        <v>6944</v>
      </c>
    </row>
    <row r="103" spans="1:11" x14ac:dyDescent="0.2">
      <c r="A103" s="123" t="s">
        <v>449</v>
      </c>
      <c r="B103" s="141">
        <v>7091</v>
      </c>
      <c r="C103" s="141">
        <v>1257548700</v>
      </c>
      <c r="D103" s="122">
        <v>1358856823</v>
      </c>
      <c r="E103" s="122">
        <v>191631</v>
      </c>
      <c r="F103" s="142">
        <v>83.1</v>
      </c>
      <c r="G103" s="56">
        <v>1881155435</v>
      </c>
      <c r="H103" s="56">
        <v>522298612</v>
      </c>
      <c r="I103" s="265">
        <v>20.36</v>
      </c>
      <c r="J103" s="266">
        <v>18.29</v>
      </c>
      <c r="K103" s="56">
        <v>14996</v>
      </c>
    </row>
    <row r="104" spans="1:11" x14ac:dyDescent="0.2">
      <c r="A104" s="123" t="s">
        <v>450</v>
      </c>
      <c r="B104" s="141">
        <v>15740</v>
      </c>
      <c r="C104" s="141">
        <v>3017269900</v>
      </c>
      <c r="D104" s="122">
        <v>3260341163</v>
      </c>
      <c r="E104" s="122">
        <v>207137</v>
      </c>
      <c r="F104" s="142">
        <v>89.8</v>
      </c>
      <c r="G104" s="56">
        <v>4175629185</v>
      </c>
      <c r="H104" s="56">
        <v>915288022</v>
      </c>
      <c r="I104" s="265">
        <v>20.36</v>
      </c>
      <c r="J104" s="266">
        <v>18.29</v>
      </c>
      <c r="K104" s="56">
        <v>11839</v>
      </c>
    </row>
    <row r="105" spans="1:11" x14ac:dyDescent="0.2">
      <c r="A105" s="123" t="s">
        <v>451</v>
      </c>
      <c r="B105" s="141">
        <v>36696</v>
      </c>
      <c r="C105" s="141">
        <v>7014393400</v>
      </c>
      <c r="D105" s="122">
        <v>7579472932</v>
      </c>
      <c r="E105" s="122">
        <v>206548</v>
      </c>
      <c r="F105" s="142">
        <v>89.5</v>
      </c>
      <c r="G105" s="56">
        <v>9734999274</v>
      </c>
      <c r="H105" s="56">
        <v>2155526342</v>
      </c>
      <c r="I105" s="265">
        <v>20.36</v>
      </c>
      <c r="J105" s="266">
        <v>18.29</v>
      </c>
      <c r="K105" s="56">
        <v>11959</v>
      </c>
    </row>
    <row r="106" spans="1:11" x14ac:dyDescent="0.2">
      <c r="A106" s="18" t="s">
        <v>452</v>
      </c>
      <c r="B106" s="141"/>
      <c r="C106" s="141"/>
      <c r="D106" s="122"/>
      <c r="E106" s="122"/>
      <c r="F106" s="142"/>
      <c r="G106" s="56"/>
      <c r="H106" s="56"/>
      <c r="I106" s="265"/>
      <c r="J106" s="266"/>
      <c r="K106" s="56"/>
    </row>
    <row r="107" spans="1:11" x14ac:dyDescent="0.2">
      <c r="A107" s="123" t="s">
        <v>453</v>
      </c>
      <c r="B107" s="141">
        <v>59126</v>
      </c>
      <c r="C107" s="141">
        <v>10983892000</v>
      </c>
      <c r="D107" s="122">
        <v>11868754340</v>
      </c>
      <c r="E107" s="122">
        <v>200737</v>
      </c>
      <c r="F107" s="142">
        <v>87</v>
      </c>
      <c r="G107" s="56">
        <v>15685403507</v>
      </c>
      <c r="H107" s="56">
        <v>3816649167</v>
      </c>
      <c r="I107" s="265">
        <v>19.600000000000001</v>
      </c>
      <c r="J107" s="266">
        <v>17.54</v>
      </c>
      <c r="K107" s="56">
        <v>12652</v>
      </c>
    </row>
    <row r="108" spans="1:11" x14ac:dyDescent="0.2">
      <c r="A108" s="18" t="s">
        <v>454</v>
      </c>
      <c r="B108" s="141"/>
      <c r="C108" s="141"/>
      <c r="D108" s="122"/>
      <c r="E108" s="122"/>
      <c r="F108" s="142"/>
      <c r="G108" s="56"/>
      <c r="H108" s="56"/>
      <c r="I108" s="265"/>
      <c r="J108" s="266"/>
      <c r="K108" s="56"/>
    </row>
    <row r="109" spans="1:11" x14ac:dyDescent="0.2">
      <c r="A109" s="123" t="s">
        <v>455</v>
      </c>
      <c r="B109" s="141">
        <v>32353</v>
      </c>
      <c r="C109" s="141">
        <v>6430868200</v>
      </c>
      <c r="D109" s="122">
        <v>6948938942</v>
      </c>
      <c r="E109" s="122">
        <v>214785</v>
      </c>
      <c r="F109" s="142">
        <v>93.1</v>
      </c>
      <c r="G109" s="56">
        <v>8582854576</v>
      </c>
      <c r="H109" s="56">
        <v>1633915634</v>
      </c>
      <c r="I109" s="265">
        <v>19.11</v>
      </c>
      <c r="J109" s="266">
        <v>17.04</v>
      </c>
      <c r="K109" s="56">
        <v>9651</v>
      </c>
    </row>
    <row r="110" spans="1:11" x14ac:dyDescent="0.2">
      <c r="A110" s="123" t="s">
        <v>456</v>
      </c>
      <c r="B110" s="141">
        <v>66720</v>
      </c>
      <c r="C110" s="141">
        <v>13483796500</v>
      </c>
      <c r="D110" s="122">
        <v>14570051146</v>
      </c>
      <c r="E110" s="122">
        <v>218376</v>
      </c>
      <c r="F110" s="142">
        <v>94.7</v>
      </c>
      <c r="G110" s="56">
        <v>17699998680</v>
      </c>
      <c r="H110" s="56">
        <v>3129947534</v>
      </c>
      <c r="I110" s="265">
        <v>19.11</v>
      </c>
      <c r="J110" s="266">
        <v>17.04</v>
      </c>
      <c r="K110" s="56">
        <v>8965</v>
      </c>
    </row>
    <row r="111" spans="1:11" x14ac:dyDescent="0.2">
      <c r="A111" s="123" t="s">
        <v>457</v>
      </c>
      <c r="B111" s="141">
        <v>13492</v>
      </c>
      <c r="C111" s="141">
        <v>2645502700</v>
      </c>
      <c r="D111" s="122">
        <v>2858624398</v>
      </c>
      <c r="E111" s="122">
        <v>211876</v>
      </c>
      <c r="F111" s="142">
        <v>91.8</v>
      </c>
      <c r="G111" s="56">
        <v>3579262323</v>
      </c>
      <c r="H111" s="56">
        <v>720637925</v>
      </c>
      <c r="I111" s="265">
        <v>19.11</v>
      </c>
      <c r="J111" s="266">
        <v>17.04</v>
      </c>
      <c r="K111" s="56">
        <v>10207</v>
      </c>
    </row>
    <row r="112" spans="1:11" x14ac:dyDescent="0.2">
      <c r="A112" s="123" t="s">
        <v>458</v>
      </c>
      <c r="B112" s="141">
        <v>29668</v>
      </c>
      <c r="C112" s="141">
        <v>5391232500</v>
      </c>
      <c r="D112" s="122">
        <v>5825550190</v>
      </c>
      <c r="E112" s="122">
        <v>196358</v>
      </c>
      <c r="F112" s="142">
        <v>85.1</v>
      </c>
      <c r="G112" s="56">
        <v>7870556967</v>
      </c>
      <c r="H112" s="56">
        <v>2045006777</v>
      </c>
      <c r="I112" s="265">
        <v>19.11</v>
      </c>
      <c r="J112" s="266">
        <v>17.04</v>
      </c>
      <c r="K112" s="56">
        <v>13172</v>
      </c>
    </row>
    <row r="113" spans="1:11" x14ac:dyDescent="0.2">
      <c r="A113" s="123" t="s">
        <v>459</v>
      </c>
      <c r="B113" s="141">
        <v>17465</v>
      </c>
      <c r="C113" s="141">
        <v>3396231900</v>
      </c>
      <c r="D113" s="122">
        <v>3669832342</v>
      </c>
      <c r="E113" s="122">
        <v>210125</v>
      </c>
      <c r="F113" s="142">
        <v>91.1</v>
      </c>
      <c r="G113" s="56">
        <v>4633250554</v>
      </c>
      <c r="H113" s="56">
        <v>963418212</v>
      </c>
      <c r="I113" s="265">
        <v>19.11</v>
      </c>
      <c r="J113" s="266">
        <v>17.04</v>
      </c>
      <c r="K113" s="56">
        <v>10542</v>
      </c>
    </row>
    <row r="114" spans="1:11" x14ac:dyDescent="0.2">
      <c r="A114" s="18" t="s">
        <v>460</v>
      </c>
      <c r="B114" s="141"/>
      <c r="C114" s="141"/>
      <c r="D114" s="122"/>
      <c r="E114" s="122"/>
      <c r="F114" s="142"/>
      <c r="G114" s="56"/>
      <c r="H114" s="56"/>
      <c r="I114" s="265"/>
      <c r="J114" s="266"/>
      <c r="K114" s="56"/>
    </row>
    <row r="115" spans="1:11" x14ac:dyDescent="0.2">
      <c r="A115" s="123" t="s">
        <v>461</v>
      </c>
      <c r="B115" s="141">
        <v>15471</v>
      </c>
      <c r="C115" s="141">
        <v>2756326400</v>
      </c>
      <c r="D115" s="122">
        <v>2978376055</v>
      </c>
      <c r="E115" s="122">
        <v>192513</v>
      </c>
      <c r="F115" s="142">
        <v>83.5</v>
      </c>
      <c r="G115" s="56">
        <v>4104266780</v>
      </c>
      <c r="H115" s="56">
        <v>1125890725</v>
      </c>
      <c r="I115" s="265">
        <v>19.7</v>
      </c>
      <c r="J115" s="266">
        <v>17.63</v>
      </c>
      <c r="K115" s="56">
        <v>14337</v>
      </c>
    </row>
    <row r="116" spans="1:11" x14ac:dyDescent="0.2">
      <c r="A116" s="123" t="s">
        <v>462</v>
      </c>
      <c r="B116" s="141">
        <v>12848</v>
      </c>
      <c r="C116" s="141">
        <v>2402957800</v>
      </c>
      <c r="D116" s="122">
        <v>2596540080</v>
      </c>
      <c r="E116" s="122">
        <v>202097</v>
      </c>
      <c r="F116" s="142">
        <v>87.6</v>
      </c>
      <c r="G116" s="56">
        <v>3408417012</v>
      </c>
      <c r="H116" s="56">
        <v>811876932</v>
      </c>
      <c r="I116" s="265">
        <v>19.7</v>
      </c>
      <c r="J116" s="266">
        <v>17.63</v>
      </c>
      <c r="K116" s="56">
        <v>12449</v>
      </c>
    </row>
    <row r="117" spans="1:11" x14ac:dyDescent="0.2">
      <c r="A117" s="123" t="s">
        <v>463</v>
      </c>
      <c r="B117" s="141">
        <v>18346</v>
      </c>
      <c r="C117" s="141">
        <v>3250783900</v>
      </c>
      <c r="D117" s="122">
        <v>3512667051</v>
      </c>
      <c r="E117" s="122">
        <v>191468</v>
      </c>
      <c r="F117" s="142">
        <v>83</v>
      </c>
      <c r="G117" s="56">
        <v>4866969062</v>
      </c>
      <c r="H117" s="56">
        <v>1354302011</v>
      </c>
      <c r="I117" s="265">
        <v>19.7</v>
      </c>
      <c r="J117" s="266">
        <v>17.63</v>
      </c>
      <c r="K117" s="56">
        <v>14543</v>
      </c>
    </row>
    <row r="118" spans="1:11" x14ac:dyDescent="0.2">
      <c r="A118" s="123" t="s">
        <v>464</v>
      </c>
      <c r="B118" s="141">
        <v>14878</v>
      </c>
      <c r="C118" s="141">
        <v>3169032300</v>
      </c>
      <c r="D118" s="122">
        <v>3424329542</v>
      </c>
      <c r="E118" s="122">
        <v>230161</v>
      </c>
      <c r="F118" s="142">
        <v>99.8</v>
      </c>
      <c r="G118" s="56">
        <v>3946951145</v>
      </c>
      <c r="H118" s="56">
        <v>522621603</v>
      </c>
      <c r="I118" s="265">
        <v>19.7</v>
      </c>
      <c r="J118" s="266">
        <v>17.63</v>
      </c>
      <c r="K118" s="56">
        <v>6920</v>
      </c>
    </row>
    <row r="119" spans="1:11" x14ac:dyDescent="0.2">
      <c r="A119" s="123" t="s">
        <v>465</v>
      </c>
      <c r="B119" s="141">
        <v>33503</v>
      </c>
      <c r="C119" s="141">
        <v>6482562900</v>
      </c>
      <c r="D119" s="122">
        <v>7004798167</v>
      </c>
      <c r="E119" s="122">
        <v>209080</v>
      </c>
      <c r="F119" s="142">
        <v>90.6</v>
      </c>
      <c r="G119" s="56">
        <v>8887935488</v>
      </c>
      <c r="H119" s="56">
        <v>1883137321</v>
      </c>
      <c r="I119" s="265">
        <v>19.7</v>
      </c>
      <c r="J119" s="266">
        <v>17.63</v>
      </c>
      <c r="K119" s="56">
        <v>11073</v>
      </c>
    </row>
    <row r="120" spans="1:11" x14ac:dyDescent="0.2">
      <c r="A120" s="123" t="s">
        <v>466</v>
      </c>
      <c r="B120" s="141">
        <v>145231</v>
      </c>
      <c r="C120" s="141">
        <v>29518752900</v>
      </c>
      <c r="D120" s="122">
        <v>31896783634</v>
      </c>
      <c r="E120" s="122">
        <v>219628</v>
      </c>
      <c r="F120" s="142">
        <v>95.2</v>
      </c>
      <c r="G120" s="56">
        <v>38528005220</v>
      </c>
      <c r="H120" s="56">
        <v>6631221586</v>
      </c>
      <c r="I120" s="265">
        <v>19.7</v>
      </c>
      <c r="J120" s="266">
        <v>17.63</v>
      </c>
      <c r="K120" s="56">
        <v>8995</v>
      </c>
    </row>
    <row r="121" spans="1:11" x14ac:dyDescent="0.2">
      <c r="A121" s="123" t="s">
        <v>467</v>
      </c>
      <c r="B121" s="141">
        <v>52139</v>
      </c>
      <c r="C121" s="141">
        <v>9762469400</v>
      </c>
      <c r="D121" s="122">
        <v>10548933935</v>
      </c>
      <c r="E121" s="122">
        <v>202323</v>
      </c>
      <c r="F121" s="142">
        <v>87.7</v>
      </c>
      <c r="G121" s="56">
        <v>13831837997</v>
      </c>
      <c r="H121" s="56">
        <v>3282904062</v>
      </c>
      <c r="I121" s="265">
        <v>19.7</v>
      </c>
      <c r="J121" s="266">
        <v>17.63</v>
      </c>
      <c r="K121" s="56">
        <v>12404</v>
      </c>
    </row>
    <row r="122" spans="1:11" x14ac:dyDescent="0.2">
      <c r="A122" s="123" t="s">
        <v>468</v>
      </c>
      <c r="B122" s="141">
        <v>26473</v>
      </c>
      <c r="C122" s="141">
        <v>5820125700</v>
      </c>
      <c r="D122" s="122">
        <v>6288995026</v>
      </c>
      <c r="E122" s="122">
        <v>237563</v>
      </c>
      <c r="F122" s="142">
        <v>103</v>
      </c>
      <c r="G122" s="56">
        <v>7022962606</v>
      </c>
      <c r="H122" s="56">
        <v>733967580</v>
      </c>
      <c r="I122" s="265">
        <v>19.7</v>
      </c>
      <c r="J122" s="266">
        <v>17.63</v>
      </c>
      <c r="K122" s="56">
        <v>5462</v>
      </c>
    </row>
    <row r="123" spans="1:11" x14ac:dyDescent="0.2">
      <c r="A123" s="123" t="s">
        <v>469</v>
      </c>
      <c r="B123" s="141">
        <v>15662</v>
      </c>
      <c r="C123" s="141">
        <v>2926750000</v>
      </c>
      <c r="D123" s="122">
        <v>3162528980</v>
      </c>
      <c r="E123" s="122">
        <v>201924</v>
      </c>
      <c r="F123" s="142">
        <v>87.5</v>
      </c>
      <c r="G123" s="56">
        <v>4154936741</v>
      </c>
      <c r="H123" s="56">
        <v>992407761</v>
      </c>
      <c r="I123" s="265">
        <v>19.7</v>
      </c>
      <c r="J123" s="266">
        <v>17.63</v>
      </c>
      <c r="K123" s="56">
        <v>12483</v>
      </c>
    </row>
    <row r="124" spans="1:11" x14ac:dyDescent="0.2">
      <c r="A124" s="123" t="s">
        <v>470</v>
      </c>
      <c r="B124" s="141">
        <v>16580</v>
      </c>
      <c r="C124" s="141">
        <v>3286039400</v>
      </c>
      <c r="D124" s="122">
        <v>3550762734</v>
      </c>
      <c r="E124" s="122">
        <v>214159</v>
      </c>
      <c r="F124" s="142">
        <v>92.8</v>
      </c>
      <c r="G124" s="56">
        <v>4398470895</v>
      </c>
      <c r="H124" s="56">
        <v>847708161</v>
      </c>
      <c r="I124" s="265">
        <v>19.7</v>
      </c>
      <c r="J124" s="266">
        <v>17.63</v>
      </c>
      <c r="K124" s="56">
        <v>10072</v>
      </c>
    </row>
    <row r="125" spans="1:11" x14ac:dyDescent="0.2">
      <c r="A125" s="123" t="s">
        <v>471</v>
      </c>
      <c r="B125" s="141">
        <v>17591</v>
      </c>
      <c r="C125" s="141">
        <v>3122132100</v>
      </c>
      <c r="D125" s="122">
        <v>3373651062</v>
      </c>
      <c r="E125" s="122">
        <v>191783</v>
      </c>
      <c r="F125" s="142">
        <v>83.1</v>
      </c>
      <c r="G125" s="56">
        <v>4666676810</v>
      </c>
      <c r="H125" s="56">
        <v>1293025748</v>
      </c>
      <c r="I125" s="265">
        <v>19.7</v>
      </c>
      <c r="J125" s="266">
        <v>17.63</v>
      </c>
      <c r="K125" s="56">
        <v>14480</v>
      </c>
    </row>
    <row r="126" spans="1:11" x14ac:dyDescent="0.2">
      <c r="A126" s="123" t="s">
        <v>472</v>
      </c>
      <c r="B126" s="141">
        <v>84818</v>
      </c>
      <c r="C126" s="141">
        <v>16420737900</v>
      </c>
      <c r="D126" s="122">
        <v>17743592545</v>
      </c>
      <c r="E126" s="122">
        <v>209196</v>
      </c>
      <c r="F126" s="142">
        <v>90.7</v>
      </c>
      <c r="G126" s="56">
        <v>22501176380</v>
      </c>
      <c r="H126" s="56">
        <v>4757583835</v>
      </c>
      <c r="I126" s="265">
        <v>19.7</v>
      </c>
      <c r="J126" s="266">
        <v>17.63</v>
      </c>
      <c r="K126" s="56">
        <v>11050</v>
      </c>
    </row>
    <row r="127" spans="1:11" x14ac:dyDescent="0.2">
      <c r="A127" s="123" t="s">
        <v>473</v>
      </c>
      <c r="B127" s="141">
        <v>31387</v>
      </c>
      <c r="C127" s="141">
        <v>7000547400</v>
      </c>
      <c r="D127" s="122">
        <v>7564511499</v>
      </c>
      <c r="E127" s="122">
        <v>241008</v>
      </c>
      <c r="F127" s="142">
        <v>104.5</v>
      </c>
      <c r="G127" s="56">
        <v>8326586609</v>
      </c>
      <c r="H127" s="56">
        <v>762075110</v>
      </c>
      <c r="I127" s="265">
        <v>19.7</v>
      </c>
      <c r="J127" s="266">
        <v>17.63</v>
      </c>
      <c r="K127" s="56">
        <v>4783</v>
      </c>
    </row>
    <row r="128" spans="1:11" x14ac:dyDescent="0.2">
      <c r="A128" s="123" t="s">
        <v>474</v>
      </c>
      <c r="B128" s="141">
        <v>45671</v>
      </c>
      <c r="C128" s="141">
        <v>8119440700</v>
      </c>
      <c r="D128" s="122">
        <v>8773542843</v>
      </c>
      <c r="E128" s="122">
        <v>192103</v>
      </c>
      <c r="F128" s="142">
        <v>83.3</v>
      </c>
      <c r="G128" s="56">
        <v>12115956830</v>
      </c>
      <c r="H128" s="56">
        <v>3342413987</v>
      </c>
      <c r="I128" s="265">
        <v>19.7</v>
      </c>
      <c r="J128" s="266">
        <v>17.63</v>
      </c>
      <c r="K128" s="56">
        <v>14417</v>
      </c>
    </row>
    <row r="129" spans="1:11" x14ac:dyDescent="0.2">
      <c r="A129" s="123" t="s">
        <v>475</v>
      </c>
      <c r="B129" s="141">
        <v>24653</v>
      </c>
      <c r="C129" s="141">
        <v>6580899100</v>
      </c>
      <c r="D129" s="122">
        <v>7111056331</v>
      </c>
      <c r="E129" s="122">
        <v>288446</v>
      </c>
      <c r="F129" s="142">
        <v>125</v>
      </c>
      <c r="G129" s="56">
        <v>6540138901</v>
      </c>
      <c r="H129" s="56">
        <v>-570917430</v>
      </c>
      <c r="I129" s="266">
        <v>19.7</v>
      </c>
      <c r="J129" s="265">
        <v>17.63</v>
      </c>
      <c r="K129" s="56">
        <v>-4083</v>
      </c>
    </row>
    <row r="130" spans="1:11" x14ac:dyDescent="0.2">
      <c r="A130" s="123" t="s">
        <v>476</v>
      </c>
      <c r="B130" s="141">
        <v>122949</v>
      </c>
      <c r="C130" s="141">
        <v>25997375400</v>
      </c>
      <c r="D130" s="122">
        <v>28091723962</v>
      </c>
      <c r="E130" s="122">
        <v>228483</v>
      </c>
      <c r="F130" s="142">
        <v>99</v>
      </c>
      <c r="G130" s="56">
        <v>32616863575</v>
      </c>
      <c r="H130" s="56">
        <v>4525139613</v>
      </c>
      <c r="I130" s="265">
        <v>19.7</v>
      </c>
      <c r="J130" s="266">
        <v>17.63</v>
      </c>
      <c r="K130" s="56">
        <v>7251</v>
      </c>
    </row>
    <row r="131" spans="1:11" x14ac:dyDescent="0.2">
      <c r="A131" s="123" t="s">
        <v>477</v>
      </c>
      <c r="B131" s="141">
        <v>338582</v>
      </c>
      <c r="C131" s="141">
        <v>61627047500</v>
      </c>
      <c r="D131" s="122">
        <v>66591722447</v>
      </c>
      <c r="E131" s="122">
        <v>196678</v>
      </c>
      <c r="F131" s="142">
        <v>85.3</v>
      </c>
      <c r="G131" s="56">
        <v>89821656971</v>
      </c>
      <c r="H131" s="56">
        <v>23229934524</v>
      </c>
      <c r="I131" s="265">
        <v>19.7</v>
      </c>
      <c r="J131" s="266">
        <v>17.63</v>
      </c>
      <c r="K131" s="56">
        <v>13516</v>
      </c>
    </row>
    <row r="132" spans="1:11" x14ac:dyDescent="0.2">
      <c r="A132" s="123" t="s">
        <v>478</v>
      </c>
      <c r="B132" s="141">
        <v>13255</v>
      </c>
      <c r="C132" s="141">
        <v>2461357100</v>
      </c>
      <c r="D132" s="122">
        <v>2659644028</v>
      </c>
      <c r="E132" s="122">
        <v>200652</v>
      </c>
      <c r="F132" s="142">
        <v>87</v>
      </c>
      <c r="G132" s="56">
        <v>3516389126</v>
      </c>
      <c r="H132" s="56">
        <v>856745098</v>
      </c>
      <c r="I132" s="265">
        <v>19.7</v>
      </c>
      <c r="J132" s="266">
        <v>17.63</v>
      </c>
      <c r="K132" s="56">
        <v>12733</v>
      </c>
    </row>
    <row r="133" spans="1:11" x14ac:dyDescent="0.2">
      <c r="A133" s="123" t="s">
        <v>479</v>
      </c>
      <c r="B133" s="141">
        <v>7463</v>
      </c>
      <c r="C133" s="141">
        <v>1244095800</v>
      </c>
      <c r="D133" s="122">
        <v>1344320158</v>
      </c>
      <c r="E133" s="122">
        <v>180131</v>
      </c>
      <c r="F133" s="142">
        <v>78.099999999999994</v>
      </c>
      <c r="G133" s="56">
        <v>1979842478</v>
      </c>
      <c r="H133" s="56">
        <v>635522320</v>
      </c>
      <c r="I133" s="265">
        <v>19.7</v>
      </c>
      <c r="J133" s="266">
        <v>17.63</v>
      </c>
      <c r="K133" s="56">
        <v>16776</v>
      </c>
    </row>
    <row r="134" spans="1:11" x14ac:dyDescent="0.2">
      <c r="A134" s="123" t="s">
        <v>480</v>
      </c>
      <c r="B134" s="141">
        <v>19317</v>
      </c>
      <c r="C134" s="141">
        <v>3706897000</v>
      </c>
      <c r="D134" s="122">
        <v>4005524622</v>
      </c>
      <c r="E134" s="122">
        <v>207357</v>
      </c>
      <c r="F134" s="142">
        <v>89.9</v>
      </c>
      <c r="G134" s="56">
        <v>5124563467</v>
      </c>
      <c r="H134" s="56">
        <v>1119038845</v>
      </c>
      <c r="I134" s="265">
        <v>19.7</v>
      </c>
      <c r="J134" s="266">
        <v>17.63</v>
      </c>
      <c r="K134" s="56">
        <v>11412</v>
      </c>
    </row>
    <row r="135" spans="1:11" x14ac:dyDescent="0.2">
      <c r="A135" s="123" t="s">
        <v>481</v>
      </c>
      <c r="B135" s="141">
        <v>19167</v>
      </c>
      <c r="C135" s="141">
        <v>3607506100</v>
      </c>
      <c r="D135" s="122">
        <v>3898126791</v>
      </c>
      <c r="E135" s="122">
        <v>203377</v>
      </c>
      <c r="F135" s="142">
        <v>88.2</v>
      </c>
      <c r="G135" s="56">
        <v>5084770304</v>
      </c>
      <c r="H135" s="56">
        <v>1186643513</v>
      </c>
      <c r="I135" s="265">
        <v>19.7</v>
      </c>
      <c r="J135" s="266">
        <v>17.63</v>
      </c>
      <c r="K135" s="56">
        <v>12196</v>
      </c>
    </row>
    <row r="136" spans="1:11" x14ac:dyDescent="0.2">
      <c r="A136" s="123" t="s">
        <v>482</v>
      </c>
      <c r="B136" s="141">
        <v>15739</v>
      </c>
      <c r="C136" s="141">
        <v>3031090600</v>
      </c>
      <c r="D136" s="122">
        <v>3275275259</v>
      </c>
      <c r="E136" s="122">
        <v>208099</v>
      </c>
      <c r="F136" s="142">
        <v>90.2</v>
      </c>
      <c r="G136" s="56">
        <v>4175363897</v>
      </c>
      <c r="H136" s="56">
        <v>900088638</v>
      </c>
      <c r="I136" s="265">
        <v>19.7</v>
      </c>
      <c r="J136" s="266">
        <v>17.63</v>
      </c>
      <c r="K136" s="56">
        <v>11266</v>
      </c>
    </row>
    <row r="137" spans="1:11" x14ac:dyDescent="0.2">
      <c r="A137" s="123" t="s">
        <v>483</v>
      </c>
      <c r="B137" s="141">
        <v>24633</v>
      </c>
      <c r="C137" s="141">
        <v>5330445500</v>
      </c>
      <c r="D137" s="122">
        <v>5759866189</v>
      </c>
      <c r="E137" s="122">
        <v>233827</v>
      </c>
      <c r="F137" s="142">
        <v>101.4</v>
      </c>
      <c r="G137" s="56">
        <v>6534833146</v>
      </c>
      <c r="H137" s="56">
        <v>774966957</v>
      </c>
      <c r="I137" s="265">
        <v>19.7</v>
      </c>
      <c r="J137" s="266">
        <v>17.63</v>
      </c>
      <c r="K137" s="56">
        <v>6198</v>
      </c>
    </row>
    <row r="138" spans="1:11" x14ac:dyDescent="0.2">
      <c r="A138" s="123" t="s">
        <v>484</v>
      </c>
      <c r="B138" s="141">
        <v>14128</v>
      </c>
      <c r="C138" s="141">
        <v>2605647400</v>
      </c>
      <c r="D138" s="122">
        <v>2815558355</v>
      </c>
      <c r="E138" s="122">
        <v>199289</v>
      </c>
      <c r="F138" s="142">
        <v>86.4</v>
      </c>
      <c r="G138" s="56">
        <v>3747985332</v>
      </c>
      <c r="H138" s="56">
        <v>932426977</v>
      </c>
      <c r="I138" s="265">
        <v>19.7</v>
      </c>
      <c r="J138" s="266">
        <v>17.63</v>
      </c>
      <c r="K138" s="56">
        <v>13002</v>
      </c>
    </row>
    <row r="139" spans="1:11" x14ac:dyDescent="0.2">
      <c r="A139" s="123" t="s">
        <v>485</v>
      </c>
      <c r="B139" s="141">
        <v>21525</v>
      </c>
      <c r="C139" s="141">
        <v>4455899600</v>
      </c>
      <c r="D139" s="122">
        <v>4814866872</v>
      </c>
      <c r="E139" s="122">
        <v>223687</v>
      </c>
      <c r="F139" s="142">
        <v>97</v>
      </c>
      <c r="G139" s="56">
        <v>5710318819</v>
      </c>
      <c r="H139" s="56">
        <v>895451947</v>
      </c>
      <c r="I139" s="265">
        <v>19.7</v>
      </c>
      <c r="J139" s="266">
        <v>17.63</v>
      </c>
      <c r="K139" s="56">
        <v>8195</v>
      </c>
    </row>
    <row r="140" spans="1:11" x14ac:dyDescent="0.2">
      <c r="A140" s="123" t="s">
        <v>486</v>
      </c>
      <c r="B140" s="141">
        <v>13507</v>
      </c>
      <c r="C140" s="141">
        <v>2396197900</v>
      </c>
      <c r="D140" s="122">
        <v>2589235603</v>
      </c>
      <c r="E140" s="122">
        <v>191696</v>
      </c>
      <c r="F140" s="142">
        <v>83.1</v>
      </c>
      <c r="G140" s="56">
        <v>3583241639</v>
      </c>
      <c r="H140" s="56">
        <v>994006036</v>
      </c>
      <c r="I140" s="265">
        <v>19.7</v>
      </c>
      <c r="J140" s="266">
        <v>17.63</v>
      </c>
      <c r="K140" s="56">
        <v>14498</v>
      </c>
    </row>
    <row r="141" spans="1:11" x14ac:dyDescent="0.2">
      <c r="A141" s="123" t="s">
        <v>487</v>
      </c>
      <c r="B141" s="141">
        <v>44820</v>
      </c>
      <c r="C141" s="141">
        <v>8676924500</v>
      </c>
      <c r="D141" s="122">
        <v>9375937538</v>
      </c>
      <c r="E141" s="122">
        <v>209191</v>
      </c>
      <c r="F141" s="142">
        <v>90.7</v>
      </c>
      <c r="G141" s="56">
        <v>11890196955</v>
      </c>
      <c r="H141" s="56">
        <v>2514259417</v>
      </c>
      <c r="I141" s="265">
        <v>19.7</v>
      </c>
      <c r="J141" s="266">
        <v>17.63</v>
      </c>
      <c r="K141" s="56">
        <v>11051</v>
      </c>
    </row>
    <row r="142" spans="1:11" x14ac:dyDescent="0.2">
      <c r="A142" s="123" t="s">
        <v>488</v>
      </c>
      <c r="B142" s="141">
        <v>36494</v>
      </c>
      <c r="C142" s="141">
        <v>9169343200</v>
      </c>
      <c r="D142" s="122">
        <v>9908025488</v>
      </c>
      <c r="E142" s="122">
        <v>271497</v>
      </c>
      <c r="F142" s="142">
        <v>117.7</v>
      </c>
      <c r="G142" s="56">
        <v>9681411149</v>
      </c>
      <c r="H142" s="56">
        <v>-226614339</v>
      </c>
      <c r="I142" s="266">
        <v>19.7</v>
      </c>
      <c r="J142" s="265">
        <v>17.63</v>
      </c>
      <c r="K142" s="56">
        <v>-1095</v>
      </c>
    </row>
    <row r="143" spans="1:11" x14ac:dyDescent="0.2">
      <c r="A143" s="123" t="s">
        <v>489</v>
      </c>
      <c r="B143" s="141">
        <v>30177</v>
      </c>
      <c r="C143" s="141">
        <v>6219139200</v>
      </c>
      <c r="D143" s="122">
        <v>6720153054</v>
      </c>
      <c r="E143" s="122">
        <v>222691</v>
      </c>
      <c r="F143" s="142">
        <v>96.5</v>
      </c>
      <c r="G143" s="56">
        <v>8005588432</v>
      </c>
      <c r="H143" s="56">
        <v>1285435378</v>
      </c>
      <c r="I143" s="265">
        <v>19.7</v>
      </c>
      <c r="J143" s="266">
        <v>17.63</v>
      </c>
      <c r="K143" s="56">
        <v>8392</v>
      </c>
    </row>
    <row r="144" spans="1:11" x14ac:dyDescent="0.2">
      <c r="A144" s="123" t="s">
        <v>490</v>
      </c>
      <c r="B144" s="141">
        <v>15956</v>
      </c>
      <c r="C144" s="141">
        <v>2730259400</v>
      </c>
      <c r="D144" s="122">
        <v>2950209097</v>
      </c>
      <c r="E144" s="122">
        <v>184897</v>
      </c>
      <c r="F144" s="142">
        <v>80.2</v>
      </c>
      <c r="G144" s="56">
        <v>4232931339</v>
      </c>
      <c r="H144" s="56">
        <v>1282722242</v>
      </c>
      <c r="I144" s="265">
        <v>19.7</v>
      </c>
      <c r="J144" s="266">
        <v>17.63</v>
      </c>
      <c r="K144" s="56">
        <v>15837</v>
      </c>
    </row>
    <row r="145" spans="1:11" x14ac:dyDescent="0.2">
      <c r="A145" s="123" t="s">
        <v>491</v>
      </c>
      <c r="B145" s="141">
        <v>42094</v>
      </c>
      <c r="C145" s="141">
        <v>8947327300</v>
      </c>
      <c r="D145" s="122">
        <v>9668123987</v>
      </c>
      <c r="E145" s="122">
        <v>229679</v>
      </c>
      <c r="F145" s="142">
        <v>99.6</v>
      </c>
      <c r="G145" s="56">
        <v>11167022549</v>
      </c>
      <c r="H145" s="56">
        <v>1498898562</v>
      </c>
      <c r="I145" s="265">
        <v>19.7</v>
      </c>
      <c r="J145" s="266">
        <v>17.63</v>
      </c>
      <c r="K145" s="56">
        <v>7015</v>
      </c>
    </row>
    <row r="146" spans="1:11" x14ac:dyDescent="0.2">
      <c r="A146" s="123" t="s">
        <v>492</v>
      </c>
      <c r="B146" s="141">
        <v>10157</v>
      </c>
      <c r="C146" s="141">
        <v>1781801100</v>
      </c>
      <c r="D146" s="122">
        <v>1925342997</v>
      </c>
      <c r="E146" s="122">
        <v>189558</v>
      </c>
      <c r="F146" s="142">
        <v>82.2</v>
      </c>
      <c r="G146" s="56">
        <v>2694527677</v>
      </c>
      <c r="H146" s="56">
        <v>769184680</v>
      </c>
      <c r="I146" s="265">
        <v>19.7</v>
      </c>
      <c r="J146" s="266">
        <v>17.63</v>
      </c>
      <c r="K146" s="56">
        <v>14919</v>
      </c>
    </row>
    <row r="147" spans="1:11" x14ac:dyDescent="0.2">
      <c r="A147" s="123" t="s">
        <v>493</v>
      </c>
      <c r="B147" s="141">
        <v>14898</v>
      </c>
      <c r="C147" s="141">
        <v>2513164000</v>
      </c>
      <c r="D147" s="122">
        <v>2715624492</v>
      </c>
      <c r="E147" s="122">
        <v>182281</v>
      </c>
      <c r="F147" s="142">
        <v>79</v>
      </c>
      <c r="G147" s="56">
        <v>3952256900</v>
      </c>
      <c r="H147" s="56">
        <v>1236632408</v>
      </c>
      <c r="I147" s="265">
        <v>19.7</v>
      </c>
      <c r="J147" s="266">
        <v>17.63</v>
      </c>
      <c r="K147" s="56">
        <v>16352</v>
      </c>
    </row>
    <row r="148" spans="1:11" x14ac:dyDescent="0.2">
      <c r="A148" s="18" t="s">
        <v>494</v>
      </c>
      <c r="B148" s="141"/>
      <c r="C148" s="141"/>
      <c r="D148" s="122"/>
      <c r="E148" s="122"/>
      <c r="F148" s="142"/>
      <c r="G148" s="56"/>
      <c r="H148" s="56"/>
      <c r="I148" s="265"/>
      <c r="J148" s="266"/>
      <c r="K148" s="56"/>
    </row>
    <row r="149" spans="1:11" x14ac:dyDescent="0.2">
      <c r="A149" s="123" t="s">
        <v>495</v>
      </c>
      <c r="B149" s="141">
        <v>44625</v>
      </c>
      <c r="C149" s="141">
        <v>8569154300</v>
      </c>
      <c r="D149" s="122">
        <v>9259485370</v>
      </c>
      <c r="E149" s="122">
        <v>207495</v>
      </c>
      <c r="F149" s="142">
        <v>89.9</v>
      </c>
      <c r="G149" s="56">
        <v>11838465844</v>
      </c>
      <c r="H149" s="56">
        <v>2578980474</v>
      </c>
      <c r="I149" s="265">
        <v>19.28</v>
      </c>
      <c r="J149" s="266">
        <v>17.21</v>
      </c>
      <c r="K149" s="56">
        <v>11142</v>
      </c>
    </row>
    <row r="150" spans="1:11" x14ac:dyDescent="0.2">
      <c r="A150" s="123" t="s">
        <v>496</v>
      </c>
      <c r="B150" s="141">
        <v>101175</v>
      </c>
      <c r="C150" s="141">
        <v>20341979600</v>
      </c>
      <c r="D150" s="122">
        <v>21980729477</v>
      </c>
      <c r="E150" s="122">
        <v>217255</v>
      </c>
      <c r="F150" s="142">
        <v>94.2</v>
      </c>
      <c r="G150" s="56">
        <v>26840488106</v>
      </c>
      <c r="H150" s="56">
        <v>4859758629</v>
      </c>
      <c r="I150" s="265">
        <v>19.28</v>
      </c>
      <c r="J150" s="266">
        <v>17.21</v>
      </c>
      <c r="K150" s="56">
        <v>9261</v>
      </c>
    </row>
    <row r="151" spans="1:11" x14ac:dyDescent="0.2">
      <c r="A151" s="123" t="s">
        <v>497</v>
      </c>
      <c r="B151" s="141">
        <v>10929</v>
      </c>
      <c r="C151" s="141">
        <v>1936190900</v>
      </c>
      <c r="D151" s="122">
        <v>2092170439</v>
      </c>
      <c r="E151" s="122">
        <v>191433</v>
      </c>
      <c r="F151" s="142">
        <v>83</v>
      </c>
      <c r="G151" s="56">
        <v>2899329820</v>
      </c>
      <c r="H151" s="56">
        <v>807159381</v>
      </c>
      <c r="I151" s="265">
        <v>19.28</v>
      </c>
      <c r="J151" s="266">
        <v>17.21</v>
      </c>
      <c r="K151" s="56">
        <v>14239</v>
      </c>
    </row>
    <row r="152" spans="1:11" x14ac:dyDescent="0.2">
      <c r="A152" s="123" t="s">
        <v>498</v>
      </c>
      <c r="B152" s="141">
        <v>83217</v>
      </c>
      <c r="C152" s="141">
        <v>20369179500</v>
      </c>
      <c r="D152" s="143">
        <v>22010120601</v>
      </c>
      <c r="E152" s="143">
        <v>264491</v>
      </c>
      <c r="F152" s="142">
        <v>114.7</v>
      </c>
      <c r="G152" s="56">
        <v>22076450692</v>
      </c>
      <c r="H152" s="56">
        <v>66330091</v>
      </c>
      <c r="I152" s="265">
        <v>19.28</v>
      </c>
      <c r="J152" s="266">
        <v>17.21</v>
      </c>
      <c r="K152" s="56">
        <v>154</v>
      </c>
    </row>
    <row r="153" spans="1:11" x14ac:dyDescent="0.2">
      <c r="A153" s="123" t="s">
        <v>499</v>
      </c>
      <c r="B153" s="141">
        <v>25426</v>
      </c>
      <c r="C153" s="141">
        <v>4720524800</v>
      </c>
      <c r="D153" s="143">
        <v>5100810278</v>
      </c>
      <c r="E153" s="143">
        <v>200614</v>
      </c>
      <c r="F153" s="142">
        <v>87</v>
      </c>
      <c r="G153" s="56">
        <v>6745206332</v>
      </c>
      <c r="H153" s="56">
        <v>1644396054</v>
      </c>
      <c r="I153" s="265">
        <v>19.28</v>
      </c>
      <c r="J153" s="266">
        <v>17.21</v>
      </c>
      <c r="K153" s="56">
        <v>12469</v>
      </c>
    </row>
    <row r="154" spans="1:11" x14ac:dyDescent="0.2">
      <c r="A154" s="123" t="s">
        <v>500</v>
      </c>
      <c r="B154" s="141">
        <v>63481</v>
      </c>
      <c r="C154" s="141">
        <v>13370227300</v>
      </c>
      <c r="D154" s="143">
        <v>14447332811</v>
      </c>
      <c r="E154" s="143">
        <v>227585</v>
      </c>
      <c r="F154" s="142">
        <v>98.7</v>
      </c>
      <c r="G154" s="56">
        <v>16840731658</v>
      </c>
      <c r="H154" s="56">
        <v>2393398847</v>
      </c>
      <c r="I154" s="265">
        <v>19.28</v>
      </c>
      <c r="J154" s="266">
        <v>17.21</v>
      </c>
      <c r="K154" s="56">
        <v>7269</v>
      </c>
    </row>
    <row r="155" spans="1:11" x14ac:dyDescent="0.2">
      <c r="A155" s="18" t="s">
        <v>501</v>
      </c>
      <c r="B155" s="141"/>
      <c r="C155" s="141"/>
      <c r="D155" s="143"/>
      <c r="E155" s="143"/>
      <c r="F155" s="142"/>
      <c r="G155" s="56"/>
      <c r="H155" s="56"/>
      <c r="I155" s="265"/>
      <c r="J155" s="266"/>
      <c r="K155" s="56"/>
    </row>
    <row r="156" spans="1:11" x14ac:dyDescent="0.2">
      <c r="A156" s="123" t="s">
        <v>502</v>
      </c>
      <c r="B156" s="141">
        <v>30797</v>
      </c>
      <c r="C156" s="141">
        <v>6405989200</v>
      </c>
      <c r="D156" s="143">
        <v>6922055690</v>
      </c>
      <c r="E156" s="143">
        <v>224764</v>
      </c>
      <c r="F156" s="142">
        <v>97.4</v>
      </c>
      <c r="G156" s="56">
        <v>8170066837</v>
      </c>
      <c r="H156" s="56">
        <v>1248011147</v>
      </c>
      <c r="I156" s="265">
        <v>19.41</v>
      </c>
      <c r="J156" s="266">
        <v>17.34</v>
      </c>
      <c r="K156" s="56">
        <v>7866</v>
      </c>
    </row>
    <row r="157" spans="1:11" x14ac:dyDescent="0.2">
      <c r="A157" s="123" t="s">
        <v>503</v>
      </c>
      <c r="B157" s="141">
        <v>40934</v>
      </c>
      <c r="C157" s="141">
        <v>8576660700</v>
      </c>
      <c r="D157" s="143">
        <v>9267596486</v>
      </c>
      <c r="E157" s="143">
        <v>226403</v>
      </c>
      <c r="F157" s="142">
        <v>98.1</v>
      </c>
      <c r="G157" s="56">
        <v>10859288759</v>
      </c>
      <c r="H157" s="56">
        <v>1591692273</v>
      </c>
      <c r="I157" s="265">
        <v>19.41</v>
      </c>
      <c r="J157" s="266">
        <v>17.34</v>
      </c>
      <c r="K157" s="56">
        <v>7547</v>
      </c>
    </row>
    <row r="158" spans="1:11" x14ac:dyDescent="0.2">
      <c r="A158" s="123" t="s">
        <v>504</v>
      </c>
      <c r="B158" s="141">
        <v>9867</v>
      </c>
      <c r="C158" s="141">
        <v>1722969500</v>
      </c>
      <c r="D158" s="143">
        <v>1861771923</v>
      </c>
      <c r="E158" s="143">
        <v>188687</v>
      </c>
      <c r="F158" s="142">
        <v>81.8</v>
      </c>
      <c r="G158" s="56">
        <v>2617594229</v>
      </c>
      <c r="H158" s="56">
        <v>755822306</v>
      </c>
      <c r="I158" s="265">
        <v>19.41</v>
      </c>
      <c r="J158" s="266">
        <v>17.34</v>
      </c>
      <c r="K158" s="56">
        <v>14868</v>
      </c>
    </row>
    <row r="159" spans="1:11" x14ac:dyDescent="0.2">
      <c r="A159" s="123" t="s">
        <v>505</v>
      </c>
      <c r="B159" s="141">
        <v>9403</v>
      </c>
      <c r="C159" s="141">
        <v>1983066800</v>
      </c>
      <c r="D159" s="143">
        <v>2142822661</v>
      </c>
      <c r="E159" s="143">
        <v>227887</v>
      </c>
      <c r="F159" s="142">
        <v>98.8</v>
      </c>
      <c r="G159" s="56">
        <v>2494500713</v>
      </c>
      <c r="H159" s="56">
        <v>351678052</v>
      </c>
      <c r="I159" s="265">
        <v>19.41</v>
      </c>
      <c r="J159" s="266">
        <v>17.34</v>
      </c>
      <c r="K159" s="56">
        <v>7259</v>
      </c>
    </row>
    <row r="160" spans="1:11" x14ac:dyDescent="0.2">
      <c r="A160" s="123" t="s">
        <v>506</v>
      </c>
      <c r="B160" s="141">
        <v>112121</v>
      </c>
      <c r="C160" s="141">
        <v>22596434700</v>
      </c>
      <c r="D160" s="143">
        <v>24416803479</v>
      </c>
      <c r="E160" s="143">
        <v>217772</v>
      </c>
      <c r="F160" s="142">
        <v>94.4</v>
      </c>
      <c r="G160" s="56">
        <v>29744327818</v>
      </c>
      <c r="H160" s="56">
        <v>5327524339</v>
      </c>
      <c r="I160" s="265">
        <v>19.41</v>
      </c>
      <c r="J160" s="266">
        <v>17.34</v>
      </c>
      <c r="K160" s="56">
        <v>9223</v>
      </c>
    </row>
    <row r="161" spans="1:11" x14ac:dyDescent="0.2">
      <c r="A161" s="123" t="s">
        <v>507</v>
      </c>
      <c r="B161" s="141">
        <v>4807</v>
      </c>
      <c r="C161" s="141">
        <v>809892000</v>
      </c>
      <c r="D161" s="143">
        <v>875136900</v>
      </c>
      <c r="E161" s="143">
        <v>182055</v>
      </c>
      <c r="F161" s="142">
        <v>78.900000000000006</v>
      </c>
      <c r="G161" s="56">
        <v>1275238214</v>
      </c>
      <c r="H161" s="56">
        <v>400101314</v>
      </c>
      <c r="I161" s="265">
        <v>19.41</v>
      </c>
      <c r="J161" s="266">
        <v>17.34</v>
      </c>
      <c r="K161" s="56">
        <v>16156</v>
      </c>
    </row>
    <row r="162" spans="1:11" x14ac:dyDescent="0.2">
      <c r="A162" s="123" t="s">
        <v>508</v>
      </c>
      <c r="B162" s="141">
        <v>5671</v>
      </c>
      <c r="C162" s="141">
        <v>1053884300</v>
      </c>
      <c r="D162" s="143">
        <v>1138785219</v>
      </c>
      <c r="E162" s="143">
        <v>200809</v>
      </c>
      <c r="F162" s="142">
        <v>87</v>
      </c>
      <c r="G162" s="56">
        <v>1504446830</v>
      </c>
      <c r="H162" s="56">
        <v>365661611</v>
      </c>
      <c r="I162" s="265">
        <v>19.41</v>
      </c>
      <c r="J162" s="266">
        <v>17.34</v>
      </c>
      <c r="K162" s="56">
        <v>12515</v>
      </c>
    </row>
    <row r="163" spans="1:11" x14ac:dyDescent="0.2">
      <c r="A163" s="123" t="s">
        <v>509</v>
      </c>
      <c r="B163" s="141">
        <v>33145</v>
      </c>
      <c r="C163" s="141">
        <v>6182524600</v>
      </c>
      <c r="D163" s="143">
        <v>6680588782</v>
      </c>
      <c r="E163" s="143">
        <v>201556</v>
      </c>
      <c r="F163" s="142">
        <v>87.4</v>
      </c>
      <c r="G163" s="56">
        <v>8792962474</v>
      </c>
      <c r="H163" s="56">
        <v>2112373692</v>
      </c>
      <c r="I163" s="265">
        <v>19.41</v>
      </c>
      <c r="J163" s="266">
        <v>17.34</v>
      </c>
      <c r="K163" s="56">
        <v>12370</v>
      </c>
    </row>
    <row r="164" spans="1:11" x14ac:dyDescent="0.2">
      <c r="A164" s="123" t="s">
        <v>510</v>
      </c>
      <c r="B164" s="141">
        <v>6596</v>
      </c>
      <c r="C164" s="141">
        <v>1178680000</v>
      </c>
      <c r="D164" s="143">
        <v>1273634461</v>
      </c>
      <c r="E164" s="143">
        <v>193092</v>
      </c>
      <c r="F164" s="142">
        <v>83.7</v>
      </c>
      <c r="G164" s="56">
        <v>1749837999</v>
      </c>
      <c r="H164" s="56">
        <v>476203538</v>
      </c>
      <c r="I164" s="265">
        <v>19.41</v>
      </c>
      <c r="J164" s="266">
        <v>17.34</v>
      </c>
      <c r="K164" s="56">
        <v>14013</v>
      </c>
    </row>
    <row r="165" spans="1:11" x14ac:dyDescent="0.2">
      <c r="A165" s="123" t="s">
        <v>511</v>
      </c>
      <c r="B165" s="141">
        <v>5705</v>
      </c>
      <c r="C165" s="141">
        <v>1115890700</v>
      </c>
      <c r="D165" s="143">
        <v>1205786855</v>
      </c>
      <c r="E165" s="143">
        <v>211356</v>
      </c>
      <c r="F165" s="142">
        <v>91.6</v>
      </c>
      <c r="G165" s="56">
        <v>1513466614</v>
      </c>
      <c r="H165" s="56">
        <v>307679759</v>
      </c>
      <c r="I165" s="265">
        <v>19.41</v>
      </c>
      <c r="J165" s="266">
        <v>17.34</v>
      </c>
      <c r="K165" s="56">
        <v>10468</v>
      </c>
    </row>
    <row r="166" spans="1:11" x14ac:dyDescent="0.2">
      <c r="A166" s="123" t="s">
        <v>512</v>
      </c>
      <c r="B166" s="141">
        <v>5258</v>
      </c>
      <c r="C166" s="141">
        <v>918055900</v>
      </c>
      <c r="D166" s="143">
        <v>992014483</v>
      </c>
      <c r="E166" s="143">
        <v>188668</v>
      </c>
      <c r="F166" s="142">
        <v>81.8</v>
      </c>
      <c r="G166" s="56">
        <v>1394882990</v>
      </c>
      <c r="H166" s="56">
        <v>402868507</v>
      </c>
      <c r="I166" s="265">
        <v>19.41</v>
      </c>
      <c r="J166" s="266">
        <v>17.34</v>
      </c>
      <c r="K166" s="56">
        <v>14872</v>
      </c>
    </row>
    <row r="167" spans="1:11" x14ac:dyDescent="0.2">
      <c r="A167" s="123" t="s">
        <v>513</v>
      </c>
      <c r="B167" s="141">
        <v>571153</v>
      </c>
      <c r="C167" s="141">
        <v>127359000000</v>
      </c>
      <c r="D167" s="143">
        <v>137619041040</v>
      </c>
      <c r="E167" s="143">
        <v>240950</v>
      </c>
      <c r="F167" s="142">
        <v>104.4</v>
      </c>
      <c r="G167" s="56">
        <v>151519894276</v>
      </c>
      <c r="H167" s="56">
        <v>13900853236</v>
      </c>
      <c r="I167" s="265">
        <v>19.41</v>
      </c>
      <c r="J167" s="266">
        <v>17.34</v>
      </c>
      <c r="K167" s="56">
        <v>4724</v>
      </c>
    </row>
    <row r="168" spans="1:11" x14ac:dyDescent="0.2">
      <c r="A168" s="123" t="s">
        <v>514</v>
      </c>
      <c r="B168" s="141">
        <v>13271</v>
      </c>
      <c r="C168" s="141">
        <v>2612187500</v>
      </c>
      <c r="D168" s="143">
        <v>2822625325</v>
      </c>
      <c r="E168" s="143">
        <v>212691</v>
      </c>
      <c r="F168" s="142">
        <v>92.2</v>
      </c>
      <c r="G168" s="56">
        <v>3520633730</v>
      </c>
      <c r="H168" s="56">
        <v>698008405</v>
      </c>
      <c r="I168" s="265">
        <v>19.41</v>
      </c>
      <c r="J168" s="266">
        <v>17.34</v>
      </c>
      <c r="K168" s="56">
        <v>10209</v>
      </c>
    </row>
    <row r="169" spans="1:11" x14ac:dyDescent="0.2">
      <c r="A169" s="123" t="s">
        <v>515</v>
      </c>
      <c r="B169" s="141">
        <v>9482</v>
      </c>
      <c r="C169" s="141">
        <v>1828792100</v>
      </c>
      <c r="D169" s="143">
        <v>1976119592</v>
      </c>
      <c r="E169" s="143">
        <v>208407</v>
      </c>
      <c r="F169" s="142">
        <v>90.3</v>
      </c>
      <c r="G169" s="56">
        <v>2515458446</v>
      </c>
      <c r="H169" s="56">
        <v>539338854</v>
      </c>
      <c r="I169" s="265">
        <v>19.41</v>
      </c>
      <c r="J169" s="266">
        <v>17.34</v>
      </c>
      <c r="K169" s="56">
        <v>11040</v>
      </c>
    </row>
    <row r="170" spans="1:11" x14ac:dyDescent="0.2">
      <c r="A170" s="123" t="s">
        <v>516</v>
      </c>
      <c r="B170" s="141">
        <v>9160</v>
      </c>
      <c r="C170" s="141">
        <v>1777988000</v>
      </c>
      <c r="D170" s="143">
        <v>1921222713</v>
      </c>
      <c r="E170" s="143">
        <v>209740</v>
      </c>
      <c r="F170" s="142">
        <v>90.9</v>
      </c>
      <c r="G170" s="56">
        <v>2430035790</v>
      </c>
      <c r="H170" s="56">
        <v>508813077</v>
      </c>
      <c r="I170" s="265">
        <v>19.41</v>
      </c>
      <c r="J170" s="266">
        <v>17.34</v>
      </c>
      <c r="K170" s="56">
        <v>10782</v>
      </c>
    </row>
    <row r="171" spans="1:11" x14ac:dyDescent="0.2">
      <c r="A171" s="123" t="s">
        <v>517</v>
      </c>
      <c r="B171" s="141">
        <v>37747</v>
      </c>
      <c r="C171" s="141">
        <v>9117503200</v>
      </c>
      <c r="D171" s="143">
        <v>9852009258</v>
      </c>
      <c r="E171" s="143">
        <v>261001</v>
      </c>
      <c r="F171" s="142">
        <v>113.1</v>
      </c>
      <c r="G171" s="56">
        <v>10013816699</v>
      </c>
      <c r="H171" s="56">
        <v>161807441</v>
      </c>
      <c r="I171" s="265">
        <v>19.41</v>
      </c>
      <c r="J171" s="266">
        <v>17.34</v>
      </c>
      <c r="K171" s="56">
        <v>832</v>
      </c>
    </row>
    <row r="172" spans="1:11" x14ac:dyDescent="0.2">
      <c r="A172" s="123" t="s">
        <v>518</v>
      </c>
      <c r="B172" s="141">
        <v>6968</v>
      </c>
      <c r="C172" s="141">
        <v>1380893300</v>
      </c>
      <c r="D172" s="143">
        <v>1492138064</v>
      </c>
      <c r="E172" s="143">
        <v>214142</v>
      </c>
      <c r="F172" s="142">
        <v>92.8</v>
      </c>
      <c r="G172" s="56">
        <v>1848525042</v>
      </c>
      <c r="H172" s="56">
        <v>356386978</v>
      </c>
      <c r="I172" s="265">
        <v>19.41</v>
      </c>
      <c r="J172" s="266">
        <v>17.34</v>
      </c>
      <c r="K172" s="56">
        <v>9927</v>
      </c>
    </row>
    <row r="173" spans="1:11" x14ac:dyDescent="0.2">
      <c r="A173" s="123" t="s">
        <v>519</v>
      </c>
      <c r="B173" s="141">
        <v>44890</v>
      </c>
      <c r="C173" s="141">
        <v>10223469500</v>
      </c>
      <c r="D173" s="143">
        <v>11047072203</v>
      </c>
      <c r="E173" s="143">
        <v>246092</v>
      </c>
      <c r="F173" s="142">
        <v>106.7</v>
      </c>
      <c r="G173" s="56">
        <v>11908767098</v>
      </c>
      <c r="H173" s="56">
        <v>861694895</v>
      </c>
      <c r="I173" s="265">
        <v>19.41</v>
      </c>
      <c r="J173" s="266">
        <v>17.34</v>
      </c>
      <c r="K173" s="56">
        <v>3726</v>
      </c>
    </row>
    <row r="174" spans="1:11" x14ac:dyDescent="0.2">
      <c r="A174" s="123" t="s">
        <v>520</v>
      </c>
      <c r="B174" s="141">
        <v>42051</v>
      </c>
      <c r="C174" s="141">
        <v>9684026700</v>
      </c>
      <c r="D174" s="143">
        <v>10464171891</v>
      </c>
      <c r="E174" s="143">
        <v>248845</v>
      </c>
      <c r="F174" s="142">
        <v>107.9</v>
      </c>
      <c r="G174" s="56">
        <v>11155615175</v>
      </c>
      <c r="H174" s="56">
        <v>691443284</v>
      </c>
      <c r="I174" s="265">
        <v>19.41</v>
      </c>
      <c r="J174" s="266">
        <v>17.34</v>
      </c>
      <c r="K174" s="56">
        <v>3192</v>
      </c>
    </row>
    <row r="175" spans="1:11" x14ac:dyDescent="0.2">
      <c r="A175" s="123" t="s">
        <v>521</v>
      </c>
      <c r="B175" s="141">
        <v>39827</v>
      </c>
      <c r="C175" s="141">
        <v>8279834700</v>
      </c>
      <c r="D175" s="143">
        <v>8946858183</v>
      </c>
      <c r="E175" s="143">
        <v>224643</v>
      </c>
      <c r="F175" s="142">
        <v>97.4</v>
      </c>
      <c r="G175" s="56">
        <v>10565615219</v>
      </c>
      <c r="H175" s="56">
        <v>1618757036</v>
      </c>
      <c r="I175" s="265">
        <v>19.41</v>
      </c>
      <c r="J175" s="266">
        <v>17.34</v>
      </c>
      <c r="K175" s="56">
        <v>7889</v>
      </c>
    </row>
    <row r="176" spans="1:11" x14ac:dyDescent="0.2">
      <c r="A176" s="123" t="s">
        <v>522</v>
      </c>
      <c r="B176" s="141">
        <v>13993</v>
      </c>
      <c r="C176" s="141">
        <v>2752240000</v>
      </c>
      <c r="D176" s="143">
        <v>2973960454</v>
      </c>
      <c r="E176" s="143">
        <v>212532</v>
      </c>
      <c r="F176" s="142">
        <v>92.1</v>
      </c>
      <c r="G176" s="56">
        <v>3712171486</v>
      </c>
      <c r="H176" s="56">
        <v>738211032</v>
      </c>
      <c r="I176" s="265">
        <v>19.41</v>
      </c>
      <c r="J176" s="266">
        <v>17.34</v>
      </c>
      <c r="K176" s="56">
        <v>10240</v>
      </c>
    </row>
    <row r="177" spans="1:11" x14ac:dyDescent="0.2">
      <c r="A177" s="123" t="s">
        <v>523</v>
      </c>
      <c r="B177" s="141">
        <v>14611</v>
      </c>
      <c r="C177" s="141">
        <v>3038874700</v>
      </c>
      <c r="D177" s="143">
        <v>3283686446</v>
      </c>
      <c r="E177" s="143">
        <v>224741</v>
      </c>
      <c r="F177" s="142">
        <v>97.4</v>
      </c>
      <c r="G177" s="56">
        <v>3876119315</v>
      </c>
      <c r="H177" s="56">
        <v>592432869</v>
      </c>
      <c r="I177" s="265">
        <v>19.41</v>
      </c>
      <c r="J177" s="266">
        <v>17.34</v>
      </c>
      <c r="K177" s="56">
        <v>7870</v>
      </c>
    </row>
    <row r="178" spans="1:11" x14ac:dyDescent="0.2">
      <c r="A178" s="123" t="s">
        <v>524</v>
      </c>
      <c r="B178" s="141">
        <v>24377</v>
      </c>
      <c r="C178" s="141">
        <v>4817234600</v>
      </c>
      <c r="D178" s="143">
        <v>5205311019</v>
      </c>
      <c r="E178" s="143">
        <v>213534</v>
      </c>
      <c r="F178" s="142">
        <v>92.6</v>
      </c>
      <c r="G178" s="56">
        <v>6466919482</v>
      </c>
      <c r="H178" s="56">
        <v>1261608463</v>
      </c>
      <c r="I178" s="265">
        <v>19.41</v>
      </c>
      <c r="J178" s="266">
        <v>17.34</v>
      </c>
      <c r="K178" s="56">
        <v>10045</v>
      </c>
    </row>
    <row r="179" spans="1:11" x14ac:dyDescent="0.2">
      <c r="A179" s="123" t="s">
        <v>525</v>
      </c>
      <c r="B179" s="141">
        <v>34727</v>
      </c>
      <c r="C179" s="141">
        <v>6789271100</v>
      </c>
      <c r="D179" s="143">
        <v>7336214780</v>
      </c>
      <c r="E179" s="143">
        <v>211254</v>
      </c>
      <c r="F179" s="142">
        <v>91.6</v>
      </c>
      <c r="G179" s="56">
        <v>9212647694</v>
      </c>
      <c r="H179" s="56">
        <v>1876432914</v>
      </c>
      <c r="I179" s="265">
        <v>19.41</v>
      </c>
      <c r="J179" s="266">
        <v>17.34</v>
      </c>
      <c r="K179" s="56">
        <v>10488</v>
      </c>
    </row>
    <row r="180" spans="1:11" x14ac:dyDescent="0.2">
      <c r="A180" s="123" t="s">
        <v>526</v>
      </c>
      <c r="B180" s="141">
        <v>9349</v>
      </c>
      <c r="C180" s="141">
        <v>1570714800</v>
      </c>
      <c r="D180" s="143">
        <v>1697251584</v>
      </c>
      <c r="E180" s="143">
        <v>181544</v>
      </c>
      <c r="F180" s="142">
        <v>78.7</v>
      </c>
      <c r="G180" s="56">
        <v>2480175175</v>
      </c>
      <c r="H180" s="56">
        <v>782923591</v>
      </c>
      <c r="I180" s="265">
        <v>19.41</v>
      </c>
      <c r="J180" s="266">
        <v>17.34</v>
      </c>
      <c r="K180" s="56">
        <v>16255</v>
      </c>
    </row>
    <row r="181" spans="1:11" x14ac:dyDescent="0.2">
      <c r="A181" s="123" t="s">
        <v>527</v>
      </c>
      <c r="B181" s="141">
        <v>10475</v>
      </c>
      <c r="C181" s="141">
        <v>1918648000</v>
      </c>
      <c r="D181" s="143">
        <v>2073214283</v>
      </c>
      <c r="E181" s="143">
        <v>197920</v>
      </c>
      <c r="F181" s="142">
        <v>85.8</v>
      </c>
      <c r="G181" s="56">
        <v>2778889181</v>
      </c>
      <c r="H181" s="56">
        <v>705674898</v>
      </c>
      <c r="I181" s="265">
        <v>19.41</v>
      </c>
      <c r="J181" s="266">
        <v>17.34</v>
      </c>
      <c r="K181" s="56">
        <v>13076</v>
      </c>
    </row>
    <row r="182" spans="1:11" x14ac:dyDescent="0.2">
      <c r="A182" s="123" t="s">
        <v>528</v>
      </c>
      <c r="B182" s="141">
        <v>67998</v>
      </c>
      <c r="C182" s="141">
        <v>15732846900</v>
      </c>
      <c r="D182" s="143">
        <v>17000285046</v>
      </c>
      <c r="E182" s="143">
        <v>250012</v>
      </c>
      <c r="F182" s="142">
        <v>108.4</v>
      </c>
      <c r="G182" s="56">
        <v>18039036425</v>
      </c>
      <c r="H182" s="56">
        <v>1038751379</v>
      </c>
      <c r="I182" s="265">
        <v>19.41</v>
      </c>
      <c r="J182" s="266">
        <v>17.34</v>
      </c>
      <c r="K182" s="56">
        <v>2965</v>
      </c>
    </row>
    <row r="183" spans="1:11" x14ac:dyDescent="0.2">
      <c r="A183" s="123" t="s">
        <v>529</v>
      </c>
      <c r="B183" s="141">
        <v>15059</v>
      </c>
      <c r="C183" s="141">
        <v>3192072700</v>
      </c>
      <c r="D183" s="143">
        <v>3449226077</v>
      </c>
      <c r="E183" s="143">
        <v>229047</v>
      </c>
      <c r="F183" s="142">
        <v>99.3</v>
      </c>
      <c r="G183" s="56">
        <v>3994968227</v>
      </c>
      <c r="H183" s="56">
        <v>545742150</v>
      </c>
      <c r="I183" s="265">
        <v>19.41</v>
      </c>
      <c r="J183" s="266">
        <v>17.34</v>
      </c>
      <c r="K183" s="56">
        <v>7034</v>
      </c>
    </row>
    <row r="184" spans="1:11" x14ac:dyDescent="0.2">
      <c r="A184" s="123" t="s">
        <v>530</v>
      </c>
      <c r="B184" s="141">
        <v>38386</v>
      </c>
      <c r="C184" s="141">
        <v>9018683300</v>
      </c>
      <c r="D184" s="143">
        <v>9745228427</v>
      </c>
      <c r="E184" s="143">
        <v>253875</v>
      </c>
      <c r="F184" s="142">
        <v>110.1</v>
      </c>
      <c r="G184" s="56">
        <v>10183335572</v>
      </c>
      <c r="H184" s="56">
        <v>438107145</v>
      </c>
      <c r="I184" s="265">
        <v>19.41</v>
      </c>
      <c r="J184" s="266">
        <v>17.34</v>
      </c>
      <c r="K184" s="56">
        <v>2215</v>
      </c>
    </row>
    <row r="185" spans="1:11" x14ac:dyDescent="0.2">
      <c r="A185" s="123" t="s">
        <v>531</v>
      </c>
      <c r="B185" s="141">
        <v>18849</v>
      </c>
      <c r="C185" s="141">
        <v>3775143500</v>
      </c>
      <c r="D185" s="143">
        <v>4079269060</v>
      </c>
      <c r="E185" s="143">
        <v>216418</v>
      </c>
      <c r="F185" s="142">
        <v>93.8</v>
      </c>
      <c r="G185" s="56">
        <v>5000408800</v>
      </c>
      <c r="H185" s="56">
        <v>921139740</v>
      </c>
      <c r="I185" s="265">
        <v>19.41</v>
      </c>
      <c r="J185" s="266">
        <v>17.34</v>
      </c>
      <c r="K185" s="56">
        <v>9486</v>
      </c>
    </row>
    <row r="186" spans="1:11" x14ac:dyDescent="0.2">
      <c r="A186" s="123" t="s">
        <v>532</v>
      </c>
      <c r="B186" s="141">
        <v>55707</v>
      </c>
      <c r="C186" s="141">
        <v>11728462600</v>
      </c>
      <c r="D186" s="143">
        <v>12673307547</v>
      </c>
      <c r="E186" s="143">
        <v>227499</v>
      </c>
      <c r="F186" s="142">
        <v>98.6</v>
      </c>
      <c r="G186" s="56">
        <v>14778384689</v>
      </c>
      <c r="H186" s="56">
        <v>2105077142</v>
      </c>
      <c r="I186" s="265">
        <v>19.41</v>
      </c>
      <c r="J186" s="266">
        <v>17.34</v>
      </c>
      <c r="K186" s="56">
        <v>7335</v>
      </c>
    </row>
    <row r="187" spans="1:11" x14ac:dyDescent="0.2">
      <c r="A187" s="123" t="s">
        <v>533</v>
      </c>
      <c r="B187" s="141">
        <v>9048</v>
      </c>
      <c r="C187" s="141">
        <v>2024414800</v>
      </c>
      <c r="D187" s="143">
        <v>2187501656</v>
      </c>
      <c r="E187" s="143">
        <v>241766</v>
      </c>
      <c r="F187" s="142">
        <v>104.8</v>
      </c>
      <c r="G187" s="56">
        <v>2400323562</v>
      </c>
      <c r="H187" s="56">
        <v>212821906</v>
      </c>
      <c r="I187" s="265">
        <v>19.41</v>
      </c>
      <c r="J187" s="266">
        <v>17.34</v>
      </c>
      <c r="K187" s="56">
        <v>4566</v>
      </c>
    </row>
    <row r="188" spans="1:11" x14ac:dyDescent="0.2">
      <c r="A188" s="123" t="s">
        <v>534</v>
      </c>
      <c r="B188" s="141">
        <v>26502</v>
      </c>
      <c r="C188" s="141">
        <v>6163083200</v>
      </c>
      <c r="D188" s="143">
        <v>6659581183</v>
      </c>
      <c r="E188" s="143">
        <v>251286</v>
      </c>
      <c r="F188" s="142">
        <v>108.9</v>
      </c>
      <c r="G188" s="56">
        <v>7030655951</v>
      </c>
      <c r="H188" s="56">
        <v>371074768</v>
      </c>
      <c r="I188" s="265">
        <v>19.41</v>
      </c>
      <c r="J188" s="266">
        <v>17.34</v>
      </c>
      <c r="K188" s="56">
        <v>2718</v>
      </c>
    </row>
    <row r="189" spans="1:11" x14ac:dyDescent="0.2">
      <c r="A189" s="123" t="s">
        <v>535</v>
      </c>
      <c r="B189" s="141">
        <v>13228</v>
      </c>
      <c r="C189" s="141">
        <v>2365640600</v>
      </c>
      <c r="D189" s="143">
        <v>2556216607</v>
      </c>
      <c r="E189" s="143">
        <v>193243</v>
      </c>
      <c r="F189" s="142">
        <v>83.8</v>
      </c>
      <c r="G189" s="56">
        <v>3509226357</v>
      </c>
      <c r="H189" s="56">
        <v>953009750</v>
      </c>
      <c r="I189" s="265">
        <v>19.41</v>
      </c>
      <c r="J189" s="266">
        <v>17.34</v>
      </c>
      <c r="K189" s="56">
        <v>13984</v>
      </c>
    </row>
    <row r="190" spans="1:11" x14ac:dyDescent="0.2">
      <c r="A190" s="123" t="s">
        <v>536</v>
      </c>
      <c r="B190" s="141">
        <v>10655</v>
      </c>
      <c r="C190" s="141">
        <v>1975408600</v>
      </c>
      <c r="D190" s="143">
        <v>2134547517</v>
      </c>
      <c r="E190" s="143">
        <v>200333</v>
      </c>
      <c r="F190" s="142">
        <v>86.8</v>
      </c>
      <c r="G190" s="56">
        <v>2826640976</v>
      </c>
      <c r="H190" s="56">
        <v>692093459</v>
      </c>
      <c r="I190" s="265">
        <v>19.41</v>
      </c>
      <c r="J190" s="266">
        <v>17.34</v>
      </c>
      <c r="K190" s="56">
        <v>12608</v>
      </c>
    </row>
    <row r="191" spans="1:11" x14ac:dyDescent="0.2">
      <c r="A191" s="123" t="s">
        <v>537</v>
      </c>
      <c r="B191" s="141">
        <v>12851</v>
      </c>
      <c r="C191" s="141">
        <v>2419784900</v>
      </c>
      <c r="D191" s="143">
        <v>2614722772</v>
      </c>
      <c r="E191" s="143">
        <v>203465</v>
      </c>
      <c r="F191" s="142">
        <v>88.2</v>
      </c>
      <c r="G191" s="56">
        <v>3409212875</v>
      </c>
      <c r="H191" s="56">
        <v>794490103</v>
      </c>
      <c r="I191" s="265">
        <v>19.41</v>
      </c>
      <c r="J191" s="266">
        <v>17.34</v>
      </c>
      <c r="K191" s="56">
        <v>12000</v>
      </c>
    </row>
    <row r="192" spans="1:11" x14ac:dyDescent="0.2">
      <c r="A192" s="123" t="s">
        <v>538</v>
      </c>
      <c r="B192" s="141">
        <v>11138</v>
      </c>
      <c r="C192" s="141">
        <v>2042990400</v>
      </c>
      <c r="D192" s="143">
        <v>2207573707</v>
      </c>
      <c r="E192" s="143">
        <v>198202</v>
      </c>
      <c r="F192" s="142">
        <v>85.9</v>
      </c>
      <c r="G192" s="56">
        <v>2954774960</v>
      </c>
      <c r="H192" s="56">
        <v>747201253</v>
      </c>
      <c r="I192" s="265">
        <v>19.41</v>
      </c>
      <c r="J192" s="266">
        <v>17.34</v>
      </c>
      <c r="K192" s="56">
        <v>13021</v>
      </c>
    </row>
    <row r="193" spans="1:11" x14ac:dyDescent="0.2">
      <c r="A193" s="123" t="s">
        <v>539</v>
      </c>
      <c r="B193" s="141">
        <v>12788</v>
      </c>
      <c r="C193" s="141">
        <v>2437047400</v>
      </c>
      <c r="D193" s="143">
        <v>2633375939</v>
      </c>
      <c r="E193" s="143">
        <v>205926</v>
      </c>
      <c r="F193" s="142">
        <v>89.3</v>
      </c>
      <c r="G193" s="56">
        <v>3392499747</v>
      </c>
      <c r="H193" s="56">
        <v>759123808</v>
      </c>
      <c r="I193" s="265">
        <v>19.41</v>
      </c>
      <c r="J193" s="266">
        <v>17.34</v>
      </c>
      <c r="K193" s="56">
        <v>11522</v>
      </c>
    </row>
    <row r="194" spans="1:11" x14ac:dyDescent="0.2">
      <c r="A194" s="123" t="s">
        <v>540</v>
      </c>
      <c r="B194" s="141">
        <v>15891</v>
      </c>
      <c r="C194" s="141">
        <v>3727482500</v>
      </c>
      <c r="D194" s="143">
        <v>4027768490</v>
      </c>
      <c r="E194" s="143">
        <v>253462</v>
      </c>
      <c r="F194" s="142">
        <v>109.9</v>
      </c>
      <c r="G194" s="56">
        <v>4215687635</v>
      </c>
      <c r="H194" s="56">
        <v>187919145</v>
      </c>
      <c r="I194" s="265">
        <v>19.41</v>
      </c>
      <c r="J194" s="266">
        <v>17.34</v>
      </c>
      <c r="K194" s="56">
        <v>2295</v>
      </c>
    </row>
    <row r="195" spans="1:11" x14ac:dyDescent="0.2">
      <c r="A195" s="123" t="s">
        <v>541</v>
      </c>
      <c r="B195" s="141">
        <v>11876</v>
      </c>
      <c r="C195" s="141">
        <v>2330783400</v>
      </c>
      <c r="D195" s="143">
        <v>2518551311</v>
      </c>
      <c r="E195" s="143">
        <v>212071</v>
      </c>
      <c r="F195" s="142">
        <v>91.9</v>
      </c>
      <c r="G195" s="56">
        <v>3150557319</v>
      </c>
      <c r="H195" s="56">
        <v>632006008</v>
      </c>
      <c r="I195" s="265">
        <v>19.41</v>
      </c>
      <c r="J195" s="266">
        <v>17.34</v>
      </c>
      <c r="K195" s="56">
        <v>10329</v>
      </c>
    </row>
    <row r="196" spans="1:11" x14ac:dyDescent="0.2">
      <c r="A196" s="123" t="s">
        <v>542</v>
      </c>
      <c r="B196" s="141">
        <v>58624</v>
      </c>
      <c r="C196" s="141">
        <v>11681051300</v>
      </c>
      <c r="D196" s="143">
        <v>12622076793</v>
      </c>
      <c r="E196" s="143">
        <v>215306</v>
      </c>
      <c r="F196" s="142">
        <v>93.3</v>
      </c>
      <c r="G196" s="56">
        <v>15552229056</v>
      </c>
      <c r="H196" s="56">
        <v>2930152263</v>
      </c>
      <c r="I196" s="265">
        <v>19.41</v>
      </c>
      <c r="J196" s="266">
        <v>17.34</v>
      </c>
      <c r="K196" s="56">
        <v>9702</v>
      </c>
    </row>
    <row r="197" spans="1:11" x14ac:dyDescent="0.2">
      <c r="A197" s="123" t="s">
        <v>543</v>
      </c>
      <c r="B197" s="141">
        <v>9338</v>
      </c>
      <c r="C197" s="141">
        <v>1664711500</v>
      </c>
      <c r="D197" s="143">
        <v>1798820658</v>
      </c>
      <c r="E197" s="143">
        <v>192634</v>
      </c>
      <c r="F197" s="142">
        <v>83.5</v>
      </c>
      <c r="G197" s="56">
        <v>2477257010</v>
      </c>
      <c r="H197" s="56">
        <v>678436352</v>
      </c>
      <c r="I197" s="265">
        <v>19.41</v>
      </c>
      <c r="J197" s="266">
        <v>17.34</v>
      </c>
      <c r="K197" s="56">
        <v>14102</v>
      </c>
    </row>
    <row r="198" spans="1:11" x14ac:dyDescent="0.2">
      <c r="A198" s="123" t="s">
        <v>544</v>
      </c>
      <c r="B198" s="141">
        <v>56182</v>
      </c>
      <c r="C198" s="141">
        <v>11267980900</v>
      </c>
      <c r="D198" s="143">
        <v>12175729441</v>
      </c>
      <c r="E198" s="143">
        <v>216719</v>
      </c>
      <c r="F198" s="142">
        <v>93.9</v>
      </c>
      <c r="G198" s="56">
        <v>14904396371</v>
      </c>
      <c r="H198" s="56">
        <v>2728666930</v>
      </c>
      <c r="I198" s="265">
        <v>19.41</v>
      </c>
      <c r="J198" s="266">
        <v>17.34</v>
      </c>
      <c r="K198" s="56">
        <v>9427</v>
      </c>
    </row>
    <row r="199" spans="1:11" x14ac:dyDescent="0.2">
      <c r="A199" s="123" t="s">
        <v>545</v>
      </c>
      <c r="B199" s="141">
        <v>24433</v>
      </c>
      <c r="C199" s="141">
        <v>4819870700</v>
      </c>
      <c r="D199" s="143">
        <v>5208159484</v>
      </c>
      <c r="E199" s="143">
        <v>213161</v>
      </c>
      <c r="F199" s="142">
        <v>92.4</v>
      </c>
      <c r="G199" s="56">
        <v>6481775596</v>
      </c>
      <c r="H199" s="56">
        <v>1273616112</v>
      </c>
      <c r="I199" s="265">
        <v>19.41</v>
      </c>
      <c r="J199" s="266">
        <v>17.34</v>
      </c>
      <c r="K199" s="56">
        <v>10118</v>
      </c>
    </row>
    <row r="200" spans="1:11" x14ac:dyDescent="0.2">
      <c r="A200" s="123" t="s">
        <v>546</v>
      </c>
      <c r="B200" s="141">
        <v>15970</v>
      </c>
      <c r="C200" s="141">
        <v>2989557200</v>
      </c>
      <c r="D200" s="143">
        <v>3230395928</v>
      </c>
      <c r="E200" s="143">
        <v>202279</v>
      </c>
      <c r="F200" s="142">
        <v>87.7</v>
      </c>
      <c r="G200" s="56">
        <v>4236645368</v>
      </c>
      <c r="H200" s="56">
        <v>1006249440</v>
      </c>
      <c r="I200" s="265">
        <v>19.41</v>
      </c>
      <c r="J200" s="266">
        <v>17.34</v>
      </c>
      <c r="K200" s="56">
        <v>12230</v>
      </c>
    </row>
    <row r="201" spans="1:11" x14ac:dyDescent="0.2">
      <c r="A201" s="123" t="s">
        <v>547</v>
      </c>
      <c r="B201" s="141">
        <v>11610</v>
      </c>
      <c r="C201" s="141">
        <v>2231000600</v>
      </c>
      <c r="D201" s="143">
        <v>2410730008</v>
      </c>
      <c r="E201" s="143">
        <v>207643</v>
      </c>
      <c r="F201" s="142">
        <v>90</v>
      </c>
      <c r="G201" s="56">
        <v>3079990778</v>
      </c>
      <c r="H201" s="56">
        <v>669260770</v>
      </c>
      <c r="I201" s="265">
        <v>19.41</v>
      </c>
      <c r="J201" s="266">
        <v>17.34</v>
      </c>
      <c r="K201" s="56">
        <v>11189</v>
      </c>
    </row>
    <row r="202" spans="1:11" x14ac:dyDescent="0.2">
      <c r="A202" s="123" t="s">
        <v>548</v>
      </c>
      <c r="B202" s="141">
        <v>39355</v>
      </c>
      <c r="C202" s="141">
        <v>7659394600</v>
      </c>
      <c r="D202" s="143">
        <v>8276435429</v>
      </c>
      <c r="E202" s="143">
        <v>210302</v>
      </c>
      <c r="F202" s="142">
        <v>91.2</v>
      </c>
      <c r="G202" s="56">
        <v>10440399401</v>
      </c>
      <c r="H202" s="56">
        <v>2163963972</v>
      </c>
      <c r="I202" s="265">
        <v>19.41</v>
      </c>
      <c r="J202" s="266">
        <v>17.34</v>
      </c>
      <c r="K202" s="56">
        <v>10673</v>
      </c>
    </row>
    <row r="203" spans="1:11" x14ac:dyDescent="0.2">
      <c r="A203" s="123" t="s">
        <v>549</v>
      </c>
      <c r="B203" s="141">
        <v>12707</v>
      </c>
      <c r="C203" s="141">
        <v>2224908400</v>
      </c>
      <c r="D203" s="143">
        <v>2404147021</v>
      </c>
      <c r="E203" s="143">
        <v>189199</v>
      </c>
      <c r="F203" s="142">
        <v>82</v>
      </c>
      <c r="G203" s="56">
        <v>3371011439</v>
      </c>
      <c r="H203" s="56">
        <v>966864418</v>
      </c>
      <c r="I203" s="265">
        <v>19.41</v>
      </c>
      <c r="J203" s="266">
        <v>17.34</v>
      </c>
      <c r="K203" s="56">
        <v>14769</v>
      </c>
    </row>
    <row r="204" spans="1:11" x14ac:dyDescent="0.2">
      <c r="A204" s="123" t="s">
        <v>550</v>
      </c>
      <c r="B204" s="141">
        <v>12956</v>
      </c>
      <c r="C204" s="141">
        <v>3013391500</v>
      </c>
      <c r="D204" s="143">
        <v>3256150319</v>
      </c>
      <c r="E204" s="143">
        <v>251324</v>
      </c>
      <c r="F204" s="142">
        <v>108.9</v>
      </c>
      <c r="G204" s="56">
        <v>3437068089</v>
      </c>
      <c r="H204" s="56">
        <v>180917770</v>
      </c>
      <c r="I204" s="265">
        <v>19.41</v>
      </c>
      <c r="J204" s="266">
        <v>17.34</v>
      </c>
      <c r="K204" s="56">
        <v>2710</v>
      </c>
    </row>
    <row r="205" spans="1:11" x14ac:dyDescent="0.2">
      <c r="A205" s="18" t="s">
        <v>551</v>
      </c>
      <c r="B205" s="141"/>
      <c r="C205" s="141"/>
      <c r="D205" s="143"/>
      <c r="E205" s="143"/>
      <c r="F205" s="142"/>
      <c r="G205" s="56"/>
      <c r="H205" s="56"/>
      <c r="I205" s="265"/>
      <c r="J205" s="266"/>
      <c r="K205" s="56"/>
    </row>
    <row r="206" spans="1:11" x14ac:dyDescent="0.2">
      <c r="A206" s="123" t="s">
        <v>552</v>
      </c>
      <c r="B206" s="141">
        <v>26087</v>
      </c>
      <c r="C206" s="141">
        <v>4839580000</v>
      </c>
      <c r="D206" s="143">
        <v>5229456565</v>
      </c>
      <c r="E206" s="143">
        <v>200462</v>
      </c>
      <c r="F206" s="142">
        <v>86.9</v>
      </c>
      <c r="G206" s="56">
        <v>6920561534</v>
      </c>
      <c r="H206" s="56">
        <v>1691104969</v>
      </c>
      <c r="I206" s="265">
        <v>19.97</v>
      </c>
      <c r="J206" s="266">
        <v>17.899999999999999</v>
      </c>
      <c r="K206" s="56">
        <v>12946</v>
      </c>
    </row>
    <row r="207" spans="1:11" x14ac:dyDescent="0.2">
      <c r="A207" s="123" t="s">
        <v>553</v>
      </c>
      <c r="B207" s="141">
        <v>8570</v>
      </c>
      <c r="C207" s="141">
        <v>1380431300</v>
      </c>
      <c r="D207" s="143">
        <v>1491638846</v>
      </c>
      <c r="E207" s="143">
        <v>174054</v>
      </c>
      <c r="F207" s="142">
        <v>75.5</v>
      </c>
      <c r="G207" s="56">
        <v>2273516018</v>
      </c>
      <c r="H207" s="56">
        <v>781877172</v>
      </c>
      <c r="I207" s="265">
        <v>19.97</v>
      </c>
      <c r="J207" s="266">
        <v>17.899999999999999</v>
      </c>
      <c r="K207" s="56">
        <v>18219</v>
      </c>
    </row>
    <row r="208" spans="1:11" x14ac:dyDescent="0.2">
      <c r="A208" s="123" t="s">
        <v>554</v>
      </c>
      <c r="B208" s="141">
        <v>10795</v>
      </c>
      <c r="C208" s="141">
        <v>1825914500</v>
      </c>
      <c r="D208" s="143">
        <v>1973010172</v>
      </c>
      <c r="E208" s="143">
        <v>182771</v>
      </c>
      <c r="F208" s="142">
        <v>79.2</v>
      </c>
      <c r="G208" s="56">
        <v>2863781261</v>
      </c>
      <c r="H208" s="56">
        <v>890771089</v>
      </c>
      <c r="I208" s="265">
        <v>19.97</v>
      </c>
      <c r="J208" s="266">
        <v>17.899999999999999</v>
      </c>
      <c r="K208" s="56">
        <v>16479</v>
      </c>
    </row>
    <row r="209" spans="1:11" x14ac:dyDescent="0.2">
      <c r="A209" s="123" t="s">
        <v>555</v>
      </c>
      <c r="B209" s="141">
        <v>11504</v>
      </c>
      <c r="C209" s="141">
        <v>2169656100</v>
      </c>
      <c r="D209" s="143">
        <v>2344443595</v>
      </c>
      <c r="E209" s="143">
        <v>203794</v>
      </c>
      <c r="F209" s="142">
        <v>88.3</v>
      </c>
      <c r="G209" s="56">
        <v>3051870276</v>
      </c>
      <c r="H209" s="56">
        <v>707426681</v>
      </c>
      <c r="I209" s="265">
        <v>19.97</v>
      </c>
      <c r="J209" s="266">
        <v>17.899999999999999</v>
      </c>
      <c r="K209" s="56">
        <v>12280</v>
      </c>
    </row>
    <row r="210" spans="1:11" x14ac:dyDescent="0.2">
      <c r="A210" s="123" t="s">
        <v>556</v>
      </c>
      <c r="B210" s="141">
        <v>9027</v>
      </c>
      <c r="C210" s="141">
        <v>1718339400</v>
      </c>
      <c r="D210" s="143">
        <v>1856768822</v>
      </c>
      <c r="E210" s="143">
        <v>205691</v>
      </c>
      <c r="F210" s="142">
        <v>89.2</v>
      </c>
      <c r="G210" s="56">
        <v>2394752519</v>
      </c>
      <c r="H210" s="56">
        <v>537983697</v>
      </c>
      <c r="I210" s="265">
        <v>19.97</v>
      </c>
      <c r="J210" s="266">
        <v>17.899999999999999</v>
      </c>
      <c r="K210" s="56">
        <v>11902</v>
      </c>
    </row>
    <row r="211" spans="1:11" x14ac:dyDescent="0.2">
      <c r="A211" s="123" t="s">
        <v>557</v>
      </c>
      <c r="B211" s="141">
        <v>11712</v>
      </c>
      <c r="C211" s="141">
        <v>2244571300</v>
      </c>
      <c r="D211" s="143">
        <v>2425393964</v>
      </c>
      <c r="E211" s="143">
        <v>207086</v>
      </c>
      <c r="F211" s="142">
        <v>89.8</v>
      </c>
      <c r="G211" s="56">
        <v>3107050128</v>
      </c>
      <c r="H211" s="56">
        <v>681656164</v>
      </c>
      <c r="I211" s="265">
        <v>19.97</v>
      </c>
      <c r="J211" s="266">
        <v>17.899999999999999</v>
      </c>
      <c r="K211" s="56">
        <v>11623</v>
      </c>
    </row>
    <row r="212" spans="1:11" x14ac:dyDescent="0.2">
      <c r="A212" s="123" t="s">
        <v>558</v>
      </c>
      <c r="B212" s="141">
        <v>16476</v>
      </c>
      <c r="C212" s="141">
        <v>3617138800</v>
      </c>
      <c r="D212" s="143">
        <v>3908535502</v>
      </c>
      <c r="E212" s="143">
        <v>237226</v>
      </c>
      <c r="F212" s="142">
        <v>102.8</v>
      </c>
      <c r="G212" s="56">
        <v>4370880969</v>
      </c>
      <c r="H212" s="56">
        <v>462345467</v>
      </c>
      <c r="I212" s="265">
        <v>19.97</v>
      </c>
      <c r="J212" s="266">
        <v>17.899999999999999</v>
      </c>
      <c r="K212" s="56">
        <v>5604</v>
      </c>
    </row>
    <row r="213" spans="1:11" x14ac:dyDescent="0.2">
      <c r="A213" s="123" t="s">
        <v>559</v>
      </c>
      <c r="B213" s="141">
        <v>92225</v>
      </c>
      <c r="C213" s="141">
        <v>19209369100</v>
      </c>
      <c r="D213" s="143">
        <v>20756875875</v>
      </c>
      <c r="E213" s="143">
        <v>225068</v>
      </c>
      <c r="F213" s="142">
        <v>97.6</v>
      </c>
      <c r="G213" s="56">
        <v>24466162744</v>
      </c>
      <c r="H213" s="56">
        <v>3709286869</v>
      </c>
      <c r="I213" s="265">
        <v>19.97</v>
      </c>
      <c r="J213" s="266">
        <v>17.899999999999999</v>
      </c>
      <c r="K213" s="56">
        <v>8032</v>
      </c>
    </row>
    <row r="214" spans="1:11" x14ac:dyDescent="0.2">
      <c r="A214" s="123" t="s">
        <v>560</v>
      </c>
      <c r="B214" s="141">
        <v>11976</v>
      </c>
      <c r="C214" s="141">
        <v>2295554500</v>
      </c>
      <c r="D214" s="143">
        <v>2480484371</v>
      </c>
      <c r="E214" s="143">
        <v>207121</v>
      </c>
      <c r="F214" s="142">
        <v>89.8</v>
      </c>
      <c r="G214" s="56">
        <v>3177086094</v>
      </c>
      <c r="H214" s="56">
        <v>696601723</v>
      </c>
      <c r="I214" s="265">
        <v>19.97</v>
      </c>
      <c r="J214" s="266">
        <v>17.899999999999999</v>
      </c>
      <c r="K214" s="56">
        <v>11616</v>
      </c>
    </row>
    <row r="215" spans="1:11" x14ac:dyDescent="0.2">
      <c r="A215" s="123" t="s">
        <v>561</v>
      </c>
      <c r="B215" s="141">
        <v>24391</v>
      </c>
      <c r="C215" s="141">
        <v>4558489500</v>
      </c>
      <c r="D215" s="143">
        <v>4925721414</v>
      </c>
      <c r="E215" s="143">
        <v>201948</v>
      </c>
      <c r="F215" s="142">
        <v>87.5</v>
      </c>
      <c r="G215" s="56">
        <v>6470633510</v>
      </c>
      <c r="H215" s="56">
        <v>1544912096</v>
      </c>
      <c r="I215" s="265">
        <v>19.97</v>
      </c>
      <c r="J215" s="266">
        <v>17.899999999999999</v>
      </c>
      <c r="K215" s="56">
        <v>12649</v>
      </c>
    </row>
    <row r="216" spans="1:11" x14ac:dyDescent="0.2">
      <c r="A216" s="123" t="s">
        <v>562</v>
      </c>
      <c r="B216" s="141">
        <v>3782</v>
      </c>
      <c r="C216" s="141">
        <v>653270400</v>
      </c>
      <c r="D216" s="143">
        <v>705897863</v>
      </c>
      <c r="E216" s="143">
        <v>186647</v>
      </c>
      <c r="F216" s="142">
        <v>80.900000000000006</v>
      </c>
      <c r="G216" s="56">
        <v>1003318271</v>
      </c>
      <c r="H216" s="56">
        <v>297420408</v>
      </c>
      <c r="I216" s="265">
        <v>19.97</v>
      </c>
      <c r="J216" s="266">
        <v>17.899999999999999</v>
      </c>
      <c r="K216" s="56">
        <v>15705</v>
      </c>
    </row>
    <row r="217" spans="1:11" x14ac:dyDescent="0.2">
      <c r="A217" s="123" t="s">
        <v>563</v>
      </c>
      <c r="B217" s="141">
        <v>4081</v>
      </c>
      <c r="C217" s="141">
        <v>757031900</v>
      </c>
      <c r="D217" s="143">
        <v>818018390</v>
      </c>
      <c r="E217" s="143">
        <v>200446</v>
      </c>
      <c r="F217" s="142">
        <v>86.9</v>
      </c>
      <c r="G217" s="56">
        <v>1082639308</v>
      </c>
      <c r="H217" s="56">
        <v>264620918</v>
      </c>
      <c r="I217" s="265">
        <v>19.97</v>
      </c>
      <c r="J217" s="266">
        <v>17.899999999999999</v>
      </c>
      <c r="K217" s="56">
        <v>12949</v>
      </c>
    </row>
    <row r="218" spans="1:11" x14ac:dyDescent="0.2">
      <c r="A218" s="123" t="s">
        <v>564</v>
      </c>
      <c r="B218" s="141">
        <v>13286</v>
      </c>
      <c r="C218" s="141">
        <v>2492659900</v>
      </c>
      <c r="D218" s="143">
        <v>2693468582</v>
      </c>
      <c r="E218" s="143">
        <v>202730</v>
      </c>
      <c r="F218" s="142">
        <v>87.9</v>
      </c>
      <c r="G218" s="56">
        <v>3524613047</v>
      </c>
      <c r="H218" s="56">
        <v>831144465</v>
      </c>
      <c r="I218" s="265">
        <v>19.97</v>
      </c>
      <c r="J218" s="266">
        <v>17.899999999999999</v>
      </c>
      <c r="K218" s="56">
        <v>12493</v>
      </c>
    </row>
    <row r="219" spans="1:11" x14ac:dyDescent="0.2">
      <c r="A219" s="123" t="s">
        <v>565</v>
      </c>
      <c r="B219" s="141">
        <v>15688</v>
      </c>
      <c r="C219" s="141">
        <v>2762658000</v>
      </c>
      <c r="D219" s="143">
        <v>2985217728</v>
      </c>
      <c r="E219" s="143">
        <v>190287</v>
      </c>
      <c r="F219" s="142">
        <v>82.5</v>
      </c>
      <c r="G219" s="56">
        <v>4161834222</v>
      </c>
      <c r="H219" s="56">
        <v>1176616494</v>
      </c>
      <c r="I219" s="265">
        <v>19.97</v>
      </c>
      <c r="J219" s="266">
        <v>17.899999999999999</v>
      </c>
      <c r="K219" s="56">
        <v>14978</v>
      </c>
    </row>
    <row r="220" spans="1:11" x14ac:dyDescent="0.2">
      <c r="A220" s="123" t="s">
        <v>566</v>
      </c>
      <c r="B220" s="141">
        <v>11732</v>
      </c>
      <c r="C220" s="141">
        <v>2152651900</v>
      </c>
      <c r="D220" s="143">
        <v>2326069537</v>
      </c>
      <c r="E220" s="143">
        <v>198267</v>
      </c>
      <c r="F220" s="142">
        <v>85.9</v>
      </c>
      <c r="G220" s="56">
        <v>3112355883</v>
      </c>
      <c r="H220" s="56">
        <v>786286346</v>
      </c>
      <c r="I220" s="265">
        <v>19.97</v>
      </c>
      <c r="J220" s="266">
        <v>17.899999999999999</v>
      </c>
      <c r="K220" s="56">
        <v>13384</v>
      </c>
    </row>
    <row r="221" spans="1:11" x14ac:dyDescent="0.2">
      <c r="A221" s="123" t="s">
        <v>567</v>
      </c>
      <c r="B221" s="141">
        <v>9973</v>
      </c>
      <c r="C221" s="141">
        <v>1573186700</v>
      </c>
      <c r="D221" s="143">
        <v>1699922621</v>
      </c>
      <c r="E221" s="143">
        <v>170452</v>
      </c>
      <c r="F221" s="142">
        <v>73.900000000000006</v>
      </c>
      <c r="G221" s="56">
        <v>2645714731</v>
      </c>
      <c r="H221" s="56">
        <v>945792110</v>
      </c>
      <c r="I221" s="265">
        <v>19.97</v>
      </c>
      <c r="J221" s="266">
        <v>17.899999999999999</v>
      </c>
      <c r="K221" s="56">
        <v>18939</v>
      </c>
    </row>
    <row r="222" spans="1:11" x14ac:dyDescent="0.2">
      <c r="A222" s="18" t="s">
        <v>568</v>
      </c>
      <c r="B222" s="141"/>
      <c r="C222" s="141"/>
      <c r="D222" s="143"/>
      <c r="E222" s="143"/>
      <c r="F222" s="142"/>
      <c r="G222" s="56"/>
      <c r="H222" s="56"/>
      <c r="I222" s="265"/>
      <c r="J222" s="266"/>
      <c r="K222" s="56"/>
    </row>
    <row r="223" spans="1:11" x14ac:dyDescent="0.2">
      <c r="A223" s="123" t="s">
        <v>569</v>
      </c>
      <c r="B223" s="141">
        <v>11318</v>
      </c>
      <c r="C223" s="141">
        <v>2272493400</v>
      </c>
      <c r="D223" s="143">
        <v>2455565468</v>
      </c>
      <c r="E223" s="143">
        <v>216961</v>
      </c>
      <c r="F223" s="142">
        <v>94.1</v>
      </c>
      <c r="G223" s="56">
        <v>3002526755</v>
      </c>
      <c r="H223" s="56">
        <v>546961287</v>
      </c>
      <c r="I223" s="265">
        <v>19</v>
      </c>
      <c r="J223" s="266">
        <v>16.93</v>
      </c>
      <c r="K223" s="56">
        <v>9182</v>
      </c>
    </row>
    <row r="224" spans="1:11" x14ac:dyDescent="0.2">
      <c r="A224" s="123" t="s">
        <v>570</v>
      </c>
      <c r="B224" s="141">
        <v>9608</v>
      </c>
      <c r="C224" s="141">
        <v>1827152800</v>
      </c>
      <c r="D224" s="143">
        <v>1974348230</v>
      </c>
      <c r="E224" s="143">
        <v>205490</v>
      </c>
      <c r="F224" s="142">
        <v>89.1</v>
      </c>
      <c r="G224" s="56">
        <v>2548884702</v>
      </c>
      <c r="H224" s="56">
        <v>574536472</v>
      </c>
      <c r="I224" s="265">
        <v>19</v>
      </c>
      <c r="J224" s="266">
        <v>16.93</v>
      </c>
      <c r="K224" s="56">
        <v>11362</v>
      </c>
    </row>
    <row r="225" spans="1:11" x14ac:dyDescent="0.2">
      <c r="A225" s="123" t="s">
        <v>571</v>
      </c>
      <c r="B225" s="141">
        <v>15919</v>
      </c>
      <c r="C225" s="141">
        <v>3056352400</v>
      </c>
      <c r="D225" s="143">
        <v>3302572149</v>
      </c>
      <c r="E225" s="143">
        <v>207461</v>
      </c>
      <c r="F225" s="142">
        <v>89.9</v>
      </c>
      <c r="G225" s="56">
        <v>4223115692</v>
      </c>
      <c r="H225" s="56">
        <v>920543543</v>
      </c>
      <c r="I225" s="265">
        <v>19</v>
      </c>
      <c r="J225" s="266">
        <v>16.93</v>
      </c>
      <c r="K225" s="56">
        <v>10987</v>
      </c>
    </row>
    <row r="226" spans="1:11" x14ac:dyDescent="0.2">
      <c r="A226" s="123" t="s">
        <v>572</v>
      </c>
      <c r="B226" s="141">
        <v>7012</v>
      </c>
      <c r="C226" s="141">
        <v>1255743400</v>
      </c>
      <c r="D226" s="143">
        <v>1356906088</v>
      </c>
      <c r="E226" s="143">
        <v>193512</v>
      </c>
      <c r="F226" s="142">
        <v>83.9</v>
      </c>
      <c r="G226" s="56">
        <v>1860197703</v>
      </c>
      <c r="H226" s="56">
        <v>503291615</v>
      </c>
      <c r="I226" s="265">
        <v>19</v>
      </c>
      <c r="J226" s="266">
        <v>16.93</v>
      </c>
      <c r="K226" s="56">
        <v>13637</v>
      </c>
    </row>
    <row r="227" spans="1:11" x14ac:dyDescent="0.2">
      <c r="A227" s="123" t="s">
        <v>573</v>
      </c>
      <c r="B227" s="141">
        <v>30395</v>
      </c>
      <c r="C227" s="141">
        <v>6137573700</v>
      </c>
      <c r="D227" s="143">
        <v>6632016637</v>
      </c>
      <c r="E227" s="143">
        <v>218194</v>
      </c>
      <c r="F227" s="142">
        <v>94.6</v>
      </c>
      <c r="G227" s="56">
        <v>8063421161</v>
      </c>
      <c r="H227" s="56">
        <v>1431404524</v>
      </c>
      <c r="I227" s="265">
        <v>19</v>
      </c>
      <c r="J227" s="266">
        <v>16.93</v>
      </c>
      <c r="K227" s="56">
        <v>8948</v>
      </c>
    </row>
    <row r="228" spans="1:11" x14ac:dyDescent="0.2">
      <c r="A228" s="123" t="s">
        <v>574</v>
      </c>
      <c r="B228" s="141">
        <v>21653</v>
      </c>
      <c r="C228" s="141">
        <v>4271313000</v>
      </c>
      <c r="D228" s="143">
        <v>4615409975</v>
      </c>
      <c r="E228" s="143">
        <v>213153</v>
      </c>
      <c r="F228" s="142">
        <v>92.4</v>
      </c>
      <c r="G228" s="56">
        <v>5744275651</v>
      </c>
      <c r="H228" s="56">
        <v>1128865676</v>
      </c>
      <c r="I228" s="265">
        <v>19</v>
      </c>
      <c r="J228" s="266">
        <v>16.93</v>
      </c>
      <c r="K228" s="56">
        <v>9906</v>
      </c>
    </row>
    <row r="229" spans="1:11" x14ac:dyDescent="0.2">
      <c r="A229" s="123" t="s">
        <v>575</v>
      </c>
      <c r="B229" s="141">
        <v>5669</v>
      </c>
      <c r="C229" s="141">
        <v>1069883000</v>
      </c>
      <c r="D229" s="143">
        <v>1156072774</v>
      </c>
      <c r="E229" s="143">
        <v>203929</v>
      </c>
      <c r="F229" s="142">
        <v>88.4</v>
      </c>
      <c r="G229" s="56">
        <v>1503916255</v>
      </c>
      <c r="H229" s="56">
        <v>347843481</v>
      </c>
      <c r="I229" s="265">
        <v>19</v>
      </c>
      <c r="J229" s="266">
        <v>16.93</v>
      </c>
      <c r="K229" s="56">
        <v>11658</v>
      </c>
    </row>
    <row r="230" spans="1:11" x14ac:dyDescent="0.2">
      <c r="A230" s="123" t="s">
        <v>576</v>
      </c>
      <c r="B230" s="141">
        <v>8069</v>
      </c>
      <c r="C230" s="141">
        <v>1522385000</v>
      </c>
      <c r="D230" s="143">
        <v>1645028336</v>
      </c>
      <c r="E230" s="143">
        <v>203870</v>
      </c>
      <c r="F230" s="142">
        <v>88.4</v>
      </c>
      <c r="G230" s="56">
        <v>2140606855</v>
      </c>
      <c r="H230" s="56">
        <v>495578519</v>
      </c>
      <c r="I230" s="265">
        <v>19</v>
      </c>
      <c r="J230" s="266">
        <v>16.93</v>
      </c>
      <c r="K230" s="56">
        <v>11669</v>
      </c>
    </row>
    <row r="231" spans="1:11" x14ac:dyDescent="0.2">
      <c r="A231" s="123" t="s">
        <v>577</v>
      </c>
      <c r="B231" s="141">
        <v>23591</v>
      </c>
      <c r="C231" s="141">
        <v>4620107300</v>
      </c>
      <c r="D231" s="143">
        <v>4992303144</v>
      </c>
      <c r="E231" s="143">
        <v>211619</v>
      </c>
      <c r="F231" s="142">
        <v>91.7</v>
      </c>
      <c r="G231" s="56">
        <v>6258403310</v>
      </c>
      <c r="H231" s="56">
        <v>1266100166</v>
      </c>
      <c r="I231" s="265">
        <v>19</v>
      </c>
      <c r="J231" s="266">
        <v>16.93</v>
      </c>
      <c r="K231" s="56">
        <v>10197</v>
      </c>
    </row>
    <row r="232" spans="1:11" x14ac:dyDescent="0.2">
      <c r="A232" s="123" t="s">
        <v>578</v>
      </c>
      <c r="B232" s="141">
        <v>4856</v>
      </c>
      <c r="C232" s="141">
        <v>852257300</v>
      </c>
      <c r="D232" s="143">
        <v>920915148</v>
      </c>
      <c r="E232" s="143">
        <v>189645</v>
      </c>
      <c r="F232" s="142">
        <v>82.2</v>
      </c>
      <c r="G232" s="56">
        <v>1288237314</v>
      </c>
      <c r="H232" s="56">
        <v>367322166</v>
      </c>
      <c r="I232" s="265">
        <v>19</v>
      </c>
      <c r="J232" s="266">
        <v>16.93</v>
      </c>
      <c r="K232" s="56">
        <v>14372</v>
      </c>
    </row>
    <row r="233" spans="1:11" x14ac:dyDescent="0.2">
      <c r="A233" s="123" t="s">
        <v>579</v>
      </c>
      <c r="B233" s="141">
        <v>10712</v>
      </c>
      <c r="C233" s="141">
        <v>2108098600</v>
      </c>
      <c r="D233" s="143">
        <v>2277927023</v>
      </c>
      <c r="E233" s="143">
        <v>212652</v>
      </c>
      <c r="F233" s="142">
        <v>92.2</v>
      </c>
      <c r="G233" s="56">
        <v>2841762378</v>
      </c>
      <c r="H233" s="56">
        <v>563835355</v>
      </c>
      <c r="I233" s="265">
        <v>19</v>
      </c>
      <c r="J233" s="266">
        <v>16.93</v>
      </c>
      <c r="K233" s="56">
        <v>10001</v>
      </c>
    </row>
    <row r="234" spans="1:11" x14ac:dyDescent="0.2">
      <c r="A234" s="123" t="s">
        <v>568</v>
      </c>
      <c r="B234" s="141">
        <v>153088</v>
      </c>
      <c r="C234" s="141">
        <v>30287165700</v>
      </c>
      <c r="D234" s="143">
        <v>32727099769</v>
      </c>
      <c r="E234" s="143">
        <v>213780</v>
      </c>
      <c r="F234" s="142">
        <v>92.7</v>
      </c>
      <c r="G234" s="56">
        <v>40612371072</v>
      </c>
      <c r="H234" s="56">
        <v>7885271303</v>
      </c>
      <c r="I234" s="265">
        <v>19</v>
      </c>
      <c r="J234" s="266">
        <v>16.93</v>
      </c>
      <c r="K234" s="56">
        <v>9787</v>
      </c>
    </row>
    <row r="235" spans="1:11" x14ac:dyDescent="0.2">
      <c r="A235" s="18" t="s">
        <v>580</v>
      </c>
      <c r="B235" s="141"/>
      <c r="C235" s="141"/>
      <c r="D235" s="143"/>
      <c r="E235" s="143"/>
      <c r="F235" s="142"/>
      <c r="G235" s="56"/>
      <c r="H235" s="56"/>
      <c r="I235" s="265"/>
      <c r="J235" s="266"/>
      <c r="K235" s="56"/>
    </row>
    <row r="236" spans="1:11" x14ac:dyDescent="0.2">
      <c r="A236" s="123" t="s">
        <v>581</v>
      </c>
      <c r="B236" s="141">
        <v>14121</v>
      </c>
      <c r="C236" s="141">
        <v>2683405900</v>
      </c>
      <c r="D236" s="143">
        <v>2899581079</v>
      </c>
      <c r="E236" s="143">
        <v>205338</v>
      </c>
      <c r="F236" s="142">
        <v>89</v>
      </c>
      <c r="G236" s="56">
        <v>3746128318</v>
      </c>
      <c r="H236" s="56">
        <v>846547239</v>
      </c>
      <c r="I236" s="265">
        <v>20.190000000000001</v>
      </c>
      <c r="J236" s="266">
        <v>18.12</v>
      </c>
      <c r="K236" s="56">
        <v>12104</v>
      </c>
    </row>
    <row r="237" spans="1:11" x14ac:dyDescent="0.2">
      <c r="A237" s="123" t="s">
        <v>582</v>
      </c>
      <c r="B237" s="141">
        <v>13447</v>
      </c>
      <c r="C237" s="141">
        <v>2602140800</v>
      </c>
      <c r="D237" s="143">
        <v>2811769263</v>
      </c>
      <c r="E237" s="143">
        <v>209100</v>
      </c>
      <c r="F237" s="142">
        <v>90.6</v>
      </c>
      <c r="G237" s="56">
        <v>3567324374</v>
      </c>
      <c r="H237" s="56">
        <v>755555111</v>
      </c>
      <c r="I237" s="265">
        <v>20.190000000000001</v>
      </c>
      <c r="J237" s="266">
        <v>18.12</v>
      </c>
      <c r="K237" s="56">
        <v>11344</v>
      </c>
    </row>
    <row r="238" spans="1:11" x14ac:dyDescent="0.2">
      <c r="A238" s="123" t="s">
        <v>583</v>
      </c>
      <c r="B238" s="141">
        <v>16143</v>
      </c>
      <c r="C238" s="141">
        <v>3067845200</v>
      </c>
      <c r="D238" s="143">
        <v>3314990809</v>
      </c>
      <c r="E238" s="143">
        <v>205352</v>
      </c>
      <c r="F238" s="142">
        <v>89</v>
      </c>
      <c r="G238" s="56">
        <v>4282540148</v>
      </c>
      <c r="H238" s="56">
        <v>967549339</v>
      </c>
      <c r="I238" s="265">
        <v>20.190000000000001</v>
      </c>
      <c r="J238" s="266">
        <v>18.12</v>
      </c>
      <c r="K238" s="56">
        <v>12101</v>
      </c>
    </row>
    <row r="239" spans="1:11" x14ac:dyDescent="0.2">
      <c r="A239" s="123" t="s">
        <v>584</v>
      </c>
      <c r="B239" s="141">
        <v>8661</v>
      </c>
      <c r="C239" s="141">
        <v>1621201500</v>
      </c>
      <c r="D239" s="143">
        <v>1751805493</v>
      </c>
      <c r="E239" s="143">
        <v>202264</v>
      </c>
      <c r="F239" s="142">
        <v>87.7</v>
      </c>
      <c r="G239" s="56">
        <v>2297657203</v>
      </c>
      <c r="H239" s="56">
        <v>545851710</v>
      </c>
      <c r="I239" s="265">
        <v>20.190000000000001</v>
      </c>
      <c r="J239" s="266">
        <v>18.12</v>
      </c>
      <c r="K239" s="56">
        <v>12725</v>
      </c>
    </row>
    <row r="240" spans="1:11" x14ac:dyDescent="0.2">
      <c r="A240" s="123" t="s">
        <v>585</v>
      </c>
      <c r="B240" s="141">
        <v>26223</v>
      </c>
      <c r="C240" s="141">
        <v>5142919800</v>
      </c>
      <c r="D240" s="143">
        <v>5557233419</v>
      </c>
      <c r="E240" s="143">
        <v>211922</v>
      </c>
      <c r="F240" s="142">
        <v>91.9</v>
      </c>
      <c r="G240" s="56">
        <v>6956640668</v>
      </c>
      <c r="H240" s="56">
        <v>1399407249</v>
      </c>
      <c r="I240" s="265">
        <v>20.190000000000001</v>
      </c>
      <c r="J240" s="266">
        <v>18.12</v>
      </c>
      <c r="K240" s="56">
        <v>10775</v>
      </c>
    </row>
    <row r="241" spans="1:11" x14ac:dyDescent="0.2">
      <c r="A241" s="123" t="s">
        <v>586</v>
      </c>
      <c r="B241" s="141">
        <v>5800</v>
      </c>
      <c r="C241" s="141">
        <v>1130760200</v>
      </c>
      <c r="D241" s="143">
        <v>1221854242</v>
      </c>
      <c r="E241" s="143">
        <v>210665</v>
      </c>
      <c r="F241" s="142">
        <v>91.3</v>
      </c>
      <c r="G241" s="56">
        <v>1538668950</v>
      </c>
      <c r="H241" s="56">
        <v>316814708</v>
      </c>
      <c r="I241" s="265">
        <v>20.190000000000001</v>
      </c>
      <c r="J241" s="266">
        <v>18.12</v>
      </c>
      <c r="K241" s="56">
        <v>11028</v>
      </c>
    </row>
    <row r="242" spans="1:11" x14ac:dyDescent="0.2">
      <c r="A242" s="123" t="s">
        <v>587</v>
      </c>
      <c r="B242" s="141">
        <v>22797</v>
      </c>
      <c r="C242" s="141">
        <v>4313631200</v>
      </c>
      <c r="D242" s="143">
        <v>4661137329</v>
      </c>
      <c r="E242" s="143">
        <v>204463</v>
      </c>
      <c r="F242" s="142">
        <v>88.6</v>
      </c>
      <c r="G242" s="56">
        <v>6047764837</v>
      </c>
      <c r="H242" s="56">
        <v>1386627508</v>
      </c>
      <c r="I242" s="265">
        <v>20.190000000000001</v>
      </c>
      <c r="J242" s="266">
        <v>18.12</v>
      </c>
      <c r="K242" s="56">
        <v>12281</v>
      </c>
    </row>
    <row r="243" spans="1:11" x14ac:dyDescent="0.2">
      <c r="A243" s="123" t="s">
        <v>588</v>
      </c>
      <c r="B243" s="141">
        <v>4410</v>
      </c>
      <c r="C243" s="141">
        <v>839044100</v>
      </c>
      <c r="D243" s="143">
        <v>906637493</v>
      </c>
      <c r="E243" s="143">
        <v>205587</v>
      </c>
      <c r="F243" s="142">
        <v>89.1</v>
      </c>
      <c r="G243" s="56">
        <v>1169918978</v>
      </c>
      <c r="H243" s="56">
        <v>263281485</v>
      </c>
      <c r="I243" s="265">
        <v>20.190000000000001</v>
      </c>
      <c r="J243" s="266">
        <v>18.12</v>
      </c>
      <c r="K243" s="56">
        <v>12054</v>
      </c>
    </row>
    <row r="244" spans="1:11" x14ac:dyDescent="0.2">
      <c r="A244" s="123" t="s">
        <v>589</v>
      </c>
      <c r="B244" s="141">
        <v>10038</v>
      </c>
      <c r="C244" s="141">
        <v>1946769300</v>
      </c>
      <c r="D244" s="143">
        <v>2103601035</v>
      </c>
      <c r="E244" s="143">
        <v>209564</v>
      </c>
      <c r="F244" s="142">
        <v>90.8</v>
      </c>
      <c r="G244" s="56">
        <v>2662958435</v>
      </c>
      <c r="H244" s="56">
        <v>559357400</v>
      </c>
      <c r="I244" s="265">
        <v>20.190000000000001</v>
      </c>
      <c r="J244" s="266">
        <v>18.12</v>
      </c>
      <c r="K244" s="56">
        <v>11251</v>
      </c>
    </row>
    <row r="245" spans="1:11" x14ac:dyDescent="0.2">
      <c r="A245" s="123" t="s">
        <v>590</v>
      </c>
      <c r="B245" s="141">
        <v>151855</v>
      </c>
      <c r="C245" s="141">
        <v>32494567600</v>
      </c>
      <c r="D245" s="143">
        <v>35112329966</v>
      </c>
      <c r="E245" s="143">
        <v>231223</v>
      </c>
      <c r="F245" s="142">
        <v>100.2</v>
      </c>
      <c r="G245" s="56">
        <v>40285271276</v>
      </c>
      <c r="H245" s="56">
        <v>5172941310</v>
      </c>
      <c r="I245" s="265">
        <v>20.190000000000001</v>
      </c>
      <c r="J245" s="266">
        <v>18.12</v>
      </c>
      <c r="K245" s="56">
        <v>6878</v>
      </c>
    </row>
    <row r="246" spans="1:11" x14ac:dyDescent="0.2">
      <c r="A246" s="18" t="s">
        <v>591</v>
      </c>
      <c r="B246" s="141"/>
      <c r="C246" s="141"/>
      <c r="D246" s="143"/>
      <c r="E246" s="143"/>
      <c r="F246" s="142"/>
      <c r="G246" s="56"/>
      <c r="H246" s="56"/>
      <c r="I246" s="265"/>
      <c r="J246" s="266"/>
      <c r="K246" s="56"/>
    </row>
    <row r="247" spans="1:11" x14ac:dyDescent="0.2">
      <c r="A247" s="123" t="s">
        <v>592</v>
      </c>
      <c r="B247" s="141">
        <v>23348</v>
      </c>
      <c r="C247" s="141">
        <v>4516184300</v>
      </c>
      <c r="D247" s="143">
        <v>4880008107</v>
      </c>
      <c r="E247" s="143">
        <v>209012</v>
      </c>
      <c r="F247" s="142">
        <v>90.6</v>
      </c>
      <c r="G247" s="56">
        <v>6193938387</v>
      </c>
      <c r="H247" s="56">
        <v>1313930280</v>
      </c>
      <c r="I247" s="265">
        <v>19.52</v>
      </c>
      <c r="J247" s="266">
        <v>17.45</v>
      </c>
      <c r="K247" s="56">
        <v>10985</v>
      </c>
    </row>
    <row r="248" spans="1:11" x14ac:dyDescent="0.2">
      <c r="A248" s="123" t="s">
        <v>593</v>
      </c>
      <c r="B248" s="141">
        <v>52153</v>
      </c>
      <c r="C248" s="141">
        <v>10037547800</v>
      </c>
      <c r="D248" s="143">
        <v>10846172651</v>
      </c>
      <c r="E248" s="143">
        <v>207968</v>
      </c>
      <c r="F248" s="142">
        <v>90.2</v>
      </c>
      <c r="G248" s="56">
        <v>13835552026</v>
      </c>
      <c r="H248" s="56">
        <v>2989379375</v>
      </c>
      <c r="I248" s="265">
        <v>19.52</v>
      </c>
      <c r="J248" s="266">
        <v>17.45</v>
      </c>
      <c r="K248" s="56">
        <v>11189</v>
      </c>
    </row>
    <row r="249" spans="1:11" x14ac:dyDescent="0.2">
      <c r="A249" s="123" t="s">
        <v>594</v>
      </c>
      <c r="B249" s="141">
        <v>58888</v>
      </c>
      <c r="C249" s="141">
        <v>12320303600</v>
      </c>
      <c r="D249" s="143">
        <v>13312827258</v>
      </c>
      <c r="E249" s="143">
        <v>226070</v>
      </c>
      <c r="F249" s="142">
        <v>98</v>
      </c>
      <c r="G249" s="56">
        <v>15622265022</v>
      </c>
      <c r="H249" s="56">
        <v>2309437764</v>
      </c>
      <c r="I249" s="265">
        <v>19.52</v>
      </c>
      <c r="J249" s="266">
        <v>17.45</v>
      </c>
      <c r="K249" s="56">
        <v>7655</v>
      </c>
    </row>
    <row r="250" spans="1:11" x14ac:dyDescent="0.2">
      <c r="A250" s="123" t="s">
        <v>595</v>
      </c>
      <c r="B250" s="141">
        <v>10251</v>
      </c>
      <c r="C250" s="141">
        <v>1988067600</v>
      </c>
      <c r="D250" s="143">
        <v>2148226326</v>
      </c>
      <c r="E250" s="143">
        <v>209563</v>
      </c>
      <c r="F250" s="142">
        <v>90.8</v>
      </c>
      <c r="G250" s="56">
        <v>2719464725</v>
      </c>
      <c r="H250" s="56">
        <v>571238399</v>
      </c>
      <c r="I250" s="265">
        <v>19.52</v>
      </c>
      <c r="J250" s="266">
        <v>17.45</v>
      </c>
      <c r="K250" s="56">
        <v>10878</v>
      </c>
    </row>
    <row r="251" spans="1:11" x14ac:dyDescent="0.2">
      <c r="A251" s="123" t="s">
        <v>596</v>
      </c>
      <c r="B251" s="141">
        <v>15435</v>
      </c>
      <c r="C251" s="141">
        <v>2961195100</v>
      </c>
      <c r="D251" s="143">
        <v>3199748977</v>
      </c>
      <c r="E251" s="143">
        <v>207305</v>
      </c>
      <c r="F251" s="142">
        <v>89.9</v>
      </c>
      <c r="G251" s="56">
        <v>4094716421</v>
      </c>
      <c r="H251" s="56">
        <v>894967444</v>
      </c>
      <c r="I251" s="265">
        <v>19.52</v>
      </c>
      <c r="J251" s="266">
        <v>17.45</v>
      </c>
      <c r="K251" s="56">
        <v>11318</v>
      </c>
    </row>
    <row r="252" spans="1:11" x14ac:dyDescent="0.2">
      <c r="A252" s="123" t="s">
        <v>597</v>
      </c>
      <c r="B252" s="141">
        <v>15773</v>
      </c>
      <c r="C252" s="141">
        <v>3119949300</v>
      </c>
      <c r="D252" s="143">
        <v>3371292416</v>
      </c>
      <c r="E252" s="143">
        <v>213738</v>
      </c>
      <c r="F252" s="142">
        <v>92.7</v>
      </c>
      <c r="G252" s="56">
        <v>4184383681</v>
      </c>
      <c r="H252" s="56">
        <v>813091265</v>
      </c>
      <c r="I252" s="265">
        <v>19.52</v>
      </c>
      <c r="J252" s="266">
        <v>17.45</v>
      </c>
      <c r="K252" s="56">
        <v>10062</v>
      </c>
    </row>
    <row r="253" spans="1:11" x14ac:dyDescent="0.2">
      <c r="A253" s="123" t="s">
        <v>598</v>
      </c>
      <c r="B253" s="141">
        <v>26976</v>
      </c>
      <c r="C253" s="141">
        <v>5298993700</v>
      </c>
      <c r="D253" s="143">
        <v>5725880632</v>
      </c>
      <c r="E253" s="143">
        <v>212258</v>
      </c>
      <c r="F253" s="142">
        <v>92</v>
      </c>
      <c r="G253" s="56">
        <v>7156402344</v>
      </c>
      <c r="H253" s="56">
        <v>1430521712</v>
      </c>
      <c r="I253" s="265">
        <v>19.52</v>
      </c>
      <c r="J253" s="266">
        <v>17.45</v>
      </c>
      <c r="K253" s="56">
        <v>10351</v>
      </c>
    </row>
    <row r="254" spans="1:11" x14ac:dyDescent="0.2">
      <c r="A254" s="123" t="s">
        <v>599</v>
      </c>
      <c r="B254" s="141">
        <v>10111</v>
      </c>
      <c r="C254" s="141">
        <v>1909733600</v>
      </c>
      <c r="D254" s="143">
        <v>2063581739</v>
      </c>
      <c r="E254" s="143">
        <v>204093</v>
      </c>
      <c r="F254" s="142">
        <v>88.5</v>
      </c>
      <c r="G254" s="56">
        <v>2682324440</v>
      </c>
      <c r="H254" s="56">
        <v>618742701</v>
      </c>
      <c r="I254" s="265">
        <v>19.52</v>
      </c>
      <c r="J254" s="266">
        <v>17.45</v>
      </c>
      <c r="K254" s="56">
        <v>11945</v>
      </c>
    </row>
    <row r="255" spans="1:11" x14ac:dyDescent="0.2">
      <c r="A255" s="123" t="s">
        <v>600</v>
      </c>
      <c r="B255" s="141">
        <v>20358</v>
      </c>
      <c r="C255" s="141">
        <v>4075532500</v>
      </c>
      <c r="D255" s="143">
        <v>4403857398</v>
      </c>
      <c r="E255" s="143">
        <v>216321</v>
      </c>
      <c r="F255" s="142">
        <v>93.8</v>
      </c>
      <c r="G255" s="56">
        <v>5400728015</v>
      </c>
      <c r="H255" s="56">
        <v>996870617</v>
      </c>
      <c r="I255" s="265">
        <v>19.52</v>
      </c>
      <c r="J255" s="266">
        <v>17.45</v>
      </c>
      <c r="K255" s="56">
        <v>9558</v>
      </c>
    </row>
    <row r="256" spans="1:11" x14ac:dyDescent="0.2">
      <c r="A256" s="123" t="s">
        <v>601</v>
      </c>
      <c r="B256" s="141">
        <v>6897</v>
      </c>
      <c r="C256" s="141">
        <v>1228499100</v>
      </c>
      <c r="D256" s="143">
        <v>1327466987</v>
      </c>
      <c r="E256" s="143">
        <v>192470</v>
      </c>
      <c r="F256" s="142">
        <v>83.4</v>
      </c>
      <c r="G256" s="56">
        <v>1829689612</v>
      </c>
      <c r="H256" s="56">
        <v>502222625</v>
      </c>
      <c r="I256" s="265">
        <v>19.52</v>
      </c>
      <c r="J256" s="266">
        <v>17.45</v>
      </c>
      <c r="K256" s="56">
        <v>14214</v>
      </c>
    </row>
    <row r="257" spans="1:11" x14ac:dyDescent="0.2">
      <c r="A257" s="123" t="s">
        <v>602</v>
      </c>
      <c r="B257" s="141">
        <v>10897</v>
      </c>
      <c r="C257" s="141">
        <v>2081334800</v>
      </c>
      <c r="D257" s="143">
        <v>2249007131</v>
      </c>
      <c r="E257" s="143">
        <v>206388</v>
      </c>
      <c r="F257" s="142">
        <v>89.5</v>
      </c>
      <c r="G257" s="56">
        <v>2890840612</v>
      </c>
      <c r="H257" s="56">
        <v>641833481</v>
      </c>
      <c r="I257" s="265">
        <v>19.52</v>
      </c>
      <c r="J257" s="266">
        <v>17.45</v>
      </c>
      <c r="K257" s="56">
        <v>11497</v>
      </c>
    </row>
    <row r="258" spans="1:11" x14ac:dyDescent="0.2">
      <c r="A258" s="123" t="s">
        <v>603</v>
      </c>
      <c r="B258" s="141">
        <v>10881</v>
      </c>
      <c r="C258" s="141">
        <v>2212233300</v>
      </c>
      <c r="D258" s="143">
        <v>2390450815</v>
      </c>
      <c r="E258" s="143">
        <v>219690</v>
      </c>
      <c r="F258" s="142">
        <v>95.2</v>
      </c>
      <c r="G258" s="56">
        <v>2886596008</v>
      </c>
      <c r="H258" s="56">
        <v>496145193</v>
      </c>
      <c r="I258" s="265">
        <v>19.52</v>
      </c>
      <c r="J258" s="266">
        <v>17.45</v>
      </c>
      <c r="K258" s="56">
        <v>8901</v>
      </c>
    </row>
    <row r="259" spans="1:11" x14ac:dyDescent="0.2">
      <c r="A259" s="123" t="s">
        <v>604</v>
      </c>
      <c r="B259" s="141">
        <v>11143</v>
      </c>
      <c r="C259" s="141">
        <v>2276780900</v>
      </c>
      <c r="D259" s="143">
        <v>2460198369</v>
      </c>
      <c r="E259" s="143">
        <v>220784</v>
      </c>
      <c r="F259" s="142">
        <v>95.7</v>
      </c>
      <c r="G259" s="56">
        <v>2956101398</v>
      </c>
      <c r="H259" s="56">
        <v>495903029</v>
      </c>
      <c r="I259" s="265">
        <v>19.52</v>
      </c>
      <c r="J259" s="266">
        <v>17.45</v>
      </c>
      <c r="K259" s="56">
        <v>8687</v>
      </c>
    </row>
    <row r="260" spans="1:11" x14ac:dyDescent="0.2">
      <c r="A260" s="123" t="s">
        <v>605</v>
      </c>
      <c r="B260" s="141">
        <v>6789</v>
      </c>
      <c r="C260" s="141">
        <v>1200573600</v>
      </c>
      <c r="D260" s="143">
        <v>1297291809</v>
      </c>
      <c r="E260" s="143">
        <v>191087</v>
      </c>
      <c r="F260" s="142">
        <v>82.8</v>
      </c>
      <c r="G260" s="56">
        <v>1801038535</v>
      </c>
      <c r="H260" s="56">
        <v>503746726</v>
      </c>
      <c r="I260" s="265">
        <v>19.52</v>
      </c>
      <c r="J260" s="266">
        <v>17.45</v>
      </c>
      <c r="K260" s="56">
        <v>14484</v>
      </c>
    </row>
    <row r="261" spans="1:11" x14ac:dyDescent="0.2">
      <c r="A261" s="123" t="s">
        <v>606</v>
      </c>
      <c r="B261" s="141">
        <v>7114</v>
      </c>
      <c r="C261" s="141">
        <v>1276418000</v>
      </c>
      <c r="D261" s="143">
        <v>1379246234</v>
      </c>
      <c r="E261" s="143">
        <v>193878</v>
      </c>
      <c r="F261" s="142">
        <v>84</v>
      </c>
      <c r="G261" s="56">
        <v>1887257054</v>
      </c>
      <c r="H261" s="56">
        <v>508010820</v>
      </c>
      <c r="I261" s="265">
        <v>19.52</v>
      </c>
      <c r="J261" s="266">
        <v>17.45</v>
      </c>
      <c r="K261" s="56">
        <v>13939</v>
      </c>
    </row>
    <row r="262" spans="1:11" x14ac:dyDescent="0.2">
      <c r="A262" s="18" t="s">
        <v>607</v>
      </c>
      <c r="B262" s="141"/>
      <c r="C262" s="141"/>
      <c r="D262" s="143"/>
      <c r="E262" s="143"/>
      <c r="F262" s="142"/>
      <c r="G262" s="56"/>
      <c r="H262" s="56"/>
      <c r="I262" s="265"/>
      <c r="J262" s="266"/>
      <c r="K262" s="56"/>
    </row>
    <row r="263" spans="1:11" x14ac:dyDescent="0.2">
      <c r="A263" s="123" t="s">
        <v>608</v>
      </c>
      <c r="B263" s="141">
        <v>27021</v>
      </c>
      <c r="C263" s="141">
        <v>4957932000</v>
      </c>
      <c r="D263" s="143">
        <v>5357343002</v>
      </c>
      <c r="E263" s="143">
        <v>198266</v>
      </c>
      <c r="F263" s="142">
        <v>85.9</v>
      </c>
      <c r="G263" s="56">
        <v>7168340293</v>
      </c>
      <c r="H263" s="56">
        <v>1810997291</v>
      </c>
      <c r="I263" s="265">
        <v>19.309999999999999</v>
      </c>
      <c r="J263" s="266">
        <v>17.239999999999998</v>
      </c>
      <c r="K263" s="56">
        <v>12942</v>
      </c>
    </row>
    <row r="264" spans="1:11" x14ac:dyDescent="0.2">
      <c r="A264" s="123" t="s">
        <v>609</v>
      </c>
      <c r="B264" s="141">
        <v>101340</v>
      </c>
      <c r="C264" s="141">
        <v>21060855300</v>
      </c>
      <c r="D264" s="143">
        <v>22757517803</v>
      </c>
      <c r="E264" s="143">
        <v>224566</v>
      </c>
      <c r="F264" s="142">
        <v>97.3</v>
      </c>
      <c r="G264" s="56">
        <v>26884260585</v>
      </c>
      <c r="H264" s="56">
        <v>4126742782</v>
      </c>
      <c r="I264" s="265">
        <v>19.309999999999999</v>
      </c>
      <c r="J264" s="266">
        <v>17.239999999999998</v>
      </c>
      <c r="K264" s="56">
        <v>7863</v>
      </c>
    </row>
    <row r="265" spans="1:11" x14ac:dyDescent="0.2">
      <c r="A265" s="123" t="s">
        <v>610</v>
      </c>
      <c r="B265" s="141">
        <v>9578</v>
      </c>
      <c r="C265" s="141">
        <v>1919581200</v>
      </c>
      <c r="D265" s="143">
        <v>2074222661</v>
      </c>
      <c r="E265" s="143">
        <v>216561</v>
      </c>
      <c r="F265" s="142">
        <v>93.9</v>
      </c>
      <c r="G265" s="56">
        <v>2540926070</v>
      </c>
      <c r="H265" s="56">
        <v>466703409</v>
      </c>
      <c r="I265" s="265">
        <v>19.309999999999999</v>
      </c>
      <c r="J265" s="266">
        <v>17.239999999999998</v>
      </c>
      <c r="K265" s="56">
        <v>9409</v>
      </c>
    </row>
    <row r="266" spans="1:11" x14ac:dyDescent="0.2">
      <c r="A266" s="123" t="s">
        <v>611</v>
      </c>
      <c r="B266" s="141">
        <v>37438</v>
      </c>
      <c r="C266" s="141">
        <v>7458356700</v>
      </c>
      <c r="D266" s="143">
        <v>8059201916</v>
      </c>
      <c r="E266" s="143">
        <v>215268</v>
      </c>
      <c r="F266" s="142">
        <v>93.3</v>
      </c>
      <c r="G266" s="56">
        <v>9931842785</v>
      </c>
      <c r="H266" s="56">
        <v>1872640869</v>
      </c>
      <c r="I266" s="265">
        <v>19.309999999999999</v>
      </c>
      <c r="J266" s="266">
        <v>17.239999999999998</v>
      </c>
      <c r="K266" s="56">
        <v>9659</v>
      </c>
    </row>
    <row r="267" spans="1:11" x14ac:dyDescent="0.2">
      <c r="A267" s="123" t="s">
        <v>612</v>
      </c>
      <c r="B267" s="141">
        <v>19023</v>
      </c>
      <c r="C267" s="141">
        <v>3436620200</v>
      </c>
      <c r="D267" s="143">
        <v>3713474323</v>
      </c>
      <c r="E267" s="143">
        <v>195210</v>
      </c>
      <c r="F267" s="142">
        <v>84.6</v>
      </c>
      <c r="G267" s="56">
        <v>5046568868</v>
      </c>
      <c r="H267" s="56">
        <v>1333094545</v>
      </c>
      <c r="I267" s="265">
        <v>19.309999999999999</v>
      </c>
      <c r="J267" s="266">
        <v>17.239999999999998</v>
      </c>
      <c r="K267" s="56">
        <v>13532</v>
      </c>
    </row>
    <row r="268" spans="1:11" x14ac:dyDescent="0.2">
      <c r="A268" s="123" t="s">
        <v>613</v>
      </c>
      <c r="B268" s="141">
        <v>9526</v>
      </c>
      <c r="C268" s="141">
        <v>1730394500</v>
      </c>
      <c r="D268" s="143">
        <v>1869795081</v>
      </c>
      <c r="E268" s="143">
        <v>196283</v>
      </c>
      <c r="F268" s="142">
        <v>85.1</v>
      </c>
      <c r="G268" s="56">
        <v>2527131107</v>
      </c>
      <c r="H268" s="56">
        <v>657336026</v>
      </c>
      <c r="I268" s="265">
        <v>19.309999999999999</v>
      </c>
      <c r="J268" s="266">
        <v>17.239999999999998</v>
      </c>
      <c r="K268" s="56">
        <v>13325</v>
      </c>
    </row>
    <row r="269" spans="1:11" x14ac:dyDescent="0.2">
      <c r="A269" s="123" t="s">
        <v>614</v>
      </c>
      <c r="B269" s="141">
        <v>5925</v>
      </c>
      <c r="C269" s="141">
        <v>1102201200</v>
      </c>
      <c r="D269" s="143">
        <v>1190994529</v>
      </c>
      <c r="E269" s="143">
        <v>201012</v>
      </c>
      <c r="F269" s="142">
        <v>87.1</v>
      </c>
      <c r="G269" s="56">
        <v>1571829919</v>
      </c>
      <c r="H269" s="56">
        <v>380835390</v>
      </c>
      <c r="I269" s="265">
        <v>19.309999999999999</v>
      </c>
      <c r="J269" s="266">
        <v>17.239999999999998</v>
      </c>
      <c r="K269" s="56">
        <v>12412</v>
      </c>
    </row>
    <row r="270" spans="1:11" x14ac:dyDescent="0.2">
      <c r="A270" s="123" t="s">
        <v>615</v>
      </c>
      <c r="B270" s="141">
        <v>11649</v>
      </c>
      <c r="C270" s="141">
        <v>2118744900</v>
      </c>
      <c r="D270" s="143">
        <v>2289430989</v>
      </c>
      <c r="E270" s="143">
        <v>196535</v>
      </c>
      <c r="F270" s="142">
        <v>85.2</v>
      </c>
      <c r="G270" s="56">
        <v>3090337000</v>
      </c>
      <c r="H270" s="56">
        <v>800906011</v>
      </c>
      <c r="I270" s="265">
        <v>19.309999999999999</v>
      </c>
      <c r="J270" s="266">
        <v>17.239999999999998</v>
      </c>
      <c r="K270" s="56">
        <v>13276</v>
      </c>
    </row>
    <row r="271" spans="1:11" x14ac:dyDescent="0.2">
      <c r="A271" s="123" t="s">
        <v>616</v>
      </c>
      <c r="B271" s="141">
        <v>39182</v>
      </c>
      <c r="C271" s="141">
        <v>7804968600</v>
      </c>
      <c r="D271" s="143">
        <v>8433736870</v>
      </c>
      <c r="E271" s="143">
        <v>215245</v>
      </c>
      <c r="F271" s="142">
        <v>93.3</v>
      </c>
      <c r="G271" s="56">
        <v>10394504621</v>
      </c>
      <c r="H271" s="56">
        <v>1960767751</v>
      </c>
      <c r="I271" s="265">
        <v>19.309999999999999</v>
      </c>
      <c r="J271" s="266">
        <v>17.239999999999998</v>
      </c>
      <c r="K271" s="56">
        <v>9663</v>
      </c>
    </row>
    <row r="272" spans="1:11" x14ac:dyDescent="0.2">
      <c r="A272" s="123" t="s">
        <v>617</v>
      </c>
      <c r="B272" s="141">
        <v>25717</v>
      </c>
      <c r="C272" s="141">
        <v>4894017500</v>
      </c>
      <c r="D272" s="143">
        <v>5288279550</v>
      </c>
      <c r="E272" s="143">
        <v>205634</v>
      </c>
      <c r="F272" s="142">
        <v>89.1</v>
      </c>
      <c r="G272" s="56">
        <v>6822405067</v>
      </c>
      <c r="H272" s="56">
        <v>1534125517</v>
      </c>
      <c r="I272" s="265">
        <v>19.309999999999999</v>
      </c>
      <c r="J272" s="266">
        <v>17.239999999999998</v>
      </c>
      <c r="K272" s="56">
        <v>11519</v>
      </c>
    </row>
    <row r="273" spans="1:11" x14ac:dyDescent="0.2">
      <c r="A273" s="18" t="s">
        <v>618</v>
      </c>
      <c r="B273" s="141"/>
      <c r="C273" s="141"/>
      <c r="D273" s="143"/>
      <c r="E273" s="143"/>
      <c r="F273" s="142"/>
      <c r="G273" s="56"/>
      <c r="H273" s="56"/>
      <c r="I273" s="265"/>
      <c r="J273" s="266"/>
      <c r="K273" s="56"/>
    </row>
    <row r="274" spans="1:11" x14ac:dyDescent="0.2">
      <c r="A274" s="123" t="s">
        <v>619</v>
      </c>
      <c r="B274" s="141">
        <v>25134</v>
      </c>
      <c r="C274" s="141">
        <v>4794370200</v>
      </c>
      <c r="D274" s="143">
        <v>5180604663</v>
      </c>
      <c r="E274" s="143">
        <v>206119</v>
      </c>
      <c r="F274" s="142">
        <v>89.4</v>
      </c>
      <c r="G274" s="56">
        <v>6667742309</v>
      </c>
      <c r="H274" s="56">
        <v>1487137646</v>
      </c>
      <c r="I274" s="265">
        <v>21.04</v>
      </c>
      <c r="J274" s="266">
        <v>18.97</v>
      </c>
      <c r="K274" s="56">
        <v>12449</v>
      </c>
    </row>
    <row r="275" spans="1:11" x14ac:dyDescent="0.2">
      <c r="A275" s="123" t="s">
        <v>620</v>
      </c>
      <c r="B275" s="141">
        <v>18417</v>
      </c>
      <c r="C275" s="141">
        <v>3452759800</v>
      </c>
      <c r="D275" s="143">
        <v>3730914129</v>
      </c>
      <c r="E275" s="143">
        <v>202580</v>
      </c>
      <c r="F275" s="142">
        <v>87.8</v>
      </c>
      <c r="G275" s="56">
        <v>4885804492</v>
      </c>
      <c r="H275" s="56">
        <v>1154890363</v>
      </c>
      <c r="I275" s="265">
        <v>21.04</v>
      </c>
      <c r="J275" s="266">
        <v>18.97</v>
      </c>
      <c r="K275" s="56">
        <v>13194</v>
      </c>
    </row>
    <row r="276" spans="1:11" x14ac:dyDescent="0.2">
      <c r="A276" s="123" t="s">
        <v>621</v>
      </c>
      <c r="B276" s="141">
        <v>19494</v>
      </c>
      <c r="C276" s="141">
        <v>3623618100</v>
      </c>
      <c r="D276" s="143">
        <v>3915536774</v>
      </c>
      <c r="E276" s="143">
        <v>200859</v>
      </c>
      <c r="F276" s="142">
        <v>87.1</v>
      </c>
      <c r="G276" s="56">
        <v>5171519399</v>
      </c>
      <c r="H276" s="56">
        <v>1255982625</v>
      </c>
      <c r="I276" s="265">
        <v>21.04</v>
      </c>
      <c r="J276" s="266">
        <v>18.97</v>
      </c>
      <c r="K276" s="56">
        <v>13556</v>
      </c>
    </row>
    <row r="277" spans="1:11" x14ac:dyDescent="0.2">
      <c r="A277" s="123" t="s">
        <v>622</v>
      </c>
      <c r="B277" s="141">
        <v>98826</v>
      </c>
      <c r="C277" s="141">
        <v>21532983100</v>
      </c>
      <c r="D277" s="143">
        <v>23267680219</v>
      </c>
      <c r="E277" s="143">
        <v>235441</v>
      </c>
      <c r="F277" s="142">
        <v>102.1</v>
      </c>
      <c r="G277" s="56">
        <v>26217327182</v>
      </c>
      <c r="H277" s="56">
        <v>2949646963</v>
      </c>
      <c r="I277" s="265">
        <v>21.04</v>
      </c>
      <c r="J277" s="266">
        <v>18.97</v>
      </c>
      <c r="K277" s="56">
        <v>6280</v>
      </c>
    </row>
    <row r="278" spans="1:11" x14ac:dyDescent="0.2">
      <c r="A278" s="123" t="s">
        <v>623</v>
      </c>
      <c r="B278" s="141">
        <v>18030</v>
      </c>
      <c r="C278" s="141">
        <v>3629750100</v>
      </c>
      <c r="D278" s="143">
        <v>3922162768</v>
      </c>
      <c r="E278" s="143">
        <v>217535</v>
      </c>
      <c r="F278" s="142">
        <v>94.3</v>
      </c>
      <c r="G278" s="56">
        <v>4783138133</v>
      </c>
      <c r="H278" s="56">
        <v>860975365</v>
      </c>
      <c r="I278" s="265">
        <v>21.04</v>
      </c>
      <c r="J278" s="266">
        <v>18.97</v>
      </c>
      <c r="K278" s="56">
        <v>10047</v>
      </c>
    </row>
    <row r="279" spans="1:11" x14ac:dyDescent="0.2">
      <c r="A279" s="123" t="s">
        <v>624</v>
      </c>
      <c r="B279" s="141">
        <v>9391</v>
      </c>
      <c r="C279" s="141">
        <v>1814460500</v>
      </c>
      <c r="D279" s="143">
        <v>1960633438</v>
      </c>
      <c r="E279" s="143">
        <v>208778</v>
      </c>
      <c r="F279" s="142">
        <v>90.5</v>
      </c>
      <c r="G279" s="56">
        <v>2491317260</v>
      </c>
      <c r="H279" s="56">
        <v>530683822</v>
      </c>
      <c r="I279" s="265">
        <v>21.04</v>
      </c>
      <c r="J279" s="266">
        <v>18.97</v>
      </c>
      <c r="K279" s="56">
        <v>11890</v>
      </c>
    </row>
    <row r="280" spans="1:11" x14ac:dyDescent="0.2">
      <c r="A280" s="123" t="s">
        <v>625</v>
      </c>
      <c r="B280" s="141">
        <v>56084</v>
      </c>
      <c r="C280" s="141">
        <v>11575928100</v>
      </c>
      <c r="D280" s="143">
        <v>12508484868</v>
      </c>
      <c r="E280" s="143">
        <v>223031</v>
      </c>
      <c r="F280" s="142">
        <v>96.7</v>
      </c>
      <c r="G280" s="56">
        <v>14878398171</v>
      </c>
      <c r="H280" s="56">
        <v>2369913303</v>
      </c>
      <c r="I280" s="265">
        <v>21.04</v>
      </c>
      <c r="J280" s="266">
        <v>18.97</v>
      </c>
      <c r="K280" s="56">
        <v>8891</v>
      </c>
    </row>
    <row r="281" spans="1:11" x14ac:dyDescent="0.2">
      <c r="A281" s="18" t="s">
        <v>626</v>
      </c>
      <c r="B281" s="141"/>
      <c r="C281" s="141"/>
      <c r="D281" s="143"/>
      <c r="E281" s="143"/>
      <c r="F281" s="142"/>
      <c r="G281" s="56"/>
      <c r="H281" s="56"/>
      <c r="I281" s="265"/>
      <c r="J281" s="266"/>
      <c r="K281" s="56"/>
    </row>
    <row r="282" spans="1:11" x14ac:dyDescent="0.2">
      <c r="A282" s="123" t="s">
        <v>627</v>
      </c>
      <c r="B282" s="141">
        <v>7095</v>
      </c>
      <c r="C282" s="141">
        <v>1238387100</v>
      </c>
      <c r="D282" s="143">
        <v>1338151565</v>
      </c>
      <c r="E282" s="143">
        <v>188605</v>
      </c>
      <c r="F282" s="142">
        <v>81.8</v>
      </c>
      <c r="G282" s="56">
        <v>1882216586</v>
      </c>
      <c r="H282" s="56">
        <v>544065021</v>
      </c>
      <c r="I282" s="265">
        <v>20.170000000000002</v>
      </c>
      <c r="J282" s="266">
        <v>18.100000000000001</v>
      </c>
      <c r="K282" s="56">
        <v>15467</v>
      </c>
    </row>
    <row r="283" spans="1:11" x14ac:dyDescent="0.2">
      <c r="A283" s="123" t="s">
        <v>628</v>
      </c>
      <c r="B283" s="141">
        <v>6369</v>
      </c>
      <c r="C283" s="141">
        <v>1138307200</v>
      </c>
      <c r="D283" s="143">
        <v>1230009228</v>
      </c>
      <c r="E283" s="143">
        <v>193124</v>
      </c>
      <c r="F283" s="142">
        <v>83.7</v>
      </c>
      <c r="G283" s="56">
        <v>1689617680</v>
      </c>
      <c r="H283" s="56">
        <v>459608452</v>
      </c>
      <c r="I283" s="265">
        <v>20.170000000000002</v>
      </c>
      <c r="J283" s="266">
        <v>18.100000000000001</v>
      </c>
      <c r="K283" s="56">
        <v>14555</v>
      </c>
    </row>
    <row r="284" spans="1:11" x14ac:dyDescent="0.2">
      <c r="A284" s="123" t="s">
        <v>629</v>
      </c>
      <c r="B284" s="141">
        <v>10133</v>
      </c>
      <c r="C284" s="141">
        <v>1914901800</v>
      </c>
      <c r="D284" s="143">
        <v>2069166289</v>
      </c>
      <c r="E284" s="143">
        <v>204201</v>
      </c>
      <c r="F284" s="142">
        <v>88.5</v>
      </c>
      <c r="G284" s="56">
        <v>2688160771</v>
      </c>
      <c r="H284" s="56">
        <v>618994482</v>
      </c>
      <c r="I284" s="265">
        <v>20.170000000000002</v>
      </c>
      <c r="J284" s="266">
        <v>18.100000000000001</v>
      </c>
      <c r="K284" s="56">
        <v>12321</v>
      </c>
    </row>
    <row r="285" spans="1:11" x14ac:dyDescent="0.2">
      <c r="A285" s="123" t="s">
        <v>630</v>
      </c>
      <c r="B285" s="141">
        <v>14868</v>
      </c>
      <c r="C285" s="141">
        <v>2848398700</v>
      </c>
      <c r="D285" s="143">
        <v>3077865699</v>
      </c>
      <c r="E285" s="143">
        <v>207013</v>
      </c>
      <c r="F285" s="142">
        <v>89.7</v>
      </c>
      <c r="G285" s="56">
        <v>3944298267</v>
      </c>
      <c r="H285" s="56">
        <v>866432568</v>
      </c>
      <c r="I285" s="265">
        <v>20.170000000000002</v>
      </c>
      <c r="J285" s="266">
        <v>18.100000000000001</v>
      </c>
      <c r="K285" s="56">
        <v>11754</v>
      </c>
    </row>
    <row r="286" spans="1:11" x14ac:dyDescent="0.2">
      <c r="A286" s="123" t="s">
        <v>631</v>
      </c>
      <c r="B286" s="141">
        <v>5354</v>
      </c>
      <c r="C286" s="141">
        <v>955632000</v>
      </c>
      <c r="D286" s="143">
        <v>1032617714</v>
      </c>
      <c r="E286" s="143">
        <v>192868</v>
      </c>
      <c r="F286" s="142">
        <v>83.6</v>
      </c>
      <c r="G286" s="56">
        <v>1420350614</v>
      </c>
      <c r="H286" s="56">
        <v>387732900</v>
      </c>
      <c r="I286" s="265">
        <v>20.170000000000002</v>
      </c>
      <c r="J286" s="266">
        <v>18.100000000000001</v>
      </c>
      <c r="K286" s="56">
        <v>14607</v>
      </c>
    </row>
    <row r="287" spans="1:11" x14ac:dyDescent="0.2">
      <c r="A287" s="123" t="s">
        <v>632</v>
      </c>
      <c r="B287" s="141">
        <v>11685</v>
      </c>
      <c r="C287" s="141">
        <v>2078257400</v>
      </c>
      <c r="D287" s="143">
        <v>2245681816</v>
      </c>
      <c r="E287" s="143">
        <v>192185</v>
      </c>
      <c r="F287" s="142">
        <v>83.3</v>
      </c>
      <c r="G287" s="56">
        <v>3099887359</v>
      </c>
      <c r="H287" s="56">
        <v>854205543</v>
      </c>
      <c r="I287" s="265">
        <v>20.170000000000002</v>
      </c>
      <c r="J287" s="266">
        <v>18.100000000000001</v>
      </c>
      <c r="K287" s="56">
        <v>14745</v>
      </c>
    </row>
    <row r="288" spans="1:11" x14ac:dyDescent="0.2">
      <c r="A288" s="123" t="s">
        <v>633</v>
      </c>
      <c r="B288" s="141">
        <v>11470</v>
      </c>
      <c r="C288" s="141">
        <v>2110992300</v>
      </c>
      <c r="D288" s="143">
        <v>2281053840</v>
      </c>
      <c r="E288" s="143">
        <v>198871</v>
      </c>
      <c r="F288" s="142">
        <v>86.2</v>
      </c>
      <c r="G288" s="56">
        <v>3042850493</v>
      </c>
      <c r="H288" s="56">
        <v>761796653</v>
      </c>
      <c r="I288" s="265">
        <v>20.170000000000002</v>
      </c>
      <c r="J288" s="266">
        <v>18.100000000000001</v>
      </c>
      <c r="K288" s="56">
        <v>13396</v>
      </c>
    </row>
    <row r="289" spans="1:11" x14ac:dyDescent="0.2">
      <c r="A289" s="123" t="s">
        <v>634</v>
      </c>
      <c r="B289" s="141">
        <v>63072</v>
      </c>
      <c r="C289" s="141">
        <v>12689869400</v>
      </c>
      <c r="D289" s="143">
        <v>13712165279</v>
      </c>
      <c r="E289" s="143">
        <v>217405</v>
      </c>
      <c r="F289" s="142">
        <v>94.2</v>
      </c>
      <c r="G289" s="56">
        <v>16732228968</v>
      </c>
      <c r="H289" s="56">
        <v>3020063689</v>
      </c>
      <c r="I289" s="265">
        <v>20.170000000000002</v>
      </c>
      <c r="J289" s="266">
        <v>18.100000000000001</v>
      </c>
      <c r="K289" s="56">
        <v>9658</v>
      </c>
    </row>
    <row r="290" spans="1:11" x14ac:dyDescent="0.2">
      <c r="A290" s="18" t="s">
        <v>635</v>
      </c>
      <c r="B290" s="141"/>
      <c r="C290" s="141"/>
      <c r="D290" s="143"/>
      <c r="E290" s="143"/>
      <c r="F290" s="142"/>
      <c r="G290" s="56"/>
      <c r="H290" s="56"/>
      <c r="I290" s="265"/>
      <c r="J290" s="266"/>
      <c r="K290" s="56"/>
    </row>
    <row r="291" spans="1:11" x14ac:dyDescent="0.2">
      <c r="A291" s="123" t="s">
        <v>636</v>
      </c>
      <c r="B291" s="141">
        <v>2475</v>
      </c>
      <c r="C291" s="141">
        <v>428370900</v>
      </c>
      <c r="D291" s="143">
        <v>462880460</v>
      </c>
      <c r="E291" s="143">
        <v>187022</v>
      </c>
      <c r="F291" s="142">
        <v>81.099999999999994</v>
      </c>
      <c r="G291" s="56">
        <v>656587181</v>
      </c>
      <c r="H291" s="56">
        <v>193706721</v>
      </c>
      <c r="I291" s="265">
        <v>20.6</v>
      </c>
      <c r="J291" s="266">
        <v>18.53</v>
      </c>
      <c r="K291" s="56">
        <v>16123</v>
      </c>
    </row>
    <row r="292" spans="1:11" x14ac:dyDescent="0.2">
      <c r="A292" s="123" t="s">
        <v>637</v>
      </c>
      <c r="B292" s="141">
        <v>2584</v>
      </c>
      <c r="C292" s="141">
        <v>473917900</v>
      </c>
      <c r="D292" s="143">
        <v>512096726</v>
      </c>
      <c r="E292" s="143">
        <v>198180</v>
      </c>
      <c r="F292" s="142">
        <v>85.9</v>
      </c>
      <c r="G292" s="56">
        <v>685503546</v>
      </c>
      <c r="H292" s="56">
        <v>173406820</v>
      </c>
      <c r="I292" s="265">
        <v>20.6</v>
      </c>
      <c r="J292" s="266">
        <v>18.53</v>
      </c>
      <c r="K292" s="56">
        <v>13824</v>
      </c>
    </row>
    <row r="293" spans="1:11" x14ac:dyDescent="0.2">
      <c r="A293" s="123" t="s">
        <v>638</v>
      </c>
      <c r="B293" s="141">
        <v>12237</v>
      </c>
      <c r="C293" s="141">
        <v>2366251400</v>
      </c>
      <c r="D293" s="143">
        <v>2556876613</v>
      </c>
      <c r="E293" s="143">
        <v>208946</v>
      </c>
      <c r="F293" s="142">
        <v>90.6</v>
      </c>
      <c r="G293" s="56">
        <v>3246326197</v>
      </c>
      <c r="H293" s="56">
        <v>689449584</v>
      </c>
      <c r="I293" s="265">
        <v>20.6</v>
      </c>
      <c r="J293" s="266">
        <v>18.53</v>
      </c>
      <c r="K293" s="56">
        <v>11606</v>
      </c>
    </row>
    <row r="294" spans="1:11" x14ac:dyDescent="0.2">
      <c r="A294" s="123" t="s">
        <v>639</v>
      </c>
      <c r="B294" s="141">
        <v>3109</v>
      </c>
      <c r="C294" s="141">
        <v>615895400</v>
      </c>
      <c r="D294" s="143">
        <v>665511933</v>
      </c>
      <c r="E294" s="143">
        <v>214060</v>
      </c>
      <c r="F294" s="142">
        <v>92.8</v>
      </c>
      <c r="G294" s="56">
        <v>824779615</v>
      </c>
      <c r="H294" s="56">
        <v>159267682</v>
      </c>
      <c r="I294" s="265">
        <v>20.6</v>
      </c>
      <c r="J294" s="266">
        <v>18.53</v>
      </c>
      <c r="K294" s="56">
        <v>10553</v>
      </c>
    </row>
    <row r="295" spans="1:11" x14ac:dyDescent="0.2">
      <c r="A295" s="123" t="s">
        <v>640</v>
      </c>
      <c r="B295" s="141">
        <v>7090</v>
      </c>
      <c r="C295" s="141">
        <v>1328269600</v>
      </c>
      <c r="D295" s="143">
        <v>1435274999</v>
      </c>
      <c r="E295" s="143">
        <v>202437</v>
      </c>
      <c r="F295" s="142">
        <v>87.8</v>
      </c>
      <c r="G295" s="56">
        <v>1880890148</v>
      </c>
      <c r="H295" s="56">
        <v>445615149</v>
      </c>
      <c r="I295" s="265">
        <v>20.6</v>
      </c>
      <c r="J295" s="266">
        <v>18.53</v>
      </c>
      <c r="K295" s="56">
        <v>12947</v>
      </c>
    </row>
    <row r="296" spans="1:11" x14ac:dyDescent="0.2">
      <c r="A296" s="123" t="s">
        <v>641</v>
      </c>
      <c r="B296" s="141">
        <v>4097</v>
      </c>
      <c r="C296" s="141">
        <v>751215200</v>
      </c>
      <c r="D296" s="143">
        <v>811733097</v>
      </c>
      <c r="E296" s="143">
        <v>198129</v>
      </c>
      <c r="F296" s="142">
        <v>85.9</v>
      </c>
      <c r="G296" s="56">
        <v>1086883912</v>
      </c>
      <c r="H296" s="56">
        <v>275150815</v>
      </c>
      <c r="I296" s="265">
        <v>20.6</v>
      </c>
      <c r="J296" s="266">
        <v>18.53</v>
      </c>
      <c r="K296" s="56">
        <v>13835</v>
      </c>
    </row>
    <row r="297" spans="1:11" x14ac:dyDescent="0.2">
      <c r="A297" s="123" t="s">
        <v>642</v>
      </c>
      <c r="B297" s="141">
        <v>6779</v>
      </c>
      <c r="C297" s="141">
        <v>1256899100</v>
      </c>
      <c r="D297" s="143">
        <v>1358154891</v>
      </c>
      <c r="E297" s="143">
        <v>200347</v>
      </c>
      <c r="F297" s="142">
        <v>86.8</v>
      </c>
      <c r="G297" s="56">
        <v>1798385657</v>
      </c>
      <c r="H297" s="56">
        <v>440230766</v>
      </c>
      <c r="I297" s="265">
        <v>20.6</v>
      </c>
      <c r="J297" s="266">
        <v>18.53</v>
      </c>
      <c r="K297" s="56">
        <v>13378</v>
      </c>
    </row>
    <row r="298" spans="1:11" x14ac:dyDescent="0.2">
      <c r="A298" s="123" t="s">
        <v>643</v>
      </c>
      <c r="B298" s="141">
        <v>72466</v>
      </c>
      <c r="C298" s="141">
        <v>14992791500</v>
      </c>
      <c r="D298" s="143">
        <v>16200610783</v>
      </c>
      <c r="E298" s="143">
        <v>223562</v>
      </c>
      <c r="F298" s="142">
        <v>96.9</v>
      </c>
      <c r="G298" s="56">
        <v>19224342092</v>
      </c>
      <c r="H298" s="56">
        <v>3023731309</v>
      </c>
      <c r="I298" s="265">
        <v>20.6</v>
      </c>
      <c r="J298" s="266">
        <v>18.53</v>
      </c>
      <c r="K298" s="56">
        <v>8596</v>
      </c>
    </row>
    <row r="299" spans="1:11" x14ac:dyDescent="0.2">
      <c r="A299" s="123" t="s">
        <v>644</v>
      </c>
      <c r="B299" s="141">
        <v>2533</v>
      </c>
      <c r="C299" s="141">
        <v>453740600</v>
      </c>
      <c r="D299" s="143">
        <v>490293943</v>
      </c>
      <c r="E299" s="143">
        <v>193563</v>
      </c>
      <c r="F299" s="142">
        <v>83.9</v>
      </c>
      <c r="G299" s="56">
        <v>671973871</v>
      </c>
      <c r="H299" s="56">
        <v>181679928</v>
      </c>
      <c r="I299" s="265">
        <v>20.6</v>
      </c>
      <c r="J299" s="266">
        <v>18.53</v>
      </c>
      <c r="K299" s="56">
        <v>14775</v>
      </c>
    </row>
    <row r="300" spans="1:11" x14ac:dyDescent="0.2">
      <c r="A300" s="123" t="s">
        <v>645</v>
      </c>
      <c r="B300" s="141">
        <v>5895</v>
      </c>
      <c r="C300" s="141">
        <v>1092979300</v>
      </c>
      <c r="D300" s="144">
        <v>1181029712</v>
      </c>
      <c r="E300" s="144">
        <v>200344</v>
      </c>
      <c r="F300" s="145">
        <v>86.8</v>
      </c>
      <c r="G300" s="122">
        <v>1563871286</v>
      </c>
      <c r="H300" s="56">
        <v>382841574</v>
      </c>
      <c r="I300" s="265">
        <v>20.6</v>
      </c>
      <c r="J300" s="266">
        <v>18.53</v>
      </c>
      <c r="K300" s="56">
        <v>13378</v>
      </c>
    </row>
    <row r="301" spans="1:11" x14ac:dyDescent="0.2">
      <c r="A301" s="123" t="s">
        <v>646</v>
      </c>
      <c r="B301" s="141">
        <v>126898</v>
      </c>
      <c r="C301" s="141">
        <v>26371862300</v>
      </c>
      <c r="D301" s="55">
        <v>28496379527</v>
      </c>
      <c r="E301" s="55">
        <v>224561</v>
      </c>
      <c r="F301" s="142">
        <v>97.3</v>
      </c>
      <c r="G301" s="56">
        <v>33664484900</v>
      </c>
      <c r="H301" s="56">
        <v>5168105373</v>
      </c>
      <c r="I301" s="266">
        <v>20.6</v>
      </c>
      <c r="J301" s="266">
        <v>18.53</v>
      </c>
      <c r="K301" s="56">
        <v>8390</v>
      </c>
    </row>
    <row r="302" spans="1:11" x14ac:dyDescent="0.2">
      <c r="A302" s="123" t="s">
        <v>647</v>
      </c>
      <c r="B302" s="141">
        <v>6758</v>
      </c>
      <c r="C302" s="141">
        <v>1169275100</v>
      </c>
      <c r="D302" s="55">
        <v>1263471902</v>
      </c>
      <c r="E302" s="55">
        <v>186959</v>
      </c>
      <c r="F302" s="142">
        <v>81</v>
      </c>
      <c r="G302" s="56">
        <v>1792814615</v>
      </c>
      <c r="H302" s="56">
        <v>529342713</v>
      </c>
      <c r="I302" s="265">
        <v>20.6</v>
      </c>
      <c r="J302" s="266">
        <v>18.53</v>
      </c>
      <c r="K302" s="56">
        <v>16136</v>
      </c>
    </row>
    <row r="303" spans="1:11" x14ac:dyDescent="0.2">
      <c r="A303" s="123" t="s">
        <v>648</v>
      </c>
      <c r="B303" s="141">
        <v>5442</v>
      </c>
      <c r="C303" s="141">
        <v>990779700</v>
      </c>
      <c r="D303" s="55">
        <v>1070596913</v>
      </c>
      <c r="E303" s="55">
        <v>196729</v>
      </c>
      <c r="F303" s="142">
        <v>85.3</v>
      </c>
      <c r="G303" s="56">
        <v>1443695936</v>
      </c>
      <c r="H303" s="56">
        <v>373099023</v>
      </c>
      <c r="I303" s="265">
        <v>20.6</v>
      </c>
      <c r="J303" s="266">
        <v>18.53</v>
      </c>
      <c r="K303" s="56">
        <v>14123</v>
      </c>
    </row>
    <row r="304" spans="1:11" x14ac:dyDescent="0.2">
      <c r="A304" s="123" t="s">
        <v>649</v>
      </c>
      <c r="B304" s="141">
        <v>8774</v>
      </c>
      <c r="C304" s="141">
        <v>1676982800</v>
      </c>
      <c r="D304" s="55">
        <v>1812080534</v>
      </c>
      <c r="E304" s="55">
        <v>206528</v>
      </c>
      <c r="F304" s="142">
        <v>89.5</v>
      </c>
      <c r="G304" s="56">
        <v>2327634719</v>
      </c>
      <c r="H304" s="56">
        <v>515554185</v>
      </c>
      <c r="I304" s="265">
        <v>20.6</v>
      </c>
      <c r="J304" s="266">
        <v>18.53</v>
      </c>
      <c r="K304" s="56">
        <v>12104</v>
      </c>
    </row>
    <row r="305" spans="1:11" x14ac:dyDescent="0.2">
      <c r="A305" s="123" t="s">
        <v>650</v>
      </c>
      <c r="B305" s="141">
        <v>2817</v>
      </c>
      <c r="C305" s="141">
        <v>488294500</v>
      </c>
      <c r="D305" s="55">
        <v>527631505</v>
      </c>
      <c r="E305" s="55">
        <v>187303</v>
      </c>
      <c r="F305" s="142">
        <v>81.2</v>
      </c>
      <c r="G305" s="56">
        <v>747315592</v>
      </c>
      <c r="H305" s="56">
        <v>219684087</v>
      </c>
      <c r="I305" s="265">
        <v>20.6</v>
      </c>
      <c r="J305" s="266">
        <v>18.53</v>
      </c>
      <c r="K305" s="56">
        <v>16065</v>
      </c>
    </row>
    <row r="306" spans="1:11" x14ac:dyDescent="0.2">
      <c r="A306" s="18" t="s">
        <v>651</v>
      </c>
      <c r="B306" s="141"/>
      <c r="C306" s="141"/>
      <c r="D306" s="55"/>
      <c r="E306" s="55"/>
      <c r="F306" s="142"/>
      <c r="G306" s="56"/>
      <c r="H306" s="56"/>
      <c r="I306" s="265"/>
      <c r="J306" s="266"/>
      <c r="K306" s="56"/>
    </row>
    <row r="307" spans="1:11" x14ac:dyDescent="0.2">
      <c r="A307" s="123" t="s">
        <v>652</v>
      </c>
      <c r="B307" s="141">
        <v>2804</v>
      </c>
      <c r="C307" s="141">
        <v>574914800</v>
      </c>
      <c r="D307" s="55">
        <v>621229936</v>
      </c>
      <c r="E307" s="55">
        <v>221551</v>
      </c>
      <c r="F307" s="142">
        <v>96</v>
      </c>
      <c r="G307" s="56">
        <v>743866851</v>
      </c>
      <c r="H307" s="56">
        <v>122636915</v>
      </c>
      <c r="I307" s="265">
        <v>20.45</v>
      </c>
      <c r="J307" s="266">
        <v>18.38</v>
      </c>
      <c r="K307" s="56">
        <v>8944</v>
      </c>
    </row>
    <row r="308" spans="1:11" x14ac:dyDescent="0.2">
      <c r="A308" s="123" t="s">
        <v>653</v>
      </c>
      <c r="B308" s="141">
        <v>6329</v>
      </c>
      <c r="C308" s="141">
        <v>1289477600</v>
      </c>
      <c r="D308" s="55">
        <v>1393357915</v>
      </c>
      <c r="E308" s="55">
        <v>220155</v>
      </c>
      <c r="F308" s="142">
        <v>95.4</v>
      </c>
      <c r="G308" s="56">
        <v>1679006170</v>
      </c>
      <c r="H308" s="56">
        <v>285648255</v>
      </c>
      <c r="I308" s="265">
        <v>20.45</v>
      </c>
      <c r="J308" s="266">
        <v>18.38</v>
      </c>
      <c r="K308" s="56">
        <v>9230</v>
      </c>
    </row>
    <row r="309" spans="1:11" x14ac:dyDescent="0.2">
      <c r="A309" s="123" t="s">
        <v>654</v>
      </c>
      <c r="B309" s="141">
        <v>28051</v>
      </c>
      <c r="C309" s="141">
        <v>5878431300</v>
      </c>
      <c r="D309" s="55">
        <v>6351997726</v>
      </c>
      <c r="E309" s="55">
        <v>226445</v>
      </c>
      <c r="F309" s="142">
        <v>98.2</v>
      </c>
      <c r="G309" s="56">
        <v>7441586675</v>
      </c>
      <c r="H309" s="56">
        <v>1089588949</v>
      </c>
      <c r="I309" s="265">
        <v>20.45</v>
      </c>
      <c r="J309" s="266">
        <v>18.38</v>
      </c>
      <c r="K309" s="56">
        <v>7943</v>
      </c>
    </row>
    <row r="310" spans="1:11" x14ac:dyDescent="0.2">
      <c r="A310" s="123" t="s">
        <v>655</v>
      </c>
      <c r="B310" s="141">
        <v>17654</v>
      </c>
      <c r="C310" s="141">
        <v>4310571300</v>
      </c>
      <c r="D310" s="55">
        <v>4657830924</v>
      </c>
      <c r="E310" s="55">
        <v>263840</v>
      </c>
      <c r="F310" s="142">
        <v>114.4</v>
      </c>
      <c r="G310" s="56">
        <v>4683389939</v>
      </c>
      <c r="H310" s="56">
        <v>25559015</v>
      </c>
      <c r="I310" s="265">
        <v>20.45</v>
      </c>
      <c r="J310" s="266">
        <v>18.38</v>
      </c>
      <c r="K310" s="56">
        <v>296</v>
      </c>
    </row>
    <row r="311" spans="1:11" x14ac:dyDescent="0.2">
      <c r="A311" s="123" t="s">
        <v>656</v>
      </c>
      <c r="B311" s="141">
        <v>9763</v>
      </c>
      <c r="C311" s="141">
        <v>1693069100</v>
      </c>
      <c r="D311" s="55">
        <v>1829462747</v>
      </c>
      <c r="E311" s="55">
        <v>187387</v>
      </c>
      <c r="F311" s="142">
        <v>81.2</v>
      </c>
      <c r="G311" s="56">
        <v>2590004303</v>
      </c>
      <c r="H311" s="56">
        <v>760541556</v>
      </c>
      <c r="I311" s="265">
        <v>20.45</v>
      </c>
      <c r="J311" s="266">
        <v>18.38</v>
      </c>
      <c r="K311" s="56">
        <v>15931</v>
      </c>
    </row>
    <row r="312" spans="1:11" x14ac:dyDescent="0.2">
      <c r="A312" s="123" t="s">
        <v>657</v>
      </c>
      <c r="B312" s="141">
        <v>4980</v>
      </c>
      <c r="C312" s="141">
        <v>1012672900</v>
      </c>
      <c r="D312" s="55">
        <v>1094253829</v>
      </c>
      <c r="E312" s="55">
        <v>219730</v>
      </c>
      <c r="F312" s="142">
        <v>95.3</v>
      </c>
      <c r="G312" s="56">
        <v>1321132995</v>
      </c>
      <c r="H312" s="56">
        <v>226879166</v>
      </c>
      <c r="I312" s="265">
        <v>20.45</v>
      </c>
      <c r="J312" s="266">
        <v>18.38</v>
      </c>
      <c r="K312" s="56">
        <v>9317</v>
      </c>
    </row>
    <row r="313" spans="1:11" x14ac:dyDescent="0.2">
      <c r="A313" s="123" t="s">
        <v>658</v>
      </c>
      <c r="B313" s="141">
        <v>16065</v>
      </c>
      <c r="C313" s="141">
        <v>3294471300</v>
      </c>
      <c r="D313" s="55">
        <v>3559873908</v>
      </c>
      <c r="E313" s="55">
        <v>221592</v>
      </c>
      <c r="F313" s="142">
        <v>96.1</v>
      </c>
      <c r="G313" s="56">
        <v>4261847704</v>
      </c>
      <c r="H313" s="56">
        <v>701973796</v>
      </c>
      <c r="I313" s="265">
        <v>20.45</v>
      </c>
      <c r="J313" s="266">
        <v>18.38</v>
      </c>
      <c r="K313" s="56">
        <v>8936</v>
      </c>
    </row>
    <row r="314" spans="1:11" x14ac:dyDescent="0.2">
      <c r="A314" s="123" t="s">
        <v>659</v>
      </c>
      <c r="B314" s="141">
        <v>22967</v>
      </c>
      <c r="C314" s="141">
        <v>5528310000</v>
      </c>
      <c r="D314" s="55">
        <v>5973670654</v>
      </c>
      <c r="E314" s="55">
        <v>260098</v>
      </c>
      <c r="F314" s="142">
        <v>112.8</v>
      </c>
      <c r="G314" s="56">
        <v>6092863754</v>
      </c>
      <c r="H314" s="56">
        <v>119193100</v>
      </c>
      <c r="I314" s="265">
        <v>20.45</v>
      </c>
      <c r="J314" s="266">
        <v>18.38</v>
      </c>
      <c r="K314" s="56">
        <v>1061</v>
      </c>
    </row>
    <row r="315" spans="1:11" x14ac:dyDescent="0.2">
      <c r="A315" s="123" t="s">
        <v>660</v>
      </c>
      <c r="B315" s="141">
        <v>77817</v>
      </c>
      <c r="C315" s="141">
        <v>17155224800</v>
      </c>
      <c r="D315" s="55">
        <v>18537249710</v>
      </c>
      <c r="E315" s="55">
        <v>238216</v>
      </c>
      <c r="F315" s="142">
        <v>103.3</v>
      </c>
      <c r="G315" s="56">
        <v>20643896842</v>
      </c>
      <c r="H315" s="56">
        <v>2106647132</v>
      </c>
      <c r="I315" s="265">
        <v>20.45</v>
      </c>
      <c r="J315" s="266">
        <v>18.38</v>
      </c>
      <c r="K315" s="56">
        <v>5536</v>
      </c>
    </row>
    <row r="316" spans="1:11" x14ac:dyDescent="0.2">
      <c r="A316" s="123" t="s">
        <v>661</v>
      </c>
      <c r="B316" s="141">
        <v>6027</v>
      </c>
      <c r="C316" s="141">
        <v>1101343600</v>
      </c>
      <c r="D316" s="55">
        <v>1190067840</v>
      </c>
      <c r="E316" s="55">
        <v>197456</v>
      </c>
      <c r="F316" s="142">
        <v>85.6</v>
      </c>
      <c r="G316" s="56">
        <v>1598889269</v>
      </c>
      <c r="H316" s="56">
        <v>408821429</v>
      </c>
      <c r="I316" s="265">
        <v>20.45</v>
      </c>
      <c r="J316" s="266">
        <v>18.38</v>
      </c>
      <c r="K316" s="56">
        <v>13872</v>
      </c>
    </row>
    <row r="317" spans="1:11" x14ac:dyDescent="0.2">
      <c r="A317" s="123" t="s">
        <v>662</v>
      </c>
      <c r="B317" s="141">
        <v>42099</v>
      </c>
      <c r="C317" s="141">
        <v>8911431200</v>
      </c>
      <c r="D317" s="55">
        <v>9629336097</v>
      </c>
      <c r="E317" s="55">
        <v>228731</v>
      </c>
      <c r="F317" s="142">
        <v>99.2</v>
      </c>
      <c r="G317" s="56">
        <v>11168348987</v>
      </c>
      <c r="H317" s="56">
        <v>1539012890</v>
      </c>
      <c r="I317" s="265">
        <v>20.45</v>
      </c>
      <c r="J317" s="266">
        <v>18.38</v>
      </c>
      <c r="K317" s="56">
        <v>7476</v>
      </c>
    </row>
    <row r="318" spans="1:11" x14ac:dyDescent="0.2">
      <c r="A318" s="123" t="s">
        <v>663</v>
      </c>
      <c r="B318" s="141">
        <v>8157</v>
      </c>
      <c r="C318" s="141">
        <v>1565284900</v>
      </c>
      <c r="D318" s="55">
        <v>1691384252</v>
      </c>
      <c r="E318" s="55">
        <v>207354</v>
      </c>
      <c r="F318" s="142">
        <v>89.9</v>
      </c>
      <c r="G318" s="56">
        <v>2163952177</v>
      </c>
      <c r="H318" s="56">
        <v>472567925</v>
      </c>
      <c r="I318" s="265">
        <v>20.45</v>
      </c>
      <c r="J318" s="266">
        <v>18.38</v>
      </c>
      <c r="K318" s="56">
        <v>11848</v>
      </c>
    </row>
    <row r="319" spans="1:11" x14ac:dyDescent="0.2">
      <c r="A319" s="123" t="s">
        <v>664</v>
      </c>
      <c r="B319" s="141">
        <v>3302</v>
      </c>
      <c r="C319" s="141">
        <v>641188300</v>
      </c>
      <c r="D319" s="55">
        <v>692842429</v>
      </c>
      <c r="E319" s="55">
        <v>209825</v>
      </c>
      <c r="F319" s="142">
        <v>91</v>
      </c>
      <c r="G319" s="56">
        <v>875980151</v>
      </c>
      <c r="H319" s="56">
        <v>183137722</v>
      </c>
      <c r="I319" s="265">
        <v>20.45</v>
      </c>
      <c r="J319" s="266">
        <v>18.38</v>
      </c>
      <c r="K319" s="56">
        <v>11342</v>
      </c>
    </row>
    <row r="320" spans="1:11" x14ac:dyDescent="0.2">
      <c r="A320" s="123" t="s">
        <v>665</v>
      </c>
      <c r="B320" s="141">
        <v>4409</v>
      </c>
      <c r="C320" s="141">
        <v>809488800</v>
      </c>
      <c r="D320" s="55">
        <v>874701218</v>
      </c>
      <c r="E320" s="55">
        <v>198390</v>
      </c>
      <c r="F320" s="142">
        <v>86</v>
      </c>
      <c r="G320" s="56">
        <v>1169653690</v>
      </c>
      <c r="H320" s="56">
        <v>294952472</v>
      </c>
      <c r="I320" s="265">
        <v>20.45</v>
      </c>
      <c r="J320" s="266">
        <v>18.38</v>
      </c>
      <c r="K320" s="56">
        <v>13681</v>
      </c>
    </row>
    <row r="321" spans="1:11" ht="13.5" thickBot="1" x14ac:dyDescent="0.25">
      <c r="A321" s="22"/>
      <c r="B321" s="57"/>
      <c r="C321" s="57"/>
      <c r="D321" s="58"/>
      <c r="E321" s="58"/>
      <c r="F321" s="59"/>
      <c r="G321" s="60"/>
      <c r="H321" s="60"/>
      <c r="I321" s="61"/>
      <c r="J321" s="61"/>
      <c r="K321" s="60"/>
    </row>
    <row r="322" spans="1:11" x14ac:dyDescent="0.2">
      <c r="A322" s="62" t="str">
        <f>"1) Enligt regeringens beslut om uppräkningsfaktorer för beräkning av kommunalskattemedel för år "&amp;Innehåll!C47&amp;"."</f>
        <v>1) Enligt regeringens beslut om uppräkningsfaktorer för beräkning av kommunalskattemedel för år 2019.</v>
      </c>
    </row>
    <row r="323" spans="1:11" x14ac:dyDescent="0.2"/>
    <row r="324" spans="1:11" x14ac:dyDescent="0.2"/>
    <row r="325" spans="1:11" x14ac:dyDescent="0.2"/>
    <row r="326" spans="1:11" x14ac:dyDescent="0.2"/>
    <row r="327" spans="1:11" x14ac:dyDescent="0.2"/>
    <row r="328" spans="1:11" x14ac:dyDescent="0.2"/>
    <row r="329" spans="1:11" x14ac:dyDescent="0.2"/>
    <row r="330" spans="1:11" x14ac:dyDescent="0.2"/>
    <row r="331" spans="1:11" x14ac:dyDescent="0.2"/>
    <row r="332" spans="1:11" x14ac:dyDescent="0.2"/>
    <row r="333" spans="1:11" x14ac:dyDescent="0.2"/>
    <row r="334" spans="1:11" x14ac:dyDescent="0.2"/>
    <row r="335" spans="1:11" x14ac:dyDescent="0.2"/>
    <row r="336" spans="1:11" x14ac:dyDescent="0.2"/>
    <row r="337" x14ac:dyDescent="0.2"/>
    <row r="338" x14ac:dyDescent="0.2"/>
    <row r="339" x14ac:dyDescent="0.2"/>
    <row r="340" x14ac:dyDescent="0.2"/>
    <row r="341" x14ac:dyDescent="0.2"/>
  </sheetData>
  <mergeCells count="4">
    <mergeCell ref="D3:F3"/>
    <mergeCell ref="I3:J3"/>
    <mergeCell ref="I4:J4"/>
    <mergeCell ref="I5:J5"/>
  </mergeCells>
  <conditionalFormatting sqref="I321">
    <cfRule type="expression" dxfId="111" priority="40" stopIfTrue="1">
      <formula>IF($H321&gt;=0,TRUE,FALSE)</formula>
    </cfRule>
  </conditionalFormatting>
  <conditionalFormatting sqref="J321">
    <cfRule type="expression" dxfId="110" priority="41" stopIfTrue="1">
      <formula>IF($H321&lt;0,TRUE,FALSE)</formula>
    </cfRule>
  </conditionalFormatting>
  <conditionalFormatting sqref="H321 K321">
    <cfRule type="cellIs" dxfId="109" priority="42" stopIfTrue="1" operator="lessThan">
      <formula>0</formula>
    </cfRule>
  </conditionalFormatting>
  <conditionalFormatting sqref="K321">
    <cfRule type="cellIs" dxfId="108" priority="37" stopIfTrue="1" operator="lessThan">
      <formula>0</formula>
    </cfRule>
  </conditionalFormatting>
  <conditionalFormatting sqref="H11:H320 K11:K320">
    <cfRule type="cellIs" dxfId="107" priority="14" stopIfTrue="1" operator="lessThan">
      <formula>0</formula>
    </cfRule>
  </conditionalFormatting>
  <conditionalFormatting sqref="K11:K320">
    <cfRule type="cellIs" dxfId="106" priority="13" stopIfTrue="1" operator="lessThan">
      <formula>0</formula>
    </cfRule>
  </conditionalFormatting>
  <conditionalFormatting sqref="K11:K320">
    <cfRule type="cellIs" dxfId="105" priority="1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rowBreaks count="3" manualBreakCount="3">
    <brk id="45" max="16383" man="1"/>
    <brk id="83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pageSetUpPr fitToPage="1"/>
  </sheetPr>
  <dimension ref="A1:N324"/>
  <sheetViews>
    <sheetView showGridLines="0" zoomScaleNormal="100" workbookViewId="0">
      <pane ySplit="10" topLeftCell="A50" activePane="bottomLeft" state="frozen"/>
      <selection pane="bottomLeft" activeCell="M78" sqref="M78"/>
    </sheetView>
  </sheetViews>
  <sheetFormatPr defaultColWidth="0" defaultRowHeight="12.75" x14ac:dyDescent="0.2"/>
  <cols>
    <col min="1" max="1" width="13.140625" customWidth="1"/>
    <col min="2" max="12" width="9.140625" customWidth="1"/>
    <col min="13" max="13" width="10.85546875" customWidth="1"/>
    <col min="14" max="14" width="2.85546875" customWidth="1"/>
    <col min="15" max="16384" width="9.140625" hidden="1"/>
  </cols>
  <sheetData>
    <row r="1" spans="1:13" ht="9" customHeight="1" x14ac:dyDescent="0.2"/>
    <row r="2" spans="1:13" s="148" customFormat="1" ht="17.25" customHeight="1" x14ac:dyDescent="0.25">
      <c r="A2" s="146" t="str">
        <f>"Tabell 3  Kostnadsutjämning "&amp;Innehåll!C47</f>
        <v>Tabell 3  Kostnadsutjämning 2019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3" s="148" customFormat="1" ht="4.5" customHeight="1" x14ac:dyDescent="0.2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47"/>
      <c r="M3" s="147"/>
    </row>
    <row r="4" spans="1:13" s="148" customFormat="1" ht="12" customHeight="1" x14ac:dyDescent="0.2">
      <c r="A4" s="151" t="s">
        <v>19</v>
      </c>
      <c r="B4" s="152" t="s">
        <v>335</v>
      </c>
      <c r="C4" s="153"/>
      <c r="D4" s="150"/>
      <c r="E4" s="150"/>
      <c r="F4" s="150"/>
      <c r="G4" s="150"/>
      <c r="H4" s="150"/>
      <c r="I4" s="150"/>
      <c r="J4" s="150"/>
      <c r="K4" s="150"/>
      <c r="L4" s="154" t="s">
        <v>215</v>
      </c>
      <c r="M4" s="154" t="s">
        <v>223</v>
      </c>
    </row>
    <row r="5" spans="1:13" s="158" customFormat="1" ht="12" customHeight="1" x14ac:dyDescent="0.2">
      <c r="A5" s="141"/>
      <c r="B5" s="155" t="s">
        <v>224</v>
      </c>
      <c r="C5" s="155" t="s">
        <v>224</v>
      </c>
      <c r="D5" s="155" t="s">
        <v>225</v>
      </c>
      <c r="E5" s="155" t="s">
        <v>226</v>
      </c>
      <c r="F5" s="155" t="s">
        <v>227</v>
      </c>
      <c r="G5" s="155" t="s">
        <v>228</v>
      </c>
      <c r="H5" s="155" t="s">
        <v>229</v>
      </c>
      <c r="I5" s="155" t="s">
        <v>230</v>
      </c>
      <c r="J5" s="155" t="s">
        <v>210</v>
      </c>
      <c r="K5" s="155" t="s">
        <v>231</v>
      </c>
      <c r="L5" s="156" t="s">
        <v>232</v>
      </c>
      <c r="M5" s="157" t="s">
        <v>44</v>
      </c>
    </row>
    <row r="6" spans="1:13" s="158" customFormat="1" ht="12" customHeight="1" x14ac:dyDescent="0.2">
      <c r="B6" s="155" t="s">
        <v>233</v>
      </c>
      <c r="C6" s="155" t="s">
        <v>234</v>
      </c>
      <c r="D6" s="155" t="s">
        <v>235</v>
      </c>
      <c r="E6" s="155" t="s">
        <v>236</v>
      </c>
      <c r="F6" s="155" t="s">
        <v>237</v>
      </c>
      <c r="G6" s="155" t="s">
        <v>238</v>
      </c>
      <c r="H6" s="155" t="s">
        <v>239</v>
      </c>
      <c r="I6" s="155" t="s">
        <v>240</v>
      </c>
      <c r="J6" s="155"/>
      <c r="K6" s="155" t="s">
        <v>241</v>
      </c>
      <c r="L6" s="159" t="s">
        <v>242</v>
      </c>
      <c r="M6" s="157" t="s">
        <v>243</v>
      </c>
    </row>
    <row r="7" spans="1:13" s="158" customFormat="1" ht="12" customHeight="1" x14ac:dyDescent="0.2">
      <c r="A7" s="158" t="s">
        <v>47</v>
      </c>
      <c r="B7" s="155" t="s">
        <v>244</v>
      </c>
      <c r="C7" s="155" t="s">
        <v>245</v>
      </c>
      <c r="D7" s="155"/>
      <c r="E7" s="155" t="s">
        <v>246</v>
      </c>
      <c r="F7" s="155" t="s">
        <v>247</v>
      </c>
      <c r="G7" s="155"/>
      <c r="H7" s="155" t="s">
        <v>248</v>
      </c>
      <c r="I7" s="155" t="s">
        <v>249</v>
      </c>
      <c r="J7" s="155"/>
      <c r="L7" s="160" t="s">
        <v>186</v>
      </c>
      <c r="M7" s="157" t="s">
        <v>49</v>
      </c>
    </row>
    <row r="8" spans="1:13" s="158" customFormat="1" ht="12" customHeight="1" x14ac:dyDescent="0.2">
      <c r="A8" s="141"/>
      <c r="B8" s="155" t="s">
        <v>250</v>
      </c>
      <c r="C8" s="155" t="s">
        <v>251</v>
      </c>
      <c r="D8" s="155"/>
      <c r="E8" s="155" t="s">
        <v>238</v>
      </c>
      <c r="F8" s="155" t="s">
        <v>252</v>
      </c>
      <c r="G8" s="155"/>
      <c r="H8" s="155" t="s">
        <v>253</v>
      </c>
      <c r="I8" s="155"/>
      <c r="J8" s="155"/>
      <c r="K8" s="155"/>
      <c r="L8" s="155"/>
      <c r="M8" s="161" t="s">
        <v>242</v>
      </c>
    </row>
    <row r="9" spans="1:13" s="158" customFormat="1" x14ac:dyDescent="0.2">
      <c r="B9" s="33" t="s">
        <v>238</v>
      </c>
      <c r="C9" s="155" t="s">
        <v>235</v>
      </c>
      <c r="D9" s="155"/>
      <c r="E9" s="155"/>
      <c r="F9" s="155" t="s">
        <v>254</v>
      </c>
      <c r="G9" s="155"/>
      <c r="H9" s="155"/>
      <c r="I9" s="155"/>
      <c r="J9" s="155"/>
      <c r="K9" s="155"/>
      <c r="L9" s="155"/>
      <c r="M9" s="162"/>
    </row>
    <row r="10" spans="1:13" s="165" customFormat="1" ht="12" customHeight="1" x14ac:dyDescent="0.2">
      <c r="A10" s="166" t="s">
        <v>255</v>
      </c>
      <c r="B10" s="163">
        <v>8340.6926825465198</v>
      </c>
      <c r="C10" s="163">
        <v>11496.2257894623</v>
      </c>
      <c r="D10" s="163">
        <v>3906.3591147326301</v>
      </c>
      <c r="E10" s="163">
        <v>4273.9489763189404</v>
      </c>
      <c r="F10" s="163">
        <v>139.34974390928599</v>
      </c>
      <c r="G10" s="163">
        <v>10867.213462780799</v>
      </c>
      <c r="H10" s="163">
        <v>165.03390264778201</v>
      </c>
      <c r="I10" s="163">
        <v>222.526146113897</v>
      </c>
      <c r="J10" s="163">
        <v>1.47530068946061E-2</v>
      </c>
      <c r="K10" s="163">
        <v>1200.1559314490701</v>
      </c>
      <c r="L10" s="163">
        <v>40612</v>
      </c>
      <c r="M10" s="164"/>
    </row>
    <row r="11" spans="1:13" ht="18.75" customHeight="1" x14ac:dyDescent="0.2">
      <c r="A11" s="18" t="s">
        <v>358</v>
      </c>
    </row>
    <row r="12" spans="1:13" x14ac:dyDescent="0.2">
      <c r="A12" s="123" t="s">
        <v>359</v>
      </c>
      <c r="B12" s="122">
        <v>10128</v>
      </c>
      <c r="C12" s="122">
        <v>13206</v>
      </c>
      <c r="D12" s="122">
        <v>4231</v>
      </c>
      <c r="E12" s="122">
        <v>5714</v>
      </c>
      <c r="F12" s="122">
        <v>742</v>
      </c>
      <c r="G12" s="122">
        <v>6410</v>
      </c>
      <c r="H12" s="122">
        <v>0</v>
      </c>
      <c r="I12" s="122">
        <v>177</v>
      </c>
      <c r="J12" s="122">
        <v>402</v>
      </c>
      <c r="K12" s="122">
        <v>1740</v>
      </c>
      <c r="L12" s="85">
        <v>42750</v>
      </c>
      <c r="M12" s="85">
        <v>2138</v>
      </c>
    </row>
    <row r="13" spans="1:13" x14ac:dyDescent="0.2">
      <c r="A13" s="123" t="s">
        <v>360</v>
      </c>
      <c r="B13" s="122">
        <v>8655</v>
      </c>
      <c r="C13" s="122">
        <v>15897</v>
      </c>
      <c r="D13" s="122">
        <v>4383</v>
      </c>
      <c r="E13" s="122">
        <v>2117</v>
      </c>
      <c r="F13" s="122">
        <v>0</v>
      </c>
      <c r="G13" s="122">
        <v>12221</v>
      </c>
      <c r="H13" s="122">
        <v>0</v>
      </c>
      <c r="I13" s="122">
        <v>177</v>
      </c>
      <c r="J13" s="122">
        <v>1527</v>
      </c>
      <c r="K13" s="122">
        <v>1740</v>
      </c>
      <c r="L13" s="85">
        <v>46717</v>
      </c>
      <c r="M13" s="85">
        <v>6105</v>
      </c>
    </row>
    <row r="14" spans="1:13" x14ac:dyDescent="0.2">
      <c r="A14" s="123" t="s">
        <v>361</v>
      </c>
      <c r="B14" s="122">
        <v>10455</v>
      </c>
      <c r="C14" s="122">
        <v>16405</v>
      </c>
      <c r="D14" s="122">
        <v>4498</v>
      </c>
      <c r="E14" s="122">
        <v>2786</v>
      </c>
      <c r="F14" s="122">
        <v>0</v>
      </c>
      <c r="G14" s="122">
        <v>7514</v>
      </c>
      <c r="H14" s="122">
        <v>366</v>
      </c>
      <c r="I14" s="122">
        <v>177</v>
      </c>
      <c r="J14" s="122">
        <v>964</v>
      </c>
      <c r="K14" s="122">
        <v>1740</v>
      </c>
      <c r="L14" s="85">
        <v>44905</v>
      </c>
      <c r="M14" s="85">
        <v>4293</v>
      </c>
    </row>
    <row r="15" spans="1:13" x14ac:dyDescent="0.2">
      <c r="A15" s="123" t="s">
        <v>362</v>
      </c>
      <c r="B15" s="122">
        <v>9878</v>
      </c>
      <c r="C15" s="122">
        <v>12692</v>
      </c>
      <c r="D15" s="122">
        <v>4192</v>
      </c>
      <c r="E15" s="122">
        <v>4776</v>
      </c>
      <c r="F15" s="122">
        <v>265</v>
      </c>
      <c r="G15" s="122">
        <v>6870</v>
      </c>
      <c r="H15" s="122">
        <v>680</v>
      </c>
      <c r="I15" s="122">
        <v>177</v>
      </c>
      <c r="J15" s="122">
        <v>581</v>
      </c>
      <c r="K15" s="122">
        <v>1740</v>
      </c>
      <c r="L15" s="85">
        <v>41851</v>
      </c>
      <c r="M15" s="85">
        <v>1239</v>
      </c>
    </row>
    <row r="16" spans="1:13" x14ac:dyDescent="0.2">
      <c r="A16" s="123" t="s">
        <v>363</v>
      </c>
      <c r="B16" s="122">
        <v>10400</v>
      </c>
      <c r="C16" s="122">
        <v>13870</v>
      </c>
      <c r="D16" s="122">
        <v>4218</v>
      </c>
      <c r="E16" s="122">
        <v>4153</v>
      </c>
      <c r="F16" s="122">
        <v>360</v>
      </c>
      <c r="G16" s="122">
        <v>6595</v>
      </c>
      <c r="H16" s="122">
        <v>295</v>
      </c>
      <c r="I16" s="122">
        <v>177</v>
      </c>
      <c r="J16" s="122">
        <v>754</v>
      </c>
      <c r="K16" s="122">
        <v>1740</v>
      </c>
      <c r="L16" s="85">
        <v>42562</v>
      </c>
      <c r="M16" s="85">
        <v>1950</v>
      </c>
    </row>
    <row r="17" spans="1:13" x14ac:dyDescent="0.2">
      <c r="A17" s="123" t="s">
        <v>364</v>
      </c>
      <c r="B17" s="122">
        <v>9688</v>
      </c>
      <c r="C17" s="122">
        <v>12664</v>
      </c>
      <c r="D17" s="122">
        <v>3978</v>
      </c>
      <c r="E17" s="122">
        <v>4159</v>
      </c>
      <c r="F17" s="122">
        <v>384</v>
      </c>
      <c r="G17" s="122">
        <v>8617</v>
      </c>
      <c r="H17" s="122">
        <v>817</v>
      </c>
      <c r="I17" s="122">
        <v>177</v>
      </c>
      <c r="J17" s="122">
        <v>725</v>
      </c>
      <c r="K17" s="122">
        <v>1740</v>
      </c>
      <c r="L17" s="85">
        <v>42949</v>
      </c>
      <c r="M17" s="85">
        <v>2337</v>
      </c>
    </row>
    <row r="18" spans="1:13" x14ac:dyDescent="0.2">
      <c r="A18" s="123" t="s">
        <v>365</v>
      </c>
      <c r="B18" s="122">
        <v>9118</v>
      </c>
      <c r="C18" s="122">
        <v>14082</v>
      </c>
      <c r="D18" s="122">
        <v>3895</v>
      </c>
      <c r="E18" s="122">
        <v>2831</v>
      </c>
      <c r="F18" s="122">
        <v>0</v>
      </c>
      <c r="G18" s="122">
        <v>12190</v>
      </c>
      <c r="H18" s="122">
        <v>0</v>
      </c>
      <c r="I18" s="122">
        <v>308</v>
      </c>
      <c r="J18" s="122">
        <v>1342</v>
      </c>
      <c r="K18" s="122">
        <v>1740</v>
      </c>
      <c r="L18" s="85">
        <v>45506</v>
      </c>
      <c r="M18" s="85">
        <v>4894</v>
      </c>
    </row>
    <row r="19" spans="1:13" x14ac:dyDescent="0.2">
      <c r="A19" s="123" t="s">
        <v>366</v>
      </c>
      <c r="B19" s="122">
        <v>10183</v>
      </c>
      <c r="C19" s="122">
        <v>14416</v>
      </c>
      <c r="D19" s="122">
        <v>3937</v>
      </c>
      <c r="E19" s="122">
        <v>3667</v>
      </c>
      <c r="F19" s="122">
        <v>58</v>
      </c>
      <c r="G19" s="122">
        <v>8190</v>
      </c>
      <c r="H19" s="122">
        <v>566</v>
      </c>
      <c r="I19" s="122">
        <v>308</v>
      </c>
      <c r="J19" s="122">
        <v>1283</v>
      </c>
      <c r="K19" s="122">
        <v>1740</v>
      </c>
      <c r="L19" s="85">
        <v>44348</v>
      </c>
      <c r="M19" s="85">
        <v>3736</v>
      </c>
    </row>
    <row r="20" spans="1:13" x14ac:dyDescent="0.2">
      <c r="A20" s="123" t="s">
        <v>367</v>
      </c>
      <c r="B20" s="122">
        <v>6795</v>
      </c>
      <c r="C20" s="122">
        <v>10227</v>
      </c>
      <c r="D20" s="122">
        <v>3908</v>
      </c>
      <c r="E20" s="122">
        <v>3564</v>
      </c>
      <c r="F20" s="122">
        <v>0</v>
      </c>
      <c r="G20" s="122">
        <v>13586</v>
      </c>
      <c r="H20" s="122">
        <v>130</v>
      </c>
      <c r="I20" s="122">
        <v>177</v>
      </c>
      <c r="J20" s="122">
        <v>445</v>
      </c>
      <c r="K20" s="122">
        <v>1740</v>
      </c>
      <c r="L20" s="85">
        <v>40572</v>
      </c>
      <c r="M20" s="85">
        <v>-40</v>
      </c>
    </row>
    <row r="21" spans="1:13" x14ac:dyDescent="0.2">
      <c r="A21" s="123" t="s">
        <v>368</v>
      </c>
      <c r="B21" s="122">
        <v>9351</v>
      </c>
      <c r="C21" s="122">
        <v>15546</v>
      </c>
      <c r="D21" s="122">
        <v>5201</v>
      </c>
      <c r="E21" s="122">
        <v>3241</v>
      </c>
      <c r="F21" s="122">
        <v>1</v>
      </c>
      <c r="G21" s="122">
        <v>6437</v>
      </c>
      <c r="H21" s="122">
        <v>682</v>
      </c>
      <c r="I21" s="122">
        <v>177</v>
      </c>
      <c r="J21" s="122">
        <v>445</v>
      </c>
      <c r="K21" s="122">
        <v>1740</v>
      </c>
      <c r="L21" s="85">
        <v>42821</v>
      </c>
      <c r="M21" s="85">
        <v>2209</v>
      </c>
    </row>
    <row r="22" spans="1:13" x14ac:dyDescent="0.2">
      <c r="A22" s="123" t="s">
        <v>369</v>
      </c>
      <c r="B22" s="122">
        <v>8383</v>
      </c>
      <c r="C22" s="122">
        <v>11248</v>
      </c>
      <c r="D22" s="122">
        <v>3963</v>
      </c>
      <c r="E22" s="122">
        <v>3882</v>
      </c>
      <c r="F22" s="122">
        <v>1</v>
      </c>
      <c r="G22" s="122">
        <v>10519</v>
      </c>
      <c r="H22" s="122">
        <v>27</v>
      </c>
      <c r="I22" s="122">
        <v>177</v>
      </c>
      <c r="J22" s="122">
        <v>296</v>
      </c>
      <c r="K22" s="122">
        <v>1740</v>
      </c>
      <c r="L22" s="85">
        <v>40236</v>
      </c>
      <c r="M22" s="85">
        <v>-376</v>
      </c>
    </row>
    <row r="23" spans="1:13" x14ac:dyDescent="0.2">
      <c r="A23" s="123" t="s">
        <v>370</v>
      </c>
      <c r="B23" s="122">
        <v>9840</v>
      </c>
      <c r="C23" s="122">
        <v>15431</v>
      </c>
      <c r="D23" s="122">
        <v>5100</v>
      </c>
      <c r="E23" s="122">
        <v>3372</v>
      </c>
      <c r="F23" s="122">
        <v>136</v>
      </c>
      <c r="G23" s="122">
        <v>8381</v>
      </c>
      <c r="H23" s="122">
        <v>0</v>
      </c>
      <c r="I23" s="122">
        <v>177</v>
      </c>
      <c r="J23" s="122">
        <v>468</v>
      </c>
      <c r="K23" s="122">
        <v>1740</v>
      </c>
      <c r="L23" s="85">
        <v>44645</v>
      </c>
      <c r="M23" s="85">
        <v>4033</v>
      </c>
    </row>
    <row r="24" spans="1:13" x14ac:dyDescent="0.2">
      <c r="A24" s="123" t="s">
        <v>371</v>
      </c>
      <c r="B24" s="122">
        <v>9719</v>
      </c>
      <c r="C24" s="122">
        <v>12882</v>
      </c>
      <c r="D24" s="122">
        <v>4199</v>
      </c>
      <c r="E24" s="122">
        <v>4092</v>
      </c>
      <c r="F24" s="122">
        <v>487</v>
      </c>
      <c r="G24" s="122">
        <v>7338</v>
      </c>
      <c r="H24" s="122">
        <v>471</v>
      </c>
      <c r="I24" s="122">
        <v>177</v>
      </c>
      <c r="J24" s="122">
        <v>696</v>
      </c>
      <c r="K24" s="122">
        <v>1740</v>
      </c>
      <c r="L24" s="85">
        <v>41801</v>
      </c>
      <c r="M24" s="85">
        <v>1189</v>
      </c>
    </row>
    <row r="25" spans="1:13" x14ac:dyDescent="0.2">
      <c r="A25" s="123" t="s">
        <v>372</v>
      </c>
      <c r="B25" s="122">
        <v>9486</v>
      </c>
      <c r="C25" s="122">
        <v>14642</v>
      </c>
      <c r="D25" s="122">
        <v>4246</v>
      </c>
      <c r="E25" s="122">
        <v>3531</v>
      </c>
      <c r="F25" s="122">
        <v>186</v>
      </c>
      <c r="G25" s="122">
        <v>8061</v>
      </c>
      <c r="H25" s="122">
        <v>29</v>
      </c>
      <c r="I25" s="122">
        <v>177</v>
      </c>
      <c r="J25" s="122">
        <v>1262</v>
      </c>
      <c r="K25" s="122">
        <v>1740</v>
      </c>
      <c r="L25" s="85">
        <v>43360</v>
      </c>
      <c r="M25" s="85">
        <v>2748</v>
      </c>
    </row>
    <row r="26" spans="1:13" x14ac:dyDescent="0.2">
      <c r="A26" s="123" t="s">
        <v>373</v>
      </c>
      <c r="B26" s="122">
        <v>8669</v>
      </c>
      <c r="C26" s="122">
        <v>7723</v>
      </c>
      <c r="D26" s="122">
        <v>2069</v>
      </c>
      <c r="E26" s="122">
        <v>3391</v>
      </c>
      <c r="F26" s="122">
        <v>76</v>
      </c>
      <c r="G26" s="122">
        <v>9370</v>
      </c>
      <c r="H26" s="122">
        <v>314</v>
      </c>
      <c r="I26" s="122">
        <v>308</v>
      </c>
      <c r="J26" s="122">
        <v>907</v>
      </c>
      <c r="K26" s="122">
        <v>1740</v>
      </c>
      <c r="L26" s="85">
        <v>34567</v>
      </c>
      <c r="M26" s="85">
        <v>-6045</v>
      </c>
    </row>
    <row r="27" spans="1:13" x14ac:dyDescent="0.2">
      <c r="A27" s="123" t="s">
        <v>374</v>
      </c>
      <c r="B27" s="122">
        <v>8880</v>
      </c>
      <c r="C27" s="122">
        <v>10035</v>
      </c>
      <c r="D27" s="122">
        <v>2948</v>
      </c>
      <c r="E27" s="122">
        <v>5396</v>
      </c>
      <c r="F27" s="122">
        <v>224</v>
      </c>
      <c r="G27" s="122">
        <v>8674</v>
      </c>
      <c r="H27" s="122">
        <v>101</v>
      </c>
      <c r="I27" s="122">
        <v>769</v>
      </c>
      <c r="J27" s="122">
        <v>1051</v>
      </c>
      <c r="K27" s="122">
        <v>1740</v>
      </c>
      <c r="L27" s="85">
        <v>39818</v>
      </c>
      <c r="M27" s="85">
        <v>-794</v>
      </c>
    </row>
    <row r="28" spans="1:13" x14ac:dyDescent="0.2">
      <c r="A28" s="123" t="s">
        <v>375</v>
      </c>
      <c r="B28" s="122">
        <v>9569</v>
      </c>
      <c r="C28" s="122">
        <v>9513</v>
      </c>
      <c r="D28" s="122">
        <v>2536</v>
      </c>
      <c r="E28" s="122">
        <v>3952</v>
      </c>
      <c r="F28" s="122">
        <v>255</v>
      </c>
      <c r="G28" s="122">
        <v>7093</v>
      </c>
      <c r="H28" s="122">
        <v>873</v>
      </c>
      <c r="I28" s="122">
        <v>308</v>
      </c>
      <c r="J28" s="122">
        <v>906</v>
      </c>
      <c r="K28" s="122">
        <v>1740</v>
      </c>
      <c r="L28" s="85">
        <v>36745</v>
      </c>
      <c r="M28" s="85">
        <v>-3867</v>
      </c>
    </row>
    <row r="29" spans="1:13" x14ac:dyDescent="0.2">
      <c r="A29" s="123" t="s">
        <v>376</v>
      </c>
      <c r="B29" s="122">
        <v>8623</v>
      </c>
      <c r="C29" s="122">
        <v>12272</v>
      </c>
      <c r="D29" s="122">
        <v>4385</v>
      </c>
      <c r="E29" s="122">
        <v>6402</v>
      </c>
      <c r="F29" s="122">
        <v>586</v>
      </c>
      <c r="G29" s="122">
        <v>8685</v>
      </c>
      <c r="H29" s="122">
        <v>60</v>
      </c>
      <c r="I29" s="122">
        <v>243</v>
      </c>
      <c r="J29" s="122">
        <v>443</v>
      </c>
      <c r="K29" s="122">
        <v>1740</v>
      </c>
      <c r="L29" s="85">
        <v>43439</v>
      </c>
      <c r="M29" s="85">
        <v>2827</v>
      </c>
    </row>
    <row r="30" spans="1:13" x14ac:dyDescent="0.2">
      <c r="A30" s="123" t="s">
        <v>377</v>
      </c>
      <c r="B30" s="122">
        <v>9443</v>
      </c>
      <c r="C30" s="122">
        <v>14011</v>
      </c>
      <c r="D30" s="122">
        <v>4817</v>
      </c>
      <c r="E30" s="122">
        <v>3386</v>
      </c>
      <c r="F30" s="122">
        <v>0</v>
      </c>
      <c r="G30" s="122">
        <v>8015</v>
      </c>
      <c r="H30" s="122">
        <v>228</v>
      </c>
      <c r="I30" s="122">
        <v>177</v>
      </c>
      <c r="J30" s="122">
        <v>951</v>
      </c>
      <c r="K30" s="122">
        <v>1740</v>
      </c>
      <c r="L30" s="85">
        <v>42768</v>
      </c>
      <c r="M30" s="85">
        <v>2156</v>
      </c>
    </row>
    <row r="31" spans="1:13" x14ac:dyDescent="0.2">
      <c r="A31" s="123" t="s">
        <v>378</v>
      </c>
      <c r="B31" s="122">
        <v>9338</v>
      </c>
      <c r="C31" s="122">
        <v>14407</v>
      </c>
      <c r="D31" s="122">
        <v>4075</v>
      </c>
      <c r="E31" s="122">
        <v>2613</v>
      </c>
      <c r="F31" s="122">
        <v>0</v>
      </c>
      <c r="G31" s="122">
        <v>9787</v>
      </c>
      <c r="H31" s="122">
        <v>61</v>
      </c>
      <c r="I31" s="122">
        <v>177</v>
      </c>
      <c r="J31" s="122">
        <v>1351</v>
      </c>
      <c r="K31" s="122">
        <v>1740</v>
      </c>
      <c r="L31" s="85">
        <v>43549</v>
      </c>
      <c r="M31" s="85">
        <v>2937</v>
      </c>
    </row>
    <row r="32" spans="1:13" x14ac:dyDescent="0.2">
      <c r="A32" s="123" t="s">
        <v>379</v>
      </c>
      <c r="B32" s="122">
        <v>9609</v>
      </c>
      <c r="C32" s="122">
        <v>12125</v>
      </c>
      <c r="D32" s="122">
        <v>3921</v>
      </c>
      <c r="E32" s="122">
        <v>3826</v>
      </c>
      <c r="F32" s="122">
        <v>267</v>
      </c>
      <c r="G32" s="122">
        <v>7905</v>
      </c>
      <c r="H32" s="122">
        <v>394</v>
      </c>
      <c r="I32" s="122">
        <v>177</v>
      </c>
      <c r="J32" s="122">
        <v>703</v>
      </c>
      <c r="K32" s="122">
        <v>1740</v>
      </c>
      <c r="L32" s="85">
        <v>40667</v>
      </c>
      <c r="M32" s="85">
        <v>55</v>
      </c>
    </row>
    <row r="33" spans="1:13" x14ac:dyDescent="0.2">
      <c r="A33" s="123" t="s">
        <v>380</v>
      </c>
      <c r="B33" s="122">
        <v>10526</v>
      </c>
      <c r="C33" s="122">
        <v>13278</v>
      </c>
      <c r="D33" s="122">
        <v>4465</v>
      </c>
      <c r="E33" s="122">
        <v>4268</v>
      </c>
      <c r="F33" s="122">
        <v>288</v>
      </c>
      <c r="G33" s="122">
        <v>7005</v>
      </c>
      <c r="H33" s="122">
        <v>1776</v>
      </c>
      <c r="I33" s="122">
        <v>177</v>
      </c>
      <c r="J33" s="122">
        <v>497</v>
      </c>
      <c r="K33" s="122">
        <v>1740</v>
      </c>
      <c r="L33" s="85">
        <v>44020</v>
      </c>
      <c r="M33" s="85">
        <v>3408</v>
      </c>
    </row>
    <row r="34" spans="1:13" x14ac:dyDescent="0.2">
      <c r="A34" s="123" t="s">
        <v>381</v>
      </c>
      <c r="B34" s="122">
        <v>10477</v>
      </c>
      <c r="C34" s="122">
        <v>14786</v>
      </c>
      <c r="D34" s="122">
        <v>4539</v>
      </c>
      <c r="E34" s="122">
        <v>2847</v>
      </c>
      <c r="F34" s="122">
        <v>0</v>
      </c>
      <c r="G34" s="122">
        <v>7360</v>
      </c>
      <c r="H34" s="122">
        <v>0</v>
      </c>
      <c r="I34" s="122">
        <v>177</v>
      </c>
      <c r="J34" s="122">
        <v>788</v>
      </c>
      <c r="K34" s="122">
        <v>1740</v>
      </c>
      <c r="L34" s="85">
        <v>42714</v>
      </c>
      <c r="M34" s="85">
        <v>2102</v>
      </c>
    </row>
    <row r="35" spans="1:13" x14ac:dyDescent="0.2">
      <c r="A35" s="123" t="s">
        <v>382</v>
      </c>
      <c r="B35" s="122">
        <v>8819</v>
      </c>
      <c r="C35" s="122">
        <v>15712</v>
      </c>
      <c r="D35" s="122">
        <v>4823</v>
      </c>
      <c r="E35" s="122">
        <v>2418</v>
      </c>
      <c r="F35" s="122">
        <v>0</v>
      </c>
      <c r="G35" s="122">
        <v>8769</v>
      </c>
      <c r="H35" s="122">
        <v>85</v>
      </c>
      <c r="I35" s="122">
        <v>177</v>
      </c>
      <c r="J35" s="122">
        <v>1175</v>
      </c>
      <c r="K35" s="122">
        <v>1740</v>
      </c>
      <c r="L35" s="85">
        <v>43718</v>
      </c>
      <c r="M35" s="85">
        <v>3106</v>
      </c>
    </row>
    <row r="36" spans="1:13" x14ac:dyDescent="0.2">
      <c r="A36" s="123" t="s">
        <v>383</v>
      </c>
      <c r="B36" s="122">
        <v>9874</v>
      </c>
      <c r="C36" s="122">
        <v>14707</v>
      </c>
      <c r="D36" s="122">
        <v>4548</v>
      </c>
      <c r="E36" s="122">
        <v>3025</v>
      </c>
      <c r="F36" s="122">
        <v>0</v>
      </c>
      <c r="G36" s="122">
        <v>7133</v>
      </c>
      <c r="H36" s="122">
        <v>665</v>
      </c>
      <c r="I36" s="122">
        <v>177</v>
      </c>
      <c r="J36" s="122">
        <v>940</v>
      </c>
      <c r="K36" s="122">
        <v>1740</v>
      </c>
      <c r="L36" s="85">
        <v>42809</v>
      </c>
      <c r="M36" s="85">
        <v>2197</v>
      </c>
    </row>
    <row r="37" spans="1:13" x14ac:dyDescent="0.2">
      <c r="A37" s="123" t="s">
        <v>384</v>
      </c>
      <c r="B37" s="122">
        <v>9465</v>
      </c>
      <c r="C37" s="122">
        <v>14266</v>
      </c>
      <c r="D37" s="122">
        <v>4288</v>
      </c>
      <c r="E37" s="122">
        <v>2889</v>
      </c>
      <c r="F37" s="122">
        <v>0</v>
      </c>
      <c r="G37" s="122">
        <v>7791</v>
      </c>
      <c r="H37" s="122">
        <v>216</v>
      </c>
      <c r="I37" s="122">
        <v>177</v>
      </c>
      <c r="J37" s="122">
        <v>689</v>
      </c>
      <c r="K37" s="122">
        <v>1740</v>
      </c>
      <c r="L37" s="85">
        <v>41521</v>
      </c>
      <c r="M37" s="85">
        <v>909</v>
      </c>
    </row>
    <row r="38" spans="1:13" ht="14.25" customHeight="1" x14ac:dyDescent="0.2">
      <c r="A38" s="18" t="s">
        <v>385</v>
      </c>
    </row>
    <row r="39" spans="1:13" x14ac:dyDescent="0.2">
      <c r="A39" s="123" t="s">
        <v>386</v>
      </c>
      <c r="B39" s="122">
        <v>8225</v>
      </c>
      <c r="C39" s="122">
        <v>11814</v>
      </c>
      <c r="D39" s="122">
        <v>4307</v>
      </c>
      <c r="E39" s="122">
        <v>3824</v>
      </c>
      <c r="F39" s="122">
        <v>22</v>
      </c>
      <c r="G39" s="122">
        <v>10829</v>
      </c>
      <c r="H39" s="122">
        <v>101</v>
      </c>
      <c r="I39" s="122">
        <v>78</v>
      </c>
      <c r="J39" s="122">
        <v>-273</v>
      </c>
      <c r="K39" s="122">
        <v>1187</v>
      </c>
      <c r="L39" s="85">
        <v>40114</v>
      </c>
      <c r="M39" s="85">
        <v>-498</v>
      </c>
    </row>
    <row r="40" spans="1:13" x14ac:dyDescent="0.2">
      <c r="A40" s="123" t="s">
        <v>387</v>
      </c>
      <c r="B40" s="122">
        <v>7460</v>
      </c>
      <c r="C40" s="122">
        <v>10688</v>
      </c>
      <c r="D40" s="122">
        <v>4875</v>
      </c>
      <c r="E40" s="122">
        <v>3495</v>
      </c>
      <c r="F40" s="122">
        <v>0</v>
      </c>
      <c r="G40" s="122">
        <v>13311</v>
      </c>
      <c r="H40" s="122">
        <v>64</v>
      </c>
      <c r="I40" s="122">
        <v>236</v>
      </c>
      <c r="J40" s="122">
        <v>-419</v>
      </c>
      <c r="K40" s="122">
        <v>1187</v>
      </c>
      <c r="L40" s="85">
        <v>40897</v>
      </c>
      <c r="M40" s="85">
        <v>285</v>
      </c>
    </row>
    <row r="41" spans="1:13" x14ac:dyDescent="0.2">
      <c r="A41" s="123" t="s">
        <v>388</v>
      </c>
      <c r="B41" s="122">
        <v>9560</v>
      </c>
      <c r="C41" s="122">
        <v>13980</v>
      </c>
      <c r="D41" s="122">
        <v>4811</v>
      </c>
      <c r="E41" s="122">
        <v>3254</v>
      </c>
      <c r="F41" s="122">
        <v>0</v>
      </c>
      <c r="G41" s="122">
        <v>6936</v>
      </c>
      <c r="H41" s="122">
        <v>401</v>
      </c>
      <c r="I41" s="122">
        <v>78</v>
      </c>
      <c r="J41" s="122">
        <v>44</v>
      </c>
      <c r="K41" s="122">
        <v>1187</v>
      </c>
      <c r="L41" s="85">
        <v>40251</v>
      </c>
      <c r="M41" s="85">
        <v>-361</v>
      </c>
    </row>
    <row r="42" spans="1:13" x14ac:dyDescent="0.2">
      <c r="A42" s="123" t="s">
        <v>389</v>
      </c>
      <c r="B42" s="122">
        <v>11401</v>
      </c>
      <c r="C42" s="122">
        <v>16609</v>
      </c>
      <c r="D42" s="122">
        <v>4457</v>
      </c>
      <c r="E42" s="122">
        <v>2723</v>
      </c>
      <c r="F42" s="122">
        <v>0</v>
      </c>
      <c r="G42" s="122">
        <v>5962</v>
      </c>
      <c r="H42" s="122">
        <v>1776</v>
      </c>
      <c r="I42" s="122">
        <v>78</v>
      </c>
      <c r="J42" s="122">
        <v>171</v>
      </c>
      <c r="K42" s="122">
        <v>1187</v>
      </c>
      <c r="L42" s="85">
        <v>44364</v>
      </c>
      <c r="M42" s="85">
        <v>3752</v>
      </c>
    </row>
    <row r="43" spans="1:13" x14ac:dyDescent="0.2">
      <c r="A43" s="123" t="s">
        <v>390</v>
      </c>
      <c r="B43" s="122">
        <v>7800</v>
      </c>
      <c r="C43" s="122">
        <v>11122</v>
      </c>
      <c r="D43" s="122">
        <v>4046</v>
      </c>
      <c r="E43" s="122">
        <v>4370</v>
      </c>
      <c r="F43" s="122">
        <v>45</v>
      </c>
      <c r="G43" s="122">
        <v>13496</v>
      </c>
      <c r="H43" s="122">
        <v>64</v>
      </c>
      <c r="I43" s="122">
        <v>102</v>
      </c>
      <c r="J43" s="122">
        <v>-419</v>
      </c>
      <c r="K43" s="122">
        <v>1187</v>
      </c>
      <c r="L43" s="85">
        <v>41813</v>
      </c>
      <c r="M43" s="85">
        <v>1201</v>
      </c>
    </row>
    <row r="44" spans="1:13" x14ac:dyDescent="0.2">
      <c r="A44" s="123" t="s">
        <v>385</v>
      </c>
      <c r="B44" s="122">
        <v>8252</v>
      </c>
      <c r="C44" s="122">
        <v>10942</v>
      </c>
      <c r="D44" s="122">
        <v>3451</v>
      </c>
      <c r="E44" s="122">
        <v>5011</v>
      </c>
      <c r="F44" s="122">
        <v>105</v>
      </c>
      <c r="G44" s="122">
        <v>8654</v>
      </c>
      <c r="H44" s="122">
        <v>594</v>
      </c>
      <c r="I44" s="122">
        <v>144</v>
      </c>
      <c r="J44" s="122">
        <v>-68</v>
      </c>
      <c r="K44" s="122">
        <v>1187</v>
      </c>
      <c r="L44" s="85">
        <v>38272</v>
      </c>
      <c r="M44" s="85">
        <v>-2340</v>
      </c>
    </row>
    <row r="45" spans="1:13" x14ac:dyDescent="0.2">
      <c r="A45" s="123" t="s">
        <v>391</v>
      </c>
      <c r="B45" s="122">
        <v>7694</v>
      </c>
      <c r="C45" s="122">
        <v>11524</v>
      </c>
      <c r="D45" s="122">
        <v>4236</v>
      </c>
      <c r="E45" s="122">
        <v>4089</v>
      </c>
      <c r="F45" s="122">
        <v>0</v>
      </c>
      <c r="G45" s="122">
        <v>13294</v>
      </c>
      <c r="H45" s="122">
        <v>0</v>
      </c>
      <c r="I45" s="122">
        <v>102</v>
      </c>
      <c r="J45" s="122">
        <v>-419</v>
      </c>
      <c r="K45" s="122">
        <v>1187</v>
      </c>
      <c r="L45" s="85">
        <v>41707</v>
      </c>
      <c r="M45" s="85">
        <v>1095</v>
      </c>
    </row>
    <row r="46" spans="1:13" x14ac:dyDescent="0.2">
      <c r="A46" s="123" t="s">
        <v>392</v>
      </c>
      <c r="B46" s="122">
        <v>7401</v>
      </c>
      <c r="C46" s="122">
        <v>10556</v>
      </c>
      <c r="D46" s="122">
        <v>4095</v>
      </c>
      <c r="E46" s="122">
        <v>2710</v>
      </c>
      <c r="F46" s="122">
        <v>0</v>
      </c>
      <c r="G46" s="122">
        <v>14293</v>
      </c>
      <c r="H46" s="122">
        <v>42</v>
      </c>
      <c r="I46" s="122">
        <v>78</v>
      </c>
      <c r="J46" s="122">
        <v>-419</v>
      </c>
      <c r="K46" s="122">
        <v>1187</v>
      </c>
      <c r="L46" s="85">
        <v>39943</v>
      </c>
      <c r="M46" s="85">
        <v>-669</v>
      </c>
    </row>
    <row r="47" spans="1:13" ht="14.25" customHeight="1" x14ac:dyDescent="0.2">
      <c r="A47" s="18" t="s">
        <v>393</v>
      </c>
    </row>
    <row r="48" spans="1:13" x14ac:dyDescent="0.2">
      <c r="A48" s="123" t="s">
        <v>394</v>
      </c>
      <c r="B48" s="122">
        <v>8751</v>
      </c>
      <c r="C48" s="122">
        <v>12048</v>
      </c>
      <c r="D48" s="122">
        <v>4462</v>
      </c>
      <c r="E48" s="122">
        <v>5786</v>
      </c>
      <c r="F48" s="122">
        <v>308</v>
      </c>
      <c r="G48" s="122">
        <v>10801</v>
      </c>
      <c r="H48" s="122">
        <v>34</v>
      </c>
      <c r="I48" s="122">
        <v>86</v>
      </c>
      <c r="J48" s="122">
        <v>-419</v>
      </c>
      <c r="K48" s="122">
        <v>978</v>
      </c>
      <c r="L48" s="85">
        <v>42835</v>
      </c>
      <c r="M48" s="85">
        <v>2223</v>
      </c>
    </row>
    <row r="49" spans="1:13" x14ac:dyDescent="0.2">
      <c r="A49" s="123" t="s">
        <v>395</v>
      </c>
      <c r="B49" s="122">
        <v>7230</v>
      </c>
      <c r="C49" s="122">
        <v>11685</v>
      </c>
      <c r="D49" s="122">
        <v>4862</v>
      </c>
      <c r="E49" s="122">
        <v>4671</v>
      </c>
      <c r="F49" s="122">
        <v>308</v>
      </c>
      <c r="G49" s="122">
        <v>14279</v>
      </c>
      <c r="H49" s="122">
        <v>57</v>
      </c>
      <c r="I49" s="122">
        <v>20</v>
      </c>
      <c r="J49" s="122">
        <v>-419</v>
      </c>
      <c r="K49" s="122">
        <v>672</v>
      </c>
      <c r="L49" s="85">
        <v>43365</v>
      </c>
      <c r="M49" s="85">
        <v>2753</v>
      </c>
    </row>
    <row r="50" spans="1:13" x14ac:dyDescent="0.2">
      <c r="A50" s="123" t="s">
        <v>396</v>
      </c>
      <c r="B50" s="122">
        <v>8714</v>
      </c>
      <c r="C50" s="122">
        <v>12888</v>
      </c>
      <c r="D50" s="122">
        <v>3940</v>
      </c>
      <c r="E50" s="122">
        <v>3176</v>
      </c>
      <c r="F50" s="122">
        <v>0</v>
      </c>
      <c r="G50" s="122">
        <v>10920</v>
      </c>
      <c r="H50" s="122">
        <v>418</v>
      </c>
      <c r="I50" s="122">
        <v>-4</v>
      </c>
      <c r="J50" s="122">
        <v>-419</v>
      </c>
      <c r="K50" s="122">
        <v>1244</v>
      </c>
      <c r="L50" s="85">
        <v>40877</v>
      </c>
      <c r="M50" s="85">
        <v>265</v>
      </c>
    </row>
    <row r="51" spans="1:13" x14ac:dyDescent="0.2">
      <c r="A51" s="123" t="s">
        <v>397</v>
      </c>
      <c r="B51" s="122">
        <v>8326</v>
      </c>
      <c r="C51" s="122">
        <v>11732</v>
      </c>
      <c r="D51" s="122">
        <v>4374</v>
      </c>
      <c r="E51" s="122">
        <v>5052</v>
      </c>
      <c r="F51" s="122">
        <v>258</v>
      </c>
      <c r="G51" s="122">
        <v>12976</v>
      </c>
      <c r="H51" s="122">
        <v>92</v>
      </c>
      <c r="I51" s="122">
        <v>20</v>
      </c>
      <c r="J51" s="122">
        <v>-419</v>
      </c>
      <c r="K51" s="122">
        <v>662</v>
      </c>
      <c r="L51" s="85">
        <v>43073</v>
      </c>
      <c r="M51" s="85">
        <v>2461</v>
      </c>
    </row>
    <row r="52" spans="1:13" x14ac:dyDescent="0.2">
      <c r="A52" s="123" t="s">
        <v>398</v>
      </c>
      <c r="B52" s="122">
        <v>8053</v>
      </c>
      <c r="C52" s="122">
        <v>11701</v>
      </c>
      <c r="D52" s="122">
        <v>4094</v>
      </c>
      <c r="E52" s="122">
        <v>4146</v>
      </c>
      <c r="F52" s="122">
        <v>68</v>
      </c>
      <c r="G52" s="122">
        <v>12830</v>
      </c>
      <c r="H52" s="122">
        <v>13</v>
      </c>
      <c r="I52" s="122">
        <v>-4</v>
      </c>
      <c r="J52" s="122">
        <v>-419</v>
      </c>
      <c r="K52" s="122">
        <v>1247</v>
      </c>
      <c r="L52" s="85">
        <v>41729</v>
      </c>
      <c r="M52" s="85">
        <v>1117</v>
      </c>
    </row>
    <row r="53" spans="1:13" x14ac:dyDescent="0.2">
      <c r="A53" s="123" t="s">
        <v>399</v>
      </c>
      <c r="B53" s="122">
        <v>7311</v>
      </c>
      <c r="C53" s="122">
        <v>10075</v>
      </c>
      <c r="D53" s="122">
        <v>3413</v>
      </c>
      <c r="E53" s="122">
        <v>3845</v>
      </c>
      <c r="F53" s="122">
        <v>0</v>
      </c>
      <c r="G53" s="122">
        <v>15032</v>
      </c>
      <c r="H53" s="122">
        <v>82</v>
      </c>
      <c r="I53" s="122">
        <v>-4</v>
      </c>
      <c r="J53" s="122">
        <v>-419</v>
      </c>
      <c r="K53" s="122">
        <v>231</v>
      </c>
      <c r="L53" s="85">
        <v>39566</v>
      </c>
      <c r="M53" s="85">
        <v>-1046</v>
      </c>
    </row>
    <row r="54" spans="1:13" x14ac:dyDescent="0.2">
      <c r="A54" s="123" t="s">
        <v>400</v>
      </c>
      <c r="B54" s="122">
        <v>7777</v>
      </c>
      <c r="C54" s="122">
        <v>12912</v>
      </c>
      <c r="D54" s="122">
        <v>4274</v>
      </c>
      <c r="E54" s="122">
        <v>3587</v>
      </c>
      <c r="F54" s="122">
        <v>0</v>
      </c>
      <c r="G54" s="122">
        <v>10816</v>
      </c>
      <c r="H54" s="122">
        <v>0</v>
      </c>
      <c r="I54" s="122">
        <v>20</v>
      </c>
      <c r="J54" s="122">
        <v>-330</v>
      </c>
      <c r="K54" s="122">
        <v>936</v>
      </c>
      <c r="L54" s="85">
        <v>39992</v>
      </c>
      <c r="M54" s="85">
        <v>-620</v>
      </c>
    </row>
    <row r="55" spans="1:13" x14ac:dyDescent="0.2">
      <c r="A55" s="123" t="s">
        <v>401</v>
      </c>
      <c r="B55" s="122">
        <v>8004</v>
      </c>
      <c r="C55" s="122">
        <v>12321</v>
      </c>
      <c r="D55" s="122">
        <v>4270</v>
      </c>
      <c r="E55" s="122">
        <v>2722</v>
      </c>
      <c r="F55" s="122">
        <v>0</v>
      </c>
      <c r="G55" s="122">
        <v>10141</v>
      </c>
      <c r="H55" s="122">
        <v>906</v>
      </c>
      <c r="I55" s="122">
        <v>-4</v>
      </c>
      <c r="J55" s="122">
        <v>-135</v>
      </c>
      <c r="K55" s="122">
        <v>798</v>
      </c>
      <c r="L55" s="85">
        <v>39023</v>
      </c>
      <c r="M55" s="85">
        <v>-1589</v>
      </c>
    </row>
    <row r="56" spans="1:13" x14ac:dyDescent="0.2">
      <c r="A56" s="123" t="s">
        <v>402</v>
      </c>
      <c r="B56" s="122">
        <v>7062</v>
      </c>
      <c r="C56" s="122">
        <v>12588</v>
      </c>
      <c r="D56" s="122">
        <v>4618</v>
      </c>
      <c r="E56" s="122">
        <v>4469</v>
      </c>
      <c r="F56" s="122">
        <v>0</v>
      </c>
      <c r="G56" s="122">
        <v>13008</v>
      </c>
      <c r="H56" s="122">
        <v>71</v>
      </c>
      <c r="I56" s="122">
        <v>20</v>
      </c>
      <c r="J56" s="122">
        <v>-419</v>
      </c>
      <c r="K56" s="122">
        <v>1084</v>
      </c>
      <c r="L56" s="85">
        <v>42501</v>
      </c>
      <c r="M56" s="85">
        <v>1889</v>
      </c>
    </row>
    <row r="57" spans="1:13" ht="14.25" customHeight="1" x14ac:dyDescent="0.2">
      <c r="A57" s="18" t="s">
        <v>403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85"/>
      <c r="M57" s="85"/>
    </row>
    <row r="58" spans="1:13" x14ac:dyDescent="0.2">
      <c r="A58" s="123" t="s">
        <v>404</v>
      </c>
      <c r="B58" s="122">
        <v>7803</v>
      </c>
      <c r="C58" s="122">
        <v>10165</v>
      </c>
      <c r="D58" s="122">
        <v>4759</v>
      </c>
      <c r="E58" s="122">
        <v>3078</v>
      </c>
      <c r="F58" s="122">
        <v>0</v>
      </c>
      <c r="G58" s="122">
        <v>13844</v>
      </c>
      <c r="H58" s="122">
        <v>66</v>
      </c>
      <c r="I58" s="122">
        <v>709</v>
      </c>
      <c r="J58" s="122">
        <v>-419</v>
      </c>
      <c r="K58" s="122">
        <v>887</v>
      </c>
      <c r="L58" s="85">
        <v>40892</v>
      </c>
      <c r="M58" s="85">
        <v>280</v>
      </c>
    </row>
    <row r="59" spans="1:13" x14ac:dyDescent="0.2">
      <c r="A59" s="123" t="s">
        <v>405</v>
      </c>
      <c r="B59" s="122">
        <v>7646</v>
      </c>
      <c r="C59" s="122">
        <v>10879</v>
      </c>
      <c r="D59" s="122">
        <v>4221</v>
      </c>
      <c r="E59" s="122">
        <v>4371</v>
      </c>
      <c r="F59" s="122">
        <v>0</v>
      </c>
      <c r="G59" s="122">
        <v>13390</v>
      </c>
      <c r="H59" s="122">
        <v>27</v>
      </c>
      <c r="I59" s="122">
        <v>-53</v>
      </c>
      <c r="J59" s="122">
        <v>-419</v>
      </c>
      <c r="K59" s="122">
        <v>887</v>
      </c>
      <c r="L59" s="85">
        <v>40949</v>
      </c>
      <c r="M59" s="85">
        <v>337</v>
      </c>
    </row>
    <row r="60" spans="1:13" x14ac:dyDescent="0.2">
      <c r="A60" s="123" t="s">
        <v>406</v>
      </c>
      <c r="B60" s="122">
        <v>7216</v>
      </c>
      <c r="C60" s="122">
        <v>12318</v>
      </c>
      <c r="D60" s="122">
        <v>4313</v>
      </c>
      <c r="E60" s="122">
        <v>3138</v>
      </c>
      <c r="F60" s="122">
        <v>0</v>
      </c>
      <c r="G60" s="122">
        <v>13889</v>
      </c>
      <c r="H60" s="122">
        <v>12</v>
      </c>
      <c r="I60" s="122">
        <v>709</v>
      </c>
      <c r="J60" s="122">
        <v>-419</v>
      </c>
      <c r="K60" s="122">
        <v>887</v>
      </c>
      <c r="L60" s="85">
        <v>42063</v>
      </c>
      <c r="M60" s="85">
        <v>1451</v>
      </c>
    </row>
    <row r="61" spans="1:13" x14ac:dyDescent="0.2">
      <c r="A61" s="123" t="s">
        <v>407</v>
      </c>
      <c r="B61" s="122">
        <v>8326</v>
      </c>
      <c r="C61" s="122">
        <v>11066</v>
      </c>
      <c r="D61" s="122">
        <v>3698</v>
      </c>
      <c r="E61" s="122">
        <v>4826</v>
      </c>
      <c r="F61" s="122">
        <v>173</v>
      </c>
      <c r="G61" s="122">
        <v>9754</v>
      </c>
      <c r="H61" s="122">
        <v>182</v>
      </c>
      <c r="I61" s="122">
        <v>13</v>
      </c>
      <c r="J61" s="122">
        <v>-250</v>
      </c>
      <c r="K61" s="122">
        <v>887</v>
      </c>
      <c r="L61" s="85">
        <v>38675</v>
      </c>
      <c r="M61" s="85">
        <v>-1937</v>
      </c>
    </row>
    <row r="62" spans="1:13" x14ac:dyDescent="0.2">
      <c r="A62" s="123" t="s">
        <v>408</v>
      </c>
      <c r="B62" s="122">
        <v>8157</v>
      </c>
      <c r="C62" s="122">
        <v>11828</v>
      </c>
      <c r="D62" s="122">
        <v>4215</v>
      </c>
      <c r="E62" s="122">
        <v>3679</v>
      </c>
      <c r="F62" s="122">
        <v>0</v>
      </c>
      <c r="G62" s="122">
        <v>11831</v>
      </c>
      <c r="H62" s="122">
        <v>0</v>
      </c>
      <c r="I62" s="122">
        <v>-30</v>
      </c>
      <c r="J62" s="122">
        <v>-419</v>
      </c>
      <c r="K62" s="122">
        <v>887</v>
      </c>
      <c r="L62" s="85">
        <v>40148</v>
      </c>
      <c r="M62" s="85">
        <v>-464</v>
      </c>
    </row>
    <row r="63" spans="1:13" x14ac:dyDescent="0.2">
      <c r="A63" s="123" t="s">
        <v>409</v>
      </c>
      <c r="B63" s="122">
        <v>7549</v>
      </c>
      <c r="C63" s="122">
        <v>11594</v>
      </c>
      <c r="D63" s="122">
        <v>4141</v>
      </c>
      <c r="E63" s="122">
        <v>4066</v>
      </c>
      <c r="F63" s="122">
        <v>0</v>
      </c>
      <c r="G63" s="122">
        <v>12265</v>
      </c>
      <c r="H63" s="122">
        <v>0</v>
      </c>
      <c r="I63" s="122">
        <v>-53</v>
      </c>
      <c r="J63" s="122">
        <v>-419</v>
      </c>
      <c r="K63" s="122">
        <v>887</v>
      </c>
      <c r="L63" s="85">
        <v>40030</v>
      </c>
      <c r="M63" s="85">
        <v>-582</v>
      </c>
    </row>
    <row r="64" spans="1:13" x14ac:dyDescent="0.2">
      <c r="A64" s="123" t="s">
        <v>410</v>
      </c>
      <c r="B64" s="122">
        <v>8607</v>
      </c>
      <c r="C64" s="122">
        <v>11571</v>
      </c>
      <c r="D64" s="122">
        <v>4122</v>
      </c>
      <c r="E64" s="122">
        <v>5732</v>
      </c>
      <c r="F64" s="122">
        <v>216</v>
      </c>
      <c r="G64" s="122">
        <v>10378</v>
      </c>
      <c r="H64" s="122">
        <v>12</v>
      </c>
      <c r="I64" s="122">
        <v>13</v>
      </c>
      <c r="J64" s="122">
        <v>-419</v>
      </c>
      <c r="K64" s="122">
        <v>887</v>
      </c>
      <c r="L64" s="85">
        <v>41119</v>
      </c>
      <c r="M64" s="85">
        <v>507</v>
      </c>
    </row>
    <row r="65" spans="1:13" x14ac:dyDescent="0.2">
      <c r="A65" s="123" t="s">
        <v>411</v>
      </c>
      <c r="B65" s="122">
        <v>8384</v>
      </c>
      <c r="C65" s="122">
        <v>12062</v>
      </c>
      <c r="D65" s="122">
        <v>4085</v>
      </c>
      <c r="E65" s="122">
        <v>3019</v>
      </c>
      <c r="F65" s="122">
        <v>0</v>
      </c>
      <c r="G65" s="122">
        <v>11864</v>
      </c>
      <c r="H65" s="122">
        <v>0</v>
      </c>
      <c r="I65" s="122">
        <v>-53</v>
      </c>
      <c r="J65" s="122">
        <v>-419</v>
      </c>
      <c r="K65" s="122">
        <v>887</v>
      </c>
      <c r="L65" s="85">
        <v>39829</v>
      </c>
      <c r="M65" s="85">
        <v>-783</v>
      </c>
    </row>
    <row r="66" spans="1:13" x14ac:dyDescent="0.2">
      <c r="A66" s="123" t="s">
        <v>412</v>
      </c>
      <c r="B66" s="122">
        <v>5772</v>
      </c>
      <c r="C66" s="122">
        <v>9243</v>
      </c>
      <c r="D66" s="122">
        <v>4083</v>
      </c>
      <c r="E66" s="122">
        <v>3110</v>
      </c>
      <c r="F66" s="122">
        <v>0</v>
      </c>
      <c r="G66" s="122">
        <v>17651</v>
      </c>
      <c r="H66" s="122">
        <v>187</v>
      </c>
      <c r="I66" s="122">
        <v>508</v>
      </c>
      <c r="J66" s="122">
        <v>-419</v>
      </c>
      <c r="K66" s="122">
        <v>887</v>
      </c>
      <c r="L66" s="85">
        <v>41022</v>
      </c>
      <c r="M66" s="85">
        <v>410</v>
      </c>
    </row>
    <row r="67" spans="1:13" x14ac:dyDescent="0.2">
      <c r="A67" s="123" t="s">
        <v>413</v>
      </c>
      <c r="B67" s="122">
        <v>5983</v>
      </c>
      <c r="C67" s="122">
        <v>10190</v>
      </c>
      <c r="D67" s="122">
        <v>4290</v>
      </c>
      <c r="E67" s="122">
        <v>2836</v>
      </c>
      <c r="F67" s="122">
        <v>8</v>
      </c>
      <c r="G67" s="122">
        <v>15766</v>
      </c>
      <c r="H67" s="122">
        <v>55</v>
      </c>
      <c r="I67" s="122">
        <v>685</v>
      </c>
      <c r="J67" s="122">
        <v>-419</v>
      </c>
      <c r="K67" s="122">
        <v>887</v>
      </c>
      <c r="L67" s="85">
        <v>40281</v>
      </c>
      <c r="M67" s="85">
        <v>-331</v>
      </c>
    </row>
    <row r="68" spans="1:13" x14ac:dyDescent="0.2">
      <c r="A68" s="123" t="s">
        <v>414</v>
      </c>
      <c r="B68" s="122">
        <v>7040</v>
      </c>
      <c r="C68" s="122">
        <v>11854</v>
      </c>
      <c r="D68" s="122">
        <v>4684</v>
      </c>
      <c r="E68" s="122">
        <v>2482</v>
      </c>
      <c r="F68" s="122">
        <v>17</v>
      </c>
      <c r="G68" s="122">
        <v>15594</v>
      </c>
      <c r="H68" s="122">
        <v>51</v>
      </c>
      <c r="I68" s="122">
        <v>1684</v>
      </c>
      <c r="J68" s="122">
        <v>-419</v>
      </c>
      <c r="K68" s="122">
        <v>887</v>
      </c>
      <c r="L68" s="85">
        <v>43874</v>
      </c>
      <c r="M68" s="85">
        <v>3262</v>
      </c>
    </row>
    <row r="69" spans="1:13" x14ac:dyDescent="0.2">
      <c r="A69" s="123" t="s">
        <v>415</v>
      </c>
      <c r="B69" s="122">
        <v>7020</v>
      </c>
      <c r="C69" s="122">
        <v>10976</v>
      </c>
      <c r="D69" s="122">
        <v>4480</v>
      </c>
      <c r="E69" s="122">
        <v>3118</v>
      </c>
      <c r="F69" s="122">
        <v>0</v>
      </c>
      <c r="G69" s="122">
        <v>13787</v>
      </c>
      <c r="H69" s="122">
        <v>160</v>
      </c>
      <c r="I69" s="122">
        <v>-30</v>
      </c>
      <c r="J69" s="122">
        <v>-419</v>
      </c>
      <c r="K69" s="122">
        <v>887</v>
      </c>
      <c r="L69" s="85">
        <v>39979</v>
      </c>
      <c r="M69" s="85">
        <v>-633</v>
      </c>
    </row>
    <row r="70" spans="1:13" x14ac:dyDescent="0.2">
      <c r="A70" s="123" t="s">
        <v>416</v>
      </c>
      <c r="B70" s="122">
        <v>6965</v>
      </c>
      <c r="C70" s="122">
        <v>11267</v>
      </c>
      <c r="D70" s="122">
        <v>4410</v>
      </c>
      <c r="E70" s="122">
        <v>3167</v>
      </c>
      <c r="F70" s="122">
        <v>0</v>
      </c>
      <c r="G70" s="122">
        <v>14450</v>
      </c>
      <c r="H70" s="122">
        <v>88</v>
      </c>
      <c r="I70" s="122">
        <v>685</v>
      </c>
      <c r="J70" s="122">
        <v>-419</v>
      </c>
      <c r="K70" s="122">
        <v>887</v>
      </c>
      <c r="L70" s="85">
        <v>41500</v>
      </c>
      <c r="M70" s="85">
        <v>888</v>
      </c>
    </row>
    <row r="71" spans="1:13" ht="14.25" customHeight="1" x14ac:dyDescent="0.2">
      <c r="A71" s="18" t="s">
        <v>417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85"/>
      <c r="M71" s="85"/>
    </row>
    <row r="72" spans="1:13" x14ac:dyDescent="0.2">
      <c r="A72" s="123" t="s">
        <v>418</v>
      </c>
      <c r="B72" s="122">
        <v>8387</v>
      </c>
      <c r="C72" s="122">
        <v>11677</v>
      </c>
      <c r="D72" s="122">
        <v>4464</v>
      </c>
      <c r="E72" s="122">
        <v>2948</v>
      </c>
      <c r="F72" s="122">
        <v>80</v>
      </c>
      <c r="G72" s="122">
        <v>11449</v>
      </c>
      <c r="H72" s="122">
        <v>125</v>
      </c>
      <c r="I72" s="122">
        <v>701</v>
      </c>
      <c r="J72" s="122">
        <v>-419</v>
      </c>
      <c r="K72" s="122">
        <v>709</v>
      </c>
      <c r="L72" s="85">
        <v>40121</v>
      </c>
      <c r="M72" s="85">
        <v>-491</v>
      </c>
    </row>
    <row r="73" spans="1:13" x14ac:dyDescent="0.2">
      <c r="A73" s="123" t="s">
        <v>419</v>
      </c>
      <c r="B73" s="122">
        <v>7628</v>
      </c>
      <c r="C73" s="122">
        <v>11155</v>
      </c>
      <c r="D73" s="122">
        <v>3979</v>
      </c>
      <c r="E73" s="122">
        <v>3483</v>
      </c>
      <c r="F73" s="122">
        <v>32</v>
      </c>
      <c r="G73" s="122">
        <v>13837</v>
      </c>
      <c r="H73" s="122">
        <v>101</v>
      </c>
      <c r="I73" s="122">
        <v>-12</v>
      </c>
      <c r="J73" s="122">
        <v>-419</v>
      </c>
      <c r="K73" s="122">
        <v>709</v>
      </c>
      <c r="L73" s="85">
        <v>40493</v>
      </c>
      <c r="M73" s="85">
        <v>-119</v>
      </c>
    </row>
    <row r="74" spans="1:13" x14ac:dyDescent="0.2">
      <c r="A74" s="123" t="s">
        <v>420</v>
      </c>
      <c r="B74" s="122">
        <v>7996</v>
      </c>
      <c r="C74" s="122">
        <v>12712</v>
      </c>
      <c r="D74" s="122">
        <v>4683</v>
      </c>
      <c r="E74" s="122">
        <v>3663</v>
      </c>
      <c r="F74" s="122">
        <v>215</v>
      </c>
      <c r="G74" s="122">
        <v>10946</v>
      </c>
      <c r="H74" s="122">
        <v>22</v>
      </c>
      <c r="I74" s="122">
        <v>-12</v>
      </c>
      <c r="J74" s="122">
        <v>-419</v>
      </c>
      <c r="K74" s="122">
        <v>709</v>
      </c>
      <c r="L74" s="85">
        <v>40515</v>
      </c>
      <c r="M74" s="85">
        <v>-97</v>
      </c>
    </row>
    <row r="75" spans="1:13" x14ac:dyDescent="0.2">
      <c r="A75" s="123" t="s">
        <v>421</v>
      </c>
      <c r="B75" s="122">
        <v>7878</v>
      </c>
      <c r="C75" s="122">
        <v>12862</v>
      </c>
      <c r="D75" s="122">
        <v>4826</v>
      </c>
      <c r="E75" s="122">
        <v>3312</v>
      </c>
      <c r="F75" s="122">
        <v>310</v>
      </c>
      <c r="G75" s="122">
        <v>10610</v>
      </c>
      <c r="H75" s="122">
        <v>29</v>
      </c>
      <c r="I75" s="122">
        <v>-12</v>
      </c>
      <c r="J75" s="122">
        <v>-419</v>
      </c>
      <c r="K75" s="122">
        <v>709</v>
      </c>
      <c r="L75" s="85">
        <v>40105</v>
      </c>
      <c r="M75" s="85">
        <v>-507</v>
      </c>
    </row>
    <row r="76" spans="1:13" x14ac:dyDescent="0.2">
      <c r="A76" s="123" t="s">
        <v>422</v>
      </c>
      <c r="B76" s="122">
        <v>11875</v>
      </c>
      <c r="C76" s="122">
        <v>15674</v>
      </c>
      <c r="D76" s="122">
        <v>4212</v>
      </c>
      <c r="E76" s="122">
        <v>2303</v>
      </c>
      <c r="F76" s="122">
        <v>0</v>
      </c>
      <c r="G76" s="122">
        <v>7286</v>
      </c>
      <c r="H76" s="122">
        <v>848</v>
      </c>
      <c r="I76" s="122">
        <v>-61</v>
      </c>
      <c r="J76" s="122">
        <v>-419</v>
      </c>
      <c r="K76" s="122">
        <v>709</v>
      </c>
      <c r="L76" s="85">
        <v>42427</v>
      </c>
      <c r="M76" s="85">
        <v>1815</v>
      </c>
    </row>
    <row r="77" spans="1:13" x14ac:dyDescent="0.2">
      <c r="A77" s="123" t="s">
        <v>423</v>
      </c>
      <c r="B77" s="122">
        <v>8493</v>
      </c>
      <c r="C77" s="122">
        <v>11405</v>
      </c>
      <c r="D77" s="122">
        <v>3740</v>
      </c>
      <c r="E77" s="122">
        <v>3849</v>
      </c>
      <c r="F77" s="122">
        <v>138</v>
      </c>
      <c r="G77" s="122">
        <v>10589</v>
      </c>
      <c r="H77" s="122">
        <v>114</v>
      </c>
      <c r="I77" s="122">
        <v>5</v>
      </c>
      <c r="J77" s="122">
        <v>-419</v>
      </c>
      <c r="K77" s="122">
        <v>709</v>
      </c>
      <c r="L77" s="85">
        <v>38623</v>
      </c>
      <c r="M77" s="85">
        <v>-1989</v>
      </c>
    </row>
    <row r="78" spans="1:13" x14ac:dyDescent="0.2">
      <c r="A78" s="123" t="s">
        <v>424</v>
      </c>
      <c r="B78" s="122">
        <v>8706</v>
      </c>
      <c r="C78" s="122">
        <v>12999</v>
      </c>
      <c r="D78" s="122">
        <v>4856</v>
      </c>
      <c r="E78" s="122">
        <v>3035</v>
      </c>
      <c r="F78" s="122">
        <v>0</v>
      </c>
      <c r="G78" s="122">
        <v>10995</v>
      </c>
      <c r="H78" s="122">
        <v>0</v>
      </c>
      <c r="I78" s="122">
        <v>524</v>
      </c>
      <c r="J78" s="122">
        <v>-419</v>
      </c>
      <c r="K78" s="122">
        <v>709</v>
      </c>
      <c r="L78" s="85">
        <v>41405</v>
      </c>
      <c r="M78" s="85">
        <v>793</v>
      </c>
    </row>
    <row r="79" spans="1:13" x14ac:dyDescent="0.2">
      <c r="A79" s="123" t="s">
        <v>425</v>
      </c>
      <c r="B79" s="122">
        <v>8459</v>
      </c>
      <c r="C79" s="122">
        <v>12022</v>
      </c>
      <c r="D79" s="122">
        <v>4368</v>
      </c>
      <c r="E79" s="122">
        <v>4112</v>
      </c>
      <c r="F79" s="122">
        <v>181</v>
      </c>
      <c r="G79" s="122">
        <v>12237</v>
      </c>
      <c r="H79" s="122">
        <v>87</v>
      </c>
      <c r="I79" s="122">
        <v>-12</v>
      </c>
      <c r="J79" s="122">
        <v>-419</v>
      </c>
      <c r="K79" s="122">
        <v>709</v>
      </c>
      <c r="L79" s="85">
        <v>41744</v>
      </c>
      <c r="M79" s="85">
        <v>1132</v>
      </c>
    </row>
    <row r="80" spans="1:13" x14ac:dyDescent="0.2">
      <c r="A80" s="123" t="s">
        <v>426</v>
      </c>
      <c r="B80" s="122">
        <v>8244</v>
      </c>
      <c r="C80" s="122">
        <v>12998</v>
      </c>
      <c r="D80" s="122">
        <v>4400</v>
      </c>
      <c r="E80" s="122">
        <v>3117</v>
      </c>
      <c r="F80" s="122">
        <v>148</v>
      </c>
      <c r="G80" s="122">
        <v>13429</v>
      </c>
      <c r="H80" s="122">
        <v>53</v>
      </c>
      <c r="I80" s="122">
        <v>-12</v>
      </c>
      <c r="J80" s="122">
        <v>-419</v>
      </c>
      <c r="K80" s="122">
        <v>709</v>
      </c>
      <c r="L80" s="85">
        <v>42667</v>
      </c>
      <c r="M80" s="85">
        <v>2055</v>
      </c>
    </row>
    <row r="81" spans="1:13" x14ac:dyDescent="0.2">
      <c r="A81" s="123" t="s">
        <v>427</v>
      </c>
      <c r="B81" s="122">
        <v>7360</v>
      </c>
      <c r="C81" s="122">
        <v>11843</v>
      </c>
      <c r="D81" s="122">
        <v>4212</v>
      </c>
      <c r="E81" s="122">
        <v>4327</v>
      </c>
      <c r="F81" s="122">
        <v>0</v>
      </c>
      <c r="G81" s="122">
        <v>14064</v>
      </c>
      <c r="H81" s="122">
        <v>0</v>
      </c>
      <c r="I81" s="122">
        <v>-12</v>
      </c>
      <c r="J81" s="122">
        <v>-419</v>
      </c>
      <c r="K81" s="122">
        <v>709</v>
      </c>
      <c r="L81" s="85">
        <v>42084</v>
      </c>
      <c r="M81" s="85">
        <v>1472</v>
      </c>
    </row>
    <row r="82" spans="1:13" x14ac:dyDescent="0.2">
      <c r="A82" s="123" t="s">
        <v>428</v>
      </c>
      <c r="B82" s="122">
        <v>8685</v>
      </c>
      <c r="C82" s="122">
        <v>13127</v>
      </c>
      <c r="D82" s="122">
        <v>4381</v>
      </c>
      <c r="E82" s="122">
        <v>2659</v>
      </c>
      <c r="F82" s="122">
        <v>43</v>
      </c>
      <c r="G82" s="122">
        <v>10659</v>
      </c>
      <c r="H82" s="122">
        <v>0</v>
      </c>
      <c r="I82" s="122">
        <v>-12</v>
      </c>
      <c r="J82" s="122">
        <v>-419</v>
      </c>
      <c r="K82" s="122">
        <v>709</v>
      </c>
      <c r="L82" s="85">
        <v>39832</v>
      </c>
      <c r="M82" s="85">
        <v>-780</v>
      </c>
    </row>
    <row r="83" spans="1:13" x14ac:dyDescent="0.2">
      <c r="A83" s="123" t="s">
        <v>429</v>
      </c>
      <c r="B83" s="122">
        <v>7879</v>
      </c>
      <c r="C83" s="122">
        <v>12068</v>
      </c>
      <c r="D83" s="122">
        <v>4481</v>
      </c>
      <c r="E83" s="122">
        <v>3264</v>
      </c>
      <c r="F83" s="122">
        <v>56</v>
      </c>
      <c r="G83" s="122">
        <v>12931</v>
      </c>
      <c r="H83" s="122">
        <v>1</v>
      </c>
      <c r="I83" s="122">
        <v>-12</v>
      </c>
      <c r="J83" s="122">
        <v>-419</v>
      </c>
      <c r="K83" s="122">
        <v>709</v>
      </c>
      <c r="L83" s="85">
        <v>40958</v>
      </c>
      <c r="M83" s="85">
        <v>346</v>
      </c>
    </row>
    <row r="84" spans="1:13" x14ac:dyDescent="0.2">
      <c r="A84" s="123" t="s">
        <v>430</v>
      </c>
      <c r="B84" s="122">
        <v>7628</v>
      </c>
      <c r="C84" s="122">
        <v>12117</v>
      </c>
      <c r="D84" s="122">
        <v>3950</v>
      </c>
      <c r="E84" s="122">
        <v>3260</v>
      </c>
      <c r="F84" s="122">
        <v>111</v>
      </c>
      <c r="G84" s="122">
        <v>11568</v>
      </c>
      <c r="H84" s="122">
        <v>0</v>
      </c>
      <c r="I84" s="122">
        <v>-12</v>
      </c>
      <c r="J84" s="122">
        <v>-419</v>
      </c>
      <c r="K84" s="122">
        <v>709</v>
      </c>
      <c r="L84" s="85">
        <v>38912</v>
      </c>
      <c r="M84" s="85">
        <v>-1700</v>
      </c>
    </row>
    <row r="85" spans="1:13" ht="14.25" customHeight="1" x14ac:dyDescent="0.2">
      <c r="A85" s="18" t="s">
        <v>431</v>
      </c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85"/>
      <c r="M85" s="85"/>
    </row>
    <row r="86" spans="1:13" x14ac:dyDescent="0.2">
      <c r="A86" s="123" t="s">
        <v>432</v>
      </c>
      <c r="B86" s="122">
        <v>8975</v>
      </c>
      <c r="C86" s="122">
        <v>13017</v>
      </c>
      <c r="D86" s="122">
        <v>4320</v>
      </c>
      <c r="E86" s="122">
        <v>4056</v>
      </c>
      <c r="F86" s="122">
        <v>296</v>
      </c>
      <c r="G86" s="122">
        <v>12252</v>
      </c>
      <c r="H86" s="122">
        <v>93</v>
      </c>
      <c r="I86" s="122">
        <v>-80</v>
      </c>
      <c r="J86" s="122">
        <v>-419</v>
      </c>
      <c r="K86" s="122">
        <v>675</v>
      </c>
      <c r="L86" s="85">
        <v>43185</v>
      </c>
      <c r="M86" s="85">
        <v>2573</v>
      </c>
    </row>
    <row r="87" spans="1:13" x14ac:dyDescent="0.2">
      <c r="A87" s="123" t="s">
        <v>433</v>
      </c>
      <c r="B87" s="122">
        <v>8943</v>
      </c>
      <c r="C87" s="122">
        <v>14023</v>
      </c>
      <c r="D87" s="122">
        <v>5077</v>
      </c>
      <c r="E87" s="122">
        <v>3473</v>
      </c>
      <c r="F87" s="122">
        <v>335</v>
      </c>
      <c r="G87" s="122">
        <v>12572</v>
      </c>
      <c r="H87" s="122">
        <v>399</v>
      </c>
      <c r="I87" s="122">
        <v>-54</v>
      </c>
      <c r="J87" s="122">
        <v>-419</v>
      </c>
      <c r="K87" s="122">
        <v>675</v>
      </c>
      <c r="L87" s="85">
        <v>45024</v>
      </c>
      <c r="M87" s="85">
        <v>4412</v>
      </c>
    </row>
    <row r="88" spans="1:13" x14ac:dyDescent="0.2">
      <c r="A88" s="123" t="s">
        <v>434</v>
      </c>
      <c r="B88" s="122">
        <v>7065</v>
      </c>
      <c r="C88" s="122">
        <v>11517</v>
      </c>
      <c r="D88" s="122">
        <v>3981</v>
      </c>
      <c r="E88" s="122">
        <v>3115</v>
      </c>
      <c r="F88" s="122">
        <v>53</v>
      </c>
      <c r="G88" s="122">
        <v>13025</v>
      </c>
      <c r="H88" s="122">
        <v>0</v>
      </c>
      <c r="I88" s="122">
        <v>-54</v>
      </c>
      <c r="J88" s="122">
        <v>-419</v>
      </c>
      <c r="K88" s="122">
        <v>675</v>
      </c>
      <c r="L88" s="85">
        <v>38958</v>
      </c>
      <c r="M88" s="85">
        <v>-1654</v>
      </c>
    </row>
    <row r="89" spans="1:13" x14ac:dyDescent="0.2">
      <c r="A89" s="123" t="s">
        <v>435</v>
      </c>
      <c r="B89" s="122">
        <v>7450</v>
      </c>
      <c r="C89" s="122">
        <v>11467</v>
      </c>
      <c r="D89" s="122">
        <v>4428</v>
      </c>
      <c r="E89" s="122">
        <v>3562</v>
      </c>
      <c r="F89" s="122">
        <v>153</v>
      </c>
      <c r="G89" s="122">
        <v>14241</v>
      </c>
      <c r="H89" s="122">
        <v>103</v>
      </c>
      <c r="I89" s="122">
        <v>-80</v>
      </c>
      <c r="J89" s="122">
        <v>-419</v>
      </c>
      <c r="K89" s="122">
        <v>675</v>
      </c>
      <c r="L89" s="85">
        <v>41580</v>
      </c>
      <c r="M89" s="85">
        <v>968</v>
      </c>
    </row>
    <row r="90" spans="1:13" x14ac:dyDescent="0.2">
      <c r="A90" s="123" t="s">
        <v>436</v>
      </c>
      <c r="B90" s="122">
        <v>6641</v>
      </c>
      <c r="C90" s="122">
        <v>10913</v>
      </c>
      <c r="D90" s="122">
        <v>4633</v>
      </c>
      <c r="E90" s="122">
        <v>3323</v>
      </c>
      <c r="F90" s="122">
        <v>9</v>
      </c>
      <c r="G90" s="122">
        <v>17637</v>
      </c>
      <c r="H90" s="122">
        <v>59</v>
      </c>
      <c r="I90" s="122">
        <v>123</v>
      </c>
      <c r="J90" s="122">
        <v>-419</v>
      </c>
      <c r="K90" s="122">
        <v>675</v>
      </c>
      <c r="L90" s="85">
        <v>43594</v>
      </c>
      <c r="M90" s="85">
        <v>2982</v>
      </c>
    </row>
    <row r="91" spans="1:13" x14ac:dyDescent="0.2">
      <c r="A91" s="123" t="s">
        <v>437</v>
      </c>
      <c r="B91" s="122">
        <v>7186</v>
      </c>
      <c r="C91" s="122">
        <v>11976</v>
      </c>
      <c r="D91" s="122">
        <v>4908</v>
      </c>
      <c r="E91" s="122">
        <v>2882</v>
      </c>
      <c r="F91" s="122">
        <v>110</v>
      </c>
      <c r="G91" s="122">
        <v>15095</v>
      </c>
      <c r="H91" s="122">
        <v>3</v>
      </c>
      <c r="I91" s="122">
        <v>590</v>
      </c>
      <c r="J91" s="122">
        <v>-419</v>
      </c>
      <c r="K91" s="122">
        <v>675</v>
      </c>
      <c r="L91" s="85">
        <v>43006</v>
      </c>
      <c r="M91" s="85">
        <v>2394</v>
      </c>
    </row>
    <row r="92" spans="1:13" x14ac:dyDescent="0.2">
      <c r="A92" s="123" t="s">
        <v>438</v>
      </c>
      <c r="B92" s="122">
        <v>8659</v>
      </c>
      <c r="C92" s="122">
        <v>11808</v>
      </c>
      <c r="D92" s="122">
        <v>3961</v>
      </c>
      <c r="E92" s="122">
        <v>3880</v>
      </c>
      <c r="F92" s="122">
        <v>182</v>
      </c>
      <c r="G92" s="122">
        <v>10043</v>
      </c>
      <c r="H92" s="122">
        <v>94</v>
      </c>
      <c r="I92" s="122">
        <v>-14</v>
      </c>
      <c r="J92" s="122">
        <v>-419</v>
      </c>
      <c r="K92" s="122">
        <v>675</v>
      </c>
      <c r="L92" s="85">
        <v>38869</v>
      </c>
      <c r="M92" s="85">
        <v>-1743</v>
      </c>
    </row>
    <row r="93" spans="1:13" x14ac:dyDescent="0.2">
      <c r="A93" s="123" t="s">
        <v>439</v>
      </c>
      <c r="B93" s="122">
        <v>9078</v>
      </c>
      <c r="C93" s="122">
        <v>13028</v>
      </c>
      <c r="D93" s="122">
        <v>4118</v>
      </c>
      <c r="E93" s="122">
        <v>3242</v>
      </c>
      <c r="F93" s="122">
        <v>206</v>
      </c>
      <c r="G93" s="122">
        <v>12062</v>
      </c>
      <c r="H93" s="122">
        <v>783</v>
      </c>
      <c r="I93" s="122">
        <v>-80</v>
      </c>
      <c r="J93" s="122">
        <v>-419</v>
      </c>
      <c r="K93" s="122">
        <v>675</v>
      </c>
      <c r="L93" s="85">
        <v>42693</v>
      </c>
      <c r="M93" s="85">
        <v>2081</v>
      </c>
    </row>
    <row r="94" spans="1:13" ht="14.25" customHeight="1" x14ac:dyDescent="0.2">
      <c r="A94" s="18" t="s">
        <v>440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85"/>
      <c r="M94" s="85"/>
    </row>
    <row r="95" spans="1:13" x14ac:dyDescent="0.2">
      <c r="A95" s="123" t="s">
        <v>441</v>
      </c>
      <c r="B95" s="122">
        <v>4855</v>
      </c>
      <c r="C95" s="122">
        <v>9448</v>
      </c>
      <c r="D95" s="122">
        <v>4117</v>
      </c>
      <c r="E95" s="122">
        <v>2497</v>
      </c>
      <c r="F95" s="122">
        <v>0</v>
      </c>
      <c r="G95" s="122">
        <v>17628</v>
      </c>
      <c r="H95" s="122">
        <v>0</v>
      </c>
      <c r="I95" s="122">
        <v>-100</v>
      </c>
      <c r="J95" s="122">
        <v>-419</v>
      </c>
      <c r="K95" s="122">
        <v>708</v>
      </c>
      <c r="L95" s="85">
        <v>38734</v>
      </c>
      <c r="M95" s="85">
        <v>-1878</v>
      </c>
    </row>
    <row r="96" spans="1:13" x14ac:dyDescent="0.2">
      <c r="A96" s="123" t="s">
        <v>442</v>
      </c>
      <c r="B96" s="122">
        <v>7097</v>
      </c>
      <c r="C96" s="122">
        <v>10642</v>
      </c>
      <c r="D96" s="122">
        <v>4523</v>
      </c>
      <c r="E96" s="122">
        <v>3469</v>
      </c>
      <c r="F96" s="122">
        <v>88</v>
      </c>
      <c r="G96" s="122">
        <v>15716</v>
      </c>
      <c r="H96" s="122">
        <v>138</v>
      </c>
      <c r="I96" s="122">
        <v>-50</v>
      </c>
      <c r="J96" s="122">
        <v>-419</v>
      </c>
      <c r="K96" s="122">
        <v>708</v>
      </c>
      <c r="L96" s="85">
        <v>41912</v>
      </c>
      <c r="M96" s="85">
        <v>1300</v>
      </c>
    </row>
    <row r="97" spans="1:13" x14ac:dyDescent="0.2">
      <c r="A97" s="123" t="s">
        <v>443</v>
      </c>
      <c r="B97" s="122">
        <v>7485</v>
      </c>
      <c r="C97" s="122">
        <v>11320</v>
      </c>
      <c r="D97" s="122">
        <v>4184</v>
      </c>
      <c r="E97" s="122">
        <v>3494</v>
      </c>
      <c r="F97" s="122">
        <v>191</v>
      </c>
      <c r="G97" s="122">
        <v>15179</v>
      </c>
      <c r="H97" s="122">
        <v>226</v>
      </c>
      <c r="I97" s="122">
        <v>151</v>
      </c>
      <c r="J97" s="122">
        <v>-419</v>
      </c>
      <c r="K97" s="122">
        <v>708</v>
      </c>
      <c r="L97" s="85">
        <v>42519</v>
      </c>
      <c r="M97" s="85">
        <v>1907</v>
      </c>
    </row>
    <row r="98" spans="1:13" x14ac:dyDescent="0.2">
      <c r="A98" s="123" t="s">
        <v>444</v>
      </c>
      <c r="B98" s="122">
        <v>7359</v>
      </c>
      <c r="C98" s="122">
        <v>12394</v>
      </c>
      <c r="D98" s="122">
        <v>4990</v>
      </c>
      <c r="E98" s="122">
        <v>3319</v>
      </c>
      <c r="F98" s="122">
        <v>212</v>
      </c>
      <c r="G98" s="122">
        <v>15416</v>
      </c>
      <c r="H98" s="122">
        <v>217</v>
      </c>
      <c r="I98" s="122">
        <v>1664</v>
      </c>
      <c r="J98" s="122">
        <v>-419</v>
      </c>
      <c r="K98" s="122">
        <v>708</v>
      </c>
      <c r="L98" s="85">
        <v>45860</v>
      </c>
      <c r="M98" s="85">
        <v>5248</v>
      </c>
    </row>
    <row r="99" spans="1:13" x14ac:dyDescent="0.2">
      <c r="A99" s="123" t="s">
        <v>440</v>
      </c>
      <c r="B99" s="122">
        <v>8207</v>
      </c>
      <c r="C99" s="122">
        <v>10773</v>
      </c>
      <c r="D99" s="122">
        <v>3783</v>
      </c>
      <c r="E99" s="122">
        <v>3459</v>
      </c>
      <c r="F99" s="122">
        <v>55</v>
      </c>
      <c r="G99" s="122">
        <v>11160</v>
      </c>
      <c r="H99" s="122">
        <v>263</v>
      </c>
      <c r="I99" s="122">
        <v>-9</v>
      </c>
      <c r="J99" s="122">
        <v>-419</v>
      </c>
      <c r="K99" s="122">
        <v>708</v>
      </c>
      <c r="L99" s="85">
        <v>37980</v>
      </c>
      <c r="M99" s="85">
        <v>-2632</v>
      </c>
    </row>
    <row r="100" spans="1:13" x14ac:dyDescent="0.2">
      <c r="A100" s="123" t="s">
        <v>445</v>
      </c>
      <c r="B100" s="122">
        <v>7625</v>
      </c>
      <c r="C100" s="122">
        <v>10797</v>
      </c>
      <c r="D100" s="122">
        <v>4487</v>
      </c>
      <c r="E100" s="122">
        <v>3197</v>
      </c>
      <c r="F100" s="122">
        <v>6</v>
      </c>
      <c r="G100" s="122">
        <v>14350</v>
      </c>
      <c r="H100" s="122">
        <v>127</v>
      </c>
      <c r="I100" s="122">
        <v>-76</v>
      </c>
      <c r="J100" s="122">
        <v>-419</v>
      </c>
      <c r="K100" s="122">
        <v>708</v>
      </c>
      <c r="L100" s="85">
        <v>40802</v>
      </c>
      <c r="M100" s="85">
        <v>190</v>
      </c>
    </row>
    <row r="101" spans="1:13" x14ac:dyDescent="0.2">
      <c r="A101" s="123" t="s">
        <v>446</v>
      </c>
      <c r="B101" s="122">
        <v>8421</v>
      </c>
      <c r="C101" s="122">
        <v>12248</v>
      </c>
      <c r="D101" s="122">
        <v>3968</v>
      </c>
      <c r="E101" s="122">
        <v>2316</v>
      </c>
      <c r="F101" s="122">
        <v>17</v>
      </c>
      <c r="G101" s="122">
        <v>12320</v>
      </c>
      <c r="H101" s="122">
        <v>0</v>
      </c>
      <c r="I101" s="122">
        <v>-100</v>
      </c>
      <c r="J101" s="122">
        <v>-419</v>
      </c>
      <c r="K101" s="122">
        <v>708</v>
      </c>
      <c r="L101" s="85">
        <v>39479</v>
      </c>
      <c r="M101" s="85">
        <v>-1133</v>
      </c>
    </row>
    <row r="102" spans="1:13" x14ac:dyDescent="0.2">
      <c r="A102" s="123" t="s">
        <v>447</v>
      </c>
      <c r="B102" s="122">
        <v>7416</v>
      </c>
      <c r="C102" s="122">
        <v>11095</v>
      </c>
      <c r="D102" s="122">
        <v>4013</v>
      </c>
      <c r="E102" s="122">
        <v>3242</v>
      </c>
      <c r="F102" s="122">
        <v>109</v>
      </c>
      <c r="G102" s="122">
        <v>13957</v>
      </c>
      <c r="H102" s="122">
        <v>52</v>
      </c>
      <c r="I102" s="122">
        <v>-50</v>
      </c>
      <c r="J102" s="122">
        <v>-419</v>
      </c>
      <c r="K102" s="122">
        <v>708</v>
      </c>
      <c r="L102" s="85">
        <v>40123</v>
      </c>
      <c r="M102" s="85">
        <v>-489</v>
      </c>
    </row>
    <row r="103" spans="1:13" x14ac:dyDescent="0.2">
      <c r="A103" s="123" t="s">
        <v>448</v>
      </c>
      <c r="B103" s="122">
        <v>7270</v>
      </c>
      <c r="C103" s="122">
        <v>11249</v>
      </c>
      <c r="D103" s="122">
        <v>4011</v>
      </c>
      <c r="E103" s="122">
        <v>3451</v>
      </c>
      <c r="F103" s="122">
        <v>5</v>
      </c>
      <c r="G103" s="122">
        <v>12752</v>
      </c>
      <c r="H103" s="122">
        <v>14</v>
      </c>
      <c r="I103" s="122">
        <v>-76</v>
      </c>
      <c r="J103" s="122">
        <v>-419</v>
      </c>
      <c r="K103" s="122">
        <v>708</v>
      </c>
      <c r="L103" s="85">
        <v>38965</v>
      </c>
      <c r="M103" s="85">
        <v>-1647</v>
      </c>
    </row>
    <row r="104" spans="1:13" x14ac:dyDescent="0.2">
      <c r="A104" s="123" t="s">
        <v>449</v>
      </c>
      <c r="B104" s="122">
        <v>6053</v>
      </c>
      <c r="C104" s="122">
        <v>11230</v>
      </c>
      <c r="D104" s="122">
        <v>4392</v>
      </c>
      <c r="E104" s="122">
        <v>2616</v>
      </c>
      <c r="F104" s="122">
        <v>0</v>
      </c>
      <c r="G104" s="122">
        <v>16103</v>
      </c>
      <c r="H104" s="122">
        <v>0</v>
      </c>
      <c r="I104" s="122">
        <v>486</v>
      </c>
      <c r="J104" s="122">
        <v>-419</v>
      </c>
      <c r="K104" s="122">
        <v>708</v>
      </c>
      <c r="L104" s="85">
        <v>41169</v>
      </c>
      <c r="M104" s="85">
        <v>557</v>
      </c>
    </row>
    <row r="105" spans="1:13" x14ac:dyDescent="0.2">
      <c r="A105" s="123" t="s">
        <v>450</v>
      </c>
      <c r="B105" s="122">
        <v>7116</v>
      </c>
      <c r="C105" s="122">
        <v>11070</v>
      </c>
      <c r="D105" s="122">
        <v>4584</v>
      </c>
      <c r="E105" s="122">
        <v>3026</v>
      </c>
      <c r="F105" s="122">
        <v>0</v>
      </c>
      <c r="G105" s="122">
        <v>13972</v>
      </c>
      <c r="H105" s="122">
        <v>26</v>
      </c>
      <c r="I105" s="122">
        <v>-26</v>
      </c>
      <c r="J105" s="122">
        <v>-419</v>
      </c>
      <c r="K105" s="122">
        <v>708</v>
      </c>
      <c r="L105" s="85">
        <v>40057</v>
      </c>
      <c r="M105" s="85">
        <v>-555</v>
      </c>
    </row>
    <row r="106" spans="1:13" x14ac:dyDescent="0.2">
      <c r="A106" s="123" t="s">
        <v>451</v>
      </c>
      <c r="B106" s="122">
        <v>6627</v>
      </c>
      <c r="C106" s="122">
        <v>10393</v>
      </c>
      <c r="D106" s="122">
        <v>3929</v>
      </c>
      <c r="E106" s="122">
        <v>3920</v>
      </c>
      <c r="F106" s="122">
        <v>1</v>
      </c>
      <c r="G106" s="122">
        <v>15326</v>
      </c>
      <c r="H106" s="122">
        <v>0</v>
      </c>
      <c r="I106" s="122">
        <v>-76</v>
      </c>
      <c r="J106" s="122">
        <v>-419</v>
      </c>
      <c r="K106" s="122">
        <v>708</v>
      </c>
      <c r="L106" s="85">
        <v>40409</v>
      </c>
      <c r="M106" s="85">
        <v>-203</v>
      </c>
    </row>
    <row r="107" spans="1:13" ht="14.25" customHeight="1" x14ac:dyDescent="0.2">
      <c r="A107" s="18" t="s">
        <v>452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85"/>
      <c r="M107" s="85"/>
    </row>
    <row r="108" spans="1:13" x14ac:dyDescent="0.2">
      <c r="A108" s="123" t="s">
        <v>453</v>
      </c>
      <c r="B108" s="122">
        <v>6818</v>
      </c>
      <c r="C108" s="122">
        <v>10548</v>
      </c>
      <c r="D108" s="122">
        <v>3748</v>
      </c>
      <c r="E108" s="122">
        <v>3639</v>
      </c>
      <c r="F108" s="122">
        <v>0</v>
      </c>
      <c r="G108" s="122">
        <v>13349</v>
      </c>
      <c r="H108" s="122">
        <v>0</v>
      </c>
      <c r="I108" s="122">
        <v>-106</v>
      </c>
      <c r="J108" s="122">
        <v>-419</v>
      </c>
      <c r="K108" s="122">
        <v>396</v>
      </c>
      <c r="L108" s="85">
        <v>37973</v>
      </c>
      <c r="M108" s="85">
        <v>-2639</v>
      </c>
    </row>
    <row r="109" spans="1:13" ht="14.25" customHeight="1" x14ac:dyDescent="0.2">
      <c r="A109" s="18" t="s">
        <v>454</v>
      </c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85"/>
      <c r="M109" s="85"/>
    </row>
    <row r="110" spans="1:13" x14ac:dyDescent="0.2">
      <c r="A110" s="123" t="s">
        <v>455</v>
      </c>
      <c r="B110" s="122">
        <v>7185</v>
      </c>
      <c r="C110" s="122">
        <v>10781</v>
      </c>
      <c r="D110" s="122">
        <v>3836</v>
      </c>
      <c r="E110" s="122">
        <v>3420</v>
      </c>
      <c r="F110" s="122">
        <v>0</v>
      </c>
      <c r="G110" s="122">
        <v>13807</v>
      </c>
      <c r="H110" s="122">
        <v>8</v>
      </c>
      <c r="I110" s="122">
        <v>-162</v>
      </c>
      <c r="J110" s="122">
        <v>-419</v>
      </c>
      <c r="K110" s="122">
        <v>625</v>
      </c>
      <c r="L110" s="85">
        <v>39081</v>
      </c>
      <c r="M110" s="85">
        <v>-1531</v>
      </c>
    </row>
    <row r="111" spans="1:13" x14ac:dyDescent="0.2">
      <c r="A111" s="123" t="s">
        <v>456</v>
      </c>
      <c r="B111" s="122">
        <v>7876</v>
      </c>
      <c r="C111" s="122">
        <v>11888</v>
      </c>
      <c r="D111" s="122">
        <v>3969</v>
      </c>
      <c r="E111" s="122">
        <v>3879</v>
      </c>
      <c r="F111" s="122">
        <v>52</v>
      </c>
      <c r="G111" s="122">
        <v>11743</v>
      </c>
      <c r="H111" s="122">
        <v>0</v>
      </c>
      <c r="I111" s="122">
        <v>-96</v>
      </c>
      <c r="J111" s="122">
        <v>-419</v>
      </c>
      <c r="K111" s="122">
        <v>625</v>
      </c>
      <c r="L111" s="85">
        <v>39517</v>
      </c>
      <c r="M111" s="85">
        <v>-1095</v>
      </c>
    </row>
    <row r="112" spans="1:13" x14ac:dyDescent="0.2">
      <c r="A112" s="123" t="s">
        <v>457</v>
      </c>
      <c r="B112" s="122">
        <v>6742</v>
      </c>
      <c r="C112" s="122">
        <v>10669</v>
      </c>
      <c r="D112" s="122">
        <v>4071</v>
      </c>
      <c r="E112" s="122">
        <v>2548</v>
      </c>
      <c r="F112" s="122">
        <v>126</v>
      </c>
      <c r="G112" s="122">
        <v>15116</v>
      </c>
      <c r="H112" s="122">
        <v>67</v>
      </c>
      <c r="I112" s="122">
        <v>-137</v>
      </c>
      <c r="J112" s="122">
        <v>-419</v>
      </c>
      <c r="K112" s="122">
        <v>625</v>
      </c>
      <c r="L112" s="85">
        <v>39408</v>
      </c>
      <c r="M112" s="85">
        <v>-1204</v>
      </c>
    </row>
    <row r="113" spans="1:13" x14ac:dyDescent="0.2">
      <c r="A113" s="123" t="s">
        <v>458</v>
      </c>
      <c r="B113" s="122">
        <v>7806</v>
      </c>
      <c r="C113" s="122">
        <v>11996</v>
      </c>
      <c r="D113" s="122">
        <v>4201</v>
      </c>
      <c r="E113" s="122">
        <v>3646</v>
      </c>
      <c r="F113" s="122">
        <v>123</v>
      </c>
      <c r="G113" s="122">
        <v>13249</v>
      </c>
      <c r="H113" s="122">
        <v>175</v>
      </c>
      <c r="I113" s="122">
        <v>-162</v>
      </c>
      <c r="J113" s="122">
        <v>-419</v>
      </c>
      <c r="K113" s="122">
        <v>625</v>
      </c>
      <c r="L113" s="85">
        <v>41240</v>
      </c>
      <c r="M113" s="85">
        <v>628</v>
      </c>
    </row>
    <row r="114" spans="1:13" x14ac:dyDescent="0.2">
      <c r="A114" s="123" t="s">
        <v>459</v>
      </c>
      <c r="B114" s="122">
        <v>7062</v>
      </c>
      <c r="C114" s="122">
        <v>10963</v>
      </c>
      <c r="D114" s="122">
        <v>3994</v>
      </c>
      <c r="E114" s="122">
        <v>2984</v>
      </c>
      <c r="F114" s="122">
        <v>0</v>
      </c>
      <c r="G114" s="122">
        <v>13792</v>
      </c>
      <c r="H114" s="122">
        <v>0</v>
      </c>
      <c r="I114" s="122">
        <v>-162</v>
      </c>
      <c r="J114" s="122">
        <v>-419</v>
      </c>
      <c r="K114" s="122">
        <v>625</v>
      </c>
      <c r="L114" s="85">
        <v>38839</v>
      </c>
      <c r="M114" s="85">
        <v>-1773</v>
      </c>
    </row>
    <row r="115" spans="1:13" ht="14.25" customHeight="1" x14ac:dyDescent="0.2">
      <c r="A115" s="18" t="s">
        <v>460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85"/>
      <c r="M115" s="85"/>
    </row>
    <row r="116" spans="1:13" x14ac:dyDescent="0.2">
      <c r="A116" s="123" t="s">
        <v>461</v>
      </c>
      <c r="B116" s="122">
        <v>8666</v>
      </c>
      <c r="C116" s="122">
        <v>13091</v>
      </c>
      <c r="D116" s="122">
        <v>5012</v>
      </c>
      <c r="E116" s="122">
        <v>3766</v>
      </c>
      <c r="F116" s="122">
        <v>195</v>
      </c>
      <c r="G116" s="122">
        <v>9551</v>
      </c>
      <c r="H116" s="122">
        <v>0</v>
      </c>
      <c r="I116" s="122">
        <v>-32</v>
      </c>
      <c r="J116" s="122">
        <v>-419</v>
      </c>
      <c r="K116" s="122">
        <v>1337</v>
      </c>
      <c r="L116" s="85">
        <v>41167</v>
      </c>
      <c r="M116" s="85">
        <v>555</v>
      </c>
    </row>
    <row r="117" spans="1:13" x14ac:dyDescent="0.2">
      <c r="A117" s="123" t="s">
        <v>462</v>
      </c>
      <c r="B117" s="122">
        <v>7642</v>
      </c>
      <c r="C117" s="122">
        <v>12288</v>
      </c>
      <c r="D117" s="122">
        <v>4576</v>
      </c>
      <c r="E117" s="122">
        <v>2981</v>
      </c>
      <c r="F117" s="122">
        <v>0</v>
      </c>
      <c r="G117" s="122">
        <v>12511</v>
      </c>
      <c r="H117" s="122">
        <v>4</v>
      </c>
      <c r="I117" s="122">
        <v>-32</v>
      </c>
      <c r="J117" s="122">
        <v>-419</v>
      </c>
      <c r="K117" s="122">
        <v>1337</v>
      </c>
      <c r="L117" s="85">
        <v>40888</v>
      </c>
      <c r="M117" s="85">
        <v>276</v>
      </c>
    </row>
    <row r="118" spans="1:13" x14ac:dyDescent="0.2">
      <c r="A118" s="123" t="s">
        <v>463</v>
      </c>
      <c r="B118" s="122">
        <v>10138</v>
      </c>
      <c r="C118" s="122">
        <v>13144</v>
      </c>
      <c r="D118" s="122">
        <v>4318</v>
      </c>
      <c r="E118" s="122">
        <v>4758</v>
      </c>
      <c r="F118" s="122">
        <v>543</v>
      </c>
      <c r="G118" s="122">
        <v>9521</v>
      </c>
      <c r="H118" s="122">
        <v>79</v>
      </c>
      <c r="I118" s="122">
        <v>22</v>
      </c>
      <c r="J118" s="122">
        <v>-11</v>
      </c>
      <c r="K118" s="122">
        <v>1337</v>
      </c>
      <c r="L118" s="85">
        <v>43849</v>
      </c>
      <c r="M118" s="85">
        <v>3237</v>
      </c>
    </row>
    <row r="119" spans="1:13" x14ac:dyDescent="0.2">
      <c r="A119" s="123" t="s">
        <v>464</v>
      </c>
      <c r="B119" s="122">
        <v>6206</v>
      </c>
      <c r="C119" s="122">
        <v>10007</v>
      </c>
      <c r="D119" s="122">
        <v>3844</v>
      </c>
      <c r="E119" s="122">
        <v>2605</v>
      </c>
      <c r="F119" s="122">
        <v>0</v>
      </c>
      <c r="G119" s="122">
        <v>16041</v>
      </c>
      <c r="H119" s="122">
        <v>0</v>
      </c>
      <c r="I119" s="122">
        <v>-32</v>
      </c>
      <c r="J119" s="122">
        <v>83</v>
      </c>
      <c r="K119" s="122">
        <v>1337</v>
      </c>
      <c r="L119" s="85">
        <v>40091</v>
      </c>
      <c r="M119" s="85">
        <v>-521</v>
      </c>
    </row>
    <row r="120" spans="1:13" x14ac:dyDescent="0.2">
      <c r="A120" s="123" t="s">
        <v>465</v>
      </c>
      <c r="B120" s="122">
        <v>8806</v>
      </c>
      <c r="C120" s="122">
        <v>12560</v>
      </c>
      <c r="D120" s="122">
        <v>4290</v>
      </c>
      <c r="E120" s="122">
        <v>4117</v>
      </c>
      <c r="F120" s="122">
        <v>129</v>
      </c>
      <c r="G120" s="122">
        <v>10235</v>
      </c>
      <c r="H120" s="122">
        <v>0</v>
      </c>
      <c r="I120" s="122">
        <v>22</v>
      </c>
      <c r="J120" s="122">
        <v>-419</v>
      </c>
      <c r="K120" s="122">
        <v>1337</v>
      </c>
      <c r="L120" s="85">
        <v>41077</v>
      </c>
      <c r="M120" s="85">
        <v>465</v>
      </c>
    </row>
    <row r="121" spans="1:13" x14ac:dyDescent="0.2">
      <c r="A121" s="123" t="s">
        <v>466</v>
      </c>
      <c r="B121" s="122">
        <v>8407</v>
      </c>
      <c r="C121" s="122">
        <v>11224</v>
      </c>
      <c r="D121" s="122">
        <v>3861</v>
      </c>
      <c r="E121" s="122">
        <v>5163</v>
      </c>
      <c r="F121" s="122">
        <v>275</v>
      </c>
      <c r="G121" s="122">
        <v>10664</v>
      </c>
      <c r="H121" s="122">
        <v>219</v>
      </c>
      <c r="I121" s="122">
        <v>34</v>
      </c>
      <c r="J121" s="122">
        <v>109</v>
      </c>
      <c r="K121" s="122">
        <v>1337</v>
      </c>
      <c r="L121" s="85">
        <v>41293</v>
      </c>
      <c r="M121" s="85">
        <v>681</v>
      </c>
    </row>
    <row r="122" spans="1:13" x14ac:dyDescent="0.2">
      <c r="A122" s="123" t="s">
        <v>467</v>
      </c>
      <c r="B122" s="122">
        <v>7562</v>
      </c>
      <c r="C122" s="122">
        <v>11144</v>
      </c>
      <c r="D122" s="122">
        <v>4394</v>
      </c>
      <c r="E122" s="122">
        <v>3668</v>
      </c>
      <c r="F122" s="122">
        <v>83</v>
      </c>
      <c r="G122" s="122">
        <v>13040</v>
      </c>
      <c r="H122" s="122">
        <v>0</v>
      </c>
      <c r="I122" s="122">
        <v>-32</v>
      </c>
      <c r="J122" s="122">
        <v>-419</v>
      </c>
      <c r="K122" s="122">
        <v>1337</v>
      </c>
      <c r="L122" s="85">
        <v>40777</v>
      </c>
      <c r="M122" s="85">
        <v>165</v>
      </c>
    </row>
    <row r="123" spans="1:13" x14ac:dyDescent="0.2">
      <c r="A123" s="123" t="s">
        <v>468</v>
      </c>
      <c r="B123" s="122">
        <v>7619</v>
      </c>
      <c r="C123" s="122">
        <v>12181</v>
      </c>
      <c r="D123" s="122">
        <v>4031</v>
      </c>
      <c r="E123" s="122">
        <v>2661</v>
      </c>
      <c r="F123" s="122">
        <v>0</v>
      </c>
      <c r="G123" s="122">
        <v>13217</v>
      </c>
      <c r="H123" s="122">
        <v>0</v>
      </c>
      <c r="I123" s="122">
        <v>-32</v>
      </c>
      <c r="J123" s="122">
        <v>-117</v>
      </c>
      <c r="K123" s="122">
        <v>1337</v>
      </c>
      <c r="L123" s="85">
        <v>40897</v>
      </c>
      <c r="M123" s="85">
        <v>285</v>
      </c>
    </row>
    <row r="124" spans="1:13" x14ac:dyDescent="0.2">
      <c r="A124" s="123" t="s">
        <v>469</v>
      </c>
      <c r="B124" s="122">
        <v>8307</v>
      </c>
      <c r="C124" s="122">
        <v>11354</v>
      </c>
      <c r="D124" s="122">
        <v>4173</v>
      </c>
      <c r="E124" s="122">
        <v>3406</v>
      </c>
      <c r="F124" s="122">
        <v>0</v>
      </c>
      <c r="G124" s="122">
        <v>12438</v>
      </c>
      <c r="H124" s="122">
        <v>47</v>
      </c>
      <c r="I124" s="122">
        <v>-32</v>
      </c>
      <c r="J124" s="122">
        <v>-419</v>
      </c>
      <c r="K124" s="122">
        <v>1337</v>
      </c>
      <c r="L124" s="85">
        <v>40611</v>
      </c>
      <c r="M124" s="85">
        <v>-1</v>
      </c>
    </row>
    <row r="125" spans="1:13" x14ac:dyDescent="0.2">
      <c r="A125" s="123" t="s">
        <v>470</v>
      </c>
      <c r="B125" s="122">
        <v>8579</v>
      </c>
      <c r="C125" s="122">
        <v>12618</v>
      </c>
      <c r="D125" s="122">
        <v>4574</v>
      </c>
      <c r="E125" s="122">
        <v>3235</v>
      </c>
      <c r="F125" s="122">
        <v>0</v>
      </c>
      <c r="G125" s="122">
        <v>10406</v>
      </c>
      <c r="H125" s="122">
        <v>0</v>
      </c>
      <c r="I125" s="122">
        <v>22</v>
      </c>
      <c r="J125" s="122">
        <v>-419</v>
      </c>
      <c r="K125" s="122">
        <v>1337</v>
      </c>
      <c r="L125" s="85">
        <v>40352</v>
      </c>
      <c r="M125" s="85">
        <v>-260</v>
      </c>
    </row>
    <row r="126" spans="1:13" x14ac:dyDescent="0.2">
      <c r="A126" s="123" t="s">
        <v>471</v>
      </c>
      <c r="B126" s="122">
        <v>7395</v>
      </c>
      <c r="C126" s="122">
        <v>11062</v>
      </c>
      <c r="D126" s="122">
        <v>4878</v>
      </c>
      <c r="E126" s="122">
        <v>3316</v>
      </c>
      <c r="F126" s="122">
        <v>61</v>
      </c>
      <c r="G126" s="122">
        <v>12278</v>
      </c>
      <c r="H126" s="122">
        <v>16</v>
      </c>
      <c r="I126" s="122">
        <v>-32</v>
      </c>
      <c r="J126" s="122">
        <v>-419</v>
      </c>
      <c r="K126" s="122">
        <v>1337</v>
      </c>
      <c r="L126" s="85">
        <v>39892</v>
      </c>
      <c r="M126" s="85">
        <v>-720</v>
      </c>
    </row>
    <row r="127" spans="1:13" x14ac:dyDescent="0.2">
      <c r="A127" s="123" t="s">
        <v>472</v>
      </c>
      <c r="B127" s="122">
        <v>8042</v>
      </c>
      <c r="C127" s="122">
        <v>11630</v>
      </c>
      <c r="D127" s="122">
        <v>4323</v>
      </c>
      <c r="E127" s="122">
        <v>3957</v>
      </c>
      <c r="F127" s="122">
        <v>233</v>
      </c>
      <c r="G127" s="122">
        <v>11876</v>
      </c>
      <c r="H127" s="122">
        <v>0</v>
      </c>
      <c r="I127" s="122">
        <v>34</v>
      </c>
      <c r="J127" s="122">
        <v>-419</v>
      </c>
      <c r="K127" s="122">
        <v>1337</v>
      </c>
      <c r="L127" s="85">
        <v>41013</v>
      </c>
      <c r="M127" s="85">
        <v>401</v>
      </c>
    </row>
    <row r="128" spans="1:13" x14ac:dyDescent="0.2">
      <c r="A128" s="123" t="s">
        <v>473</v>
      </c>
      <c r="B128" s="122">
        <v>9550</v>
      </c>
      <c r="C128" s="122">
        <v>14581</v>
      </c>
      <c r="D128" s="122">
        <v>4285</v>
      </c>
      <c r="E128" s="122">
        <v>2754</v>
      </c>
      <c r="F128" s="122">
        <v>0</v>
      </c>
      <c r="G128" s="122">
        <v>8591</v>
      </c>
      <c r="H128" s="122">
        <v>45</v>
      </c>
      <c r="I128" s="122">
        <v>22</v>
      </c>
      <c r="J128" s="122">
        <v>-89</v>
      </c>
      <c r="K128" s="122">
        <v>1337</v>
      </c>
      <c r="L128" s="85">
        <v>41076</v>
      </c>
      <c r="M128" s="85">
        <v>464</v>
      </c>
    </row>
    <row r="129" spans="1:13" x14ac:dyDescent="0.2">
      <c r="A129" s="123" t="s">
        <v>474</v>
      </c>
      <c r="B129" s="122">
        <v>8785</v>
      </c>
      <c r="C129" s="122">
        <v>11497</v>
      </c>
      <c r="D129" s="122">
        <v>3990</v>
      </c>
      <c r="E129" s="122">
        <v>4889</v>
      </c>
      <c r="F129" s="122">
        <v>405</v>
      </c>
      <c r="G129" s="122">
        <v>11128</v>
      </c>
      <c r="H129" s="122">
        <v>19</v>
      </c>
      <c r="I129" s="122">
        <v>-32</v>
      </c>
      <c r="J129" s="122">
        <v>-328</v>
      </c>
      <c r="K129" s="122">
        <v>1337</v>
      </c>
      <c r="L129" s="85">
        <v>41690</v>
      </c>
      <c r="M129" s="85">
        <v>1078</v>
      </c>
    </row>
    <row r="130" spans="1:13" x14ac:dyDescent="0.2">
      <c r="A130" s="123" t="s">
        <v>475</v>
      </c>
      <c r="B130" s="122">
        <v>10703</v>
      </c>
      <c r="C130" s="122">
        <v>15506</v>
      </c>
      <c r="D130" s="122">
        <v>4156</v>
      </c>
      <c r="E130" s="122">
        <v>2127</v>
      </c>
      <c r="F130" s="122">
        <v>0</v>
      </c>
      <c r="G130" s="122">
        <v>9850</v>
      </c>
      <c r="H130" s="122">
        <v>465</v>
      </c>
      <c r="I130" s="122">
        <v>22</v>
      </c>
      <c r="J130" s="122">
        <v>355</v>
      </c>
      <c r="K130" s="122">
        <v>1337</v>
      </c>
      <c r="L130" s="85">
        <v>44521</v>
      </c>
      <c r="M130" s="85">
        <v>3909</v>
      </c>
    </row>
    <row r="131" spans="1:13" x14ac:dyDescent="0.2">
      <c r="A131" s="123" t="s">
        <v>476</v>
      </c>
      <c r="B131" s="122">
        <v>7892</v>
      </c>
      <c r="C131" s="122">
        <v>10999</v>
      </c>
      <c r="D131" s="122">
        <v>3219</v>
      </c>
      <c r="E131" s="122">
        <v>3987</v>
      </c>
      <c r="F131" s="122">
        <v>88</v>
      </c>
      <c r="G131" s="122">
        <v>8552</v>
      </c>
      <c r="H131" s="122">
        <v>203</v>
      </c>
      <c r="I131" s="122">
        <v>89</v>
      </c>
      <c r="J131" s="122">
        <v>-107</v>
      </c>
      <c r="K131" s="122">
        <v>1337</v>
      </c>
      <c r="L131" s="85">
        <v>36259</v>
      </c>
      <c r="M131" s="85">
        <v>-4353</v>
      </c>
    </row>
    <row r="132" spans="1:13" x14ac:dyDescent="0.2">
      <c r="A132" s="123" t="s">
        <v>477</v>
      </c>
      <c r="B132" s="122">
        <v>9746</v>
      </c>
      <c r="C132" s="122">
        <v>10445</v>
      </c>
      <c r="D132" s="122">
        <v>3061</v>
      </c>
      <c r="E132" s="122">
        <v>7465</v>
      </c>
      <c r="F132" s="122">
        <v>490</v>
      </c>
      <c r="G132" s="122">
        <v>9382</v>
      </c>
      <c r="H132" s="122">
        <v>378</v>
      </c>
      <c r="I132" s="122">
        <v>154</v>
      </c>
      <c r="J132" s="122">
        <v>230</v>
      </c>
      <c r="K132" s="122">
        <v>1337</v>
      </c>
      <c r="L132" s="85">
        <v>42688</v>
      </c>
      <c r="M132" s="85">
        <v>2076</v>
      </c>
    </row>
    <row r="133" spans="1:13" x14ac:dyDescent="0.2">
      <c r="A133" s="123" t="s">
        <v>478</v>
      </c>
      <c r="B133" s="122">
        <v>7401</v>
      </c>
      <c r="C133" s="122">
        <v>11585</v>
      </c>
      <c r="D133" s="122">
        <v>4122</v>
      </c>
      <c r="E133" s="122">
        <v>3573</v>
      </c>
      <c r="F133" s="122">
        <v>24</v>
      </c>
      <c r="G133" s="122">
        <v>14436</v>
      </c>
      <c r="H133" s="122">
        <v>0</v>
      </c>
      <c r="I133" s="122">
        <v>-7</v>
      </c>
      <c r="J133" s="122">
        <v>-419</v>
      </c>
      <c r="K133" s="122">
        <v>1337</v>
      </c>
      <c r="L133" s="85">
        <v>42052</v>
      </c>
      <c r="M133" s="85">
        <v>1440</v>
      </c>
    </row>
    <row r="134" spans="1:13" x14ac:dyDescent="0.2">
      <c r="A134" s="123" t="s">
        <v>479</v>
      </c>
      <c r="B134" s="122">
        <v>7785</v>
      </c>
      <c r="C134" s="122">
        <v>12347</v>
      </c>
      <c r="D134" s="122">
        <v>5072</v>
      </c>
      <c r="E134" s="122">
        <v>4103</v>
      </c>
      <c r="F134" s="122">
        <v>147</v>
      </c>
      <c r="G134" s="122">
        <v>12968</v>
      </c>
      <c r="H134" s="122">
        <v>65</v>
      </c>
      <c r="I134" s="122">
        <v>529</v>
      </c>
      <c r="J134" s="122">
        <v>-419</v>
      </c>
      <c r="K134" s="122">
        <v>1337</v>
      </c>
      <c r="L134" s="85">
        <v>43934</v>
      </c>
      <c r="M134" s="85">
        <v>3322</v>
      </c>
    </row>
    <row r="135" spans="1:13" x14ac:dyDescent="0.2">
      <c r="A135" s="123" t="s">
        <v>480</v>
      </c>
      <c r="B135" s="122">
        <v>5387</v>
      </c>
      <c r="C135" s="122">
        <v>9126</v>
      </c>
      <c r="D135" s="122">
        <v>3830</v>
      </c>
      <c r="E135" s="122">
        <v>3003</v>
      </c>
      <c r="F135" s="122">
        <v>0</v>
      </c>
      <c r="G135" s="122">
        <v>17304</v>
      </c>
      <c r="H135" s="122">
        <v>0</v>
      </c>
      <c r="I135" s="122">
        <v>-32</v>
      </c>
      <c r="J135" s="122">
        <v>-360</v>
      </c>
      <c r="K135" s="122">
        <v>1337</v>
      </c>
      <c r="L135" s="85">
        <v>39595</v>
      </c>
      <c r="M135" s="85">
        <v>-1017</v>
      </c>
    </row>
    <row r="136" spans="1:13" x14ac:dyDescent="0.2">
      <c r="A136" s="123" t="s">
        <v>481</v>
      </c>
      <c r="B136" s="122">
        <v>7881</v>
      </c>
      <c r="C136" s="122">
        <v>10953</v>
      </c>
      <c r="D136" s="122">
        <v>4087</v>
      </c>
      <c r="E136" s="122">
        <v>3027</v>
      </c>
      <c r="F136" s="122">
        <v>0</v>
      </c>
      <c r="G136" s="122">
        <v>12088</v>
      </c>
      <c r="H136" s="122">
        <v>0</v>
      </c>
      <c r="I136" s="122">
        <v>-32</v>
      </c>
      <c r="J136" s="122">
        <v>-419</v>
      </c>
      <c r="K136" s="122">
        <v>1337</v>
      </c>
      <c r="L136" s="85">
        <v>38922</v>
      </c>
      <c r="M136" s="85">
        <v>-1690</v>
      </c>
    </row>
    <row r="137" spans="1:13" x14ac:dyDescent="0.2">
      <c r="A137" s="123" t="s">
        <v>482</v>
      </c>
      <c r="B137" s="122">
        <v>8828</v>
      </c>
      <c r="C137" s="122">
        <v>12287</v>
      </c>
      <c r="D137" s="122">
        <v>4525</v>
      </c>
      <c r="E137" s="122">
        <v>2801</v>
      </c>
      <c r="F137" s="122">
        <v>0</v>
      </c>
      <c r="G137" s="122">
        <v>10293</v>
      </c>
      <c r="H137" s="122">
        <v>0</v>
      </c>
      <c r="I137" s="122">
        <v>22</v>
      </c>
      <c r="J137" s="122">
        <v>-389</v>
      </c>
      <c r="K137" s="122">
        <v>1337</v>
      </c>
      <c r="L137" s="85">
        <v>39704</v>
      </c>
      <c r="M137" s="85">
        <v>-908</v>
      </c>
    </row>
    <row r="138" spans="1:13" x14ac:dyDescent="0.2">
      <c r="A138" s="123" t="s">
        <v>483</v>
      </c>
      <c r="B138" s="122">
        <v>10687</v>
      </c>
      <c r="C138" s="122">
        <v>14638</v>
      </c>
      <c r="D138" s="122">
        <v>4390</v>
      </c>
      <c r="E138" s="122">
        <v>2575</v>
      </c>
      <c r="F138" s="122">
        <v>0</v>
      </c>
      <c r="G138" s="122">
        <v>8577</v>
      </c>
      <c r="H138" s="122">
        <v>409</v>
      </c>
      <c r="I138" s="122">
        <v>22</v>
      </c>
      <c r="J138" s="122">
        <v>-47</v>
      </c>
      <c r="K138" s="122">
        <v>1337</v>
      </c>
      <c r="L138" s="85">
        <v>42588</v>
      </c>
      <c r="M138" s="85">
        <v>1976</v>
      </c>
    </row>
    <row r="139" spans="1:13" x14ac:dyDescent="0.2">
      <c r="A139" s="123" t="s">
        <v>484</v>
      </c>
      <c r="B139" s="122">
        <v>8642</v>
      </c>
      <c r="C139" s="122">
        <v>12927</v>
      </c>
      <c r="D139" s="122">
        <v>5083</v>
      </c>
      <c r="E139" s="122">
        <v>3428</v>
      </c>
      <c r="F139" s="122">
        <v>88</v>
      </c>
      <c r="G139" s="122">
        <v>9780</v>
      </c>
      <c r="H139" s="122">
        <v>30</v>
      </c>
      <c r="I139" s="122">
        <v>-32</v>
      </c>
      <c r="J139" s="122">
        <v>-419</v>
      </c>
      <c r="K139" s="122">
        <v>1337</v>
      </c>
      <c r="L139" s="85">
        <v>40864</v>
      </c>
      <c r="M139" s="85">
        <v>252</v>
      </c>
    </row>
    <row r="140" spans="1:13" x14ac:dyDescent="0.2">
      <c r="A140" s="123" t="s">
        <v>485</v>
      </c>
      <c r="B140" s="122">
        <v>10784</v>
      </c>
      <c r="C140" s="122">
        <v>14765</v>
      </c>
      <c r="D140" s="122">
        <v>4660</v>
      </c>
      <c r="E140" s="122">
        <v>2740</v>
      </c>
      <c r="F140" s="122">
        <v>3</v>
      </c>
      <c r="G140" s="122">
        <v>8192</v>
      </c>
      <c r="H140" s="122">
        <v>590</v>
      </c>
      <c r="I140" s="122">
        <v>22</v>
      </c>
      <c r="J140" s="122">
        <v>-139</v>
      </c>
      <c r="K140" s="122">
        <v>1337</v>
      </c>
      <c r="L140" s="85">
        <v>42954</v>
      </c>
      <c r="M140" s="85">
        <v>2342</v>
      </c>
    </row>
    <row r="141" spans="1:13" x14ac:dyDescent="0.2">
      <c r="A141" s="123" t="s">
        <v>486</v>
      </c>
      <c r="B141" s="122">
        <v>7185</v>
      </c>
      <c r="C141" s="122">
        <v>11183</v>
      </c>
      <c r="D141" s="122">
        <v>4477</v>
      </c>
      <c r="E141" s="122">
        <v>3320</v>
      </c>
      <c r="F141" s="122">
        <v>42</v>
      </c>
      <c r="G141" s="122">
        <v>13446</v>
      </c>
      <c r="H141" s="122">
        <v>0</v>
      </c>
      <c r="I141" s="122">
        <v>-32</v>
      </c>
      <c r="J141" s="122">
        <v>-419</v>
      </c>
      <c r="K141" s="122">
        <v>1337</v>
      </c>
      <c r="L141" s="85">
        <v>40539</v>
      </c>
      <c r="M141" s="85">
        <v>-73</v>
      </c>
    </row>
    <row r="142" spans="1:13" x14ac:dyDescent="0.2">
      <c r="A142" s="123" t="s">
        <v>487</v>
      </c>
      <c r="B142" s="122">
        <v>7820</v>
      </c>
      <c r="C142" s="122">
        <v>11602</v>
      </c>
      <c r="D142" s="122">
        <v>3890</v>
      </c>
      <c r="E142" s="122">
        <v>3705</v>
      </c>
      <c r="F142" s="122">
        <v>48</v>
      </c>
      <c r="G142" s="122">
        <v>11493</v>
      </c>
      <c r="H142" s="122">
        <v>0</v>
      </c>
      <c r="I142" s="122">
        <v>22</v>
      </c>
      <c r="J142" s="122">
        <v>-303</v>
      </c>
      <c r="K142" s="122">
        <v>1337</v>
      </c>
      <c r="L142" s="85">
        <v>39614</v>
      </c>
      <c r="M142" s="85">
        <v>-998</v>
      </c>
    </row>
    <row r="143" spans="1:13" x14ac:dyDescent="0.2">
      <c r="A143" s="123" t="s">
        <v>488</v>
      </c>
      <c r="B143" s="122">
        <v>9199</v>
      </c>
      <c r="C143" s="122">
        <v>13597</v>
      </c>
      <c r="D143" s="122">
        <v>4229</v>
      </c>
      <c r="E143" s="122">
        <v>2107</v>
      </c>
      <c r="F143" s="122">
        <v>1</v>
      </c>
      <c r="G143" s="122">
        <v>9997</v>
      </c>
      <c r="H143" s="122">
        <v>484</v>
      </c>
      <c r="I143" s="122">
        <v>22</v>
      </c>
      <c r="J143" s="122">
        <v>683</v>
      </c>
      <c r="K143" s="122">
        <v>1337</v>
      </c>
      <c r="L143" s="85">
        <v>41656</v>
      </c>
      <c r="M143" s="85">
        <v>1044</v>
      </c>
    </row>
    <row r="144" spans="1:13" x14ac:dyDescent="0.2">
      <c r="A144" s="123" t="s">
        <v>489</v>
      </c>
      <c r="B144" s="122">
        <v>6807</v>
      </c>
      <c r="C144" s="122">
        <v>10196</v>
      </c>
      <c r="D144" s="122">
        <v>3731</v>
      </c>
      <c r="E144" s="122">
        <v>2826</v>
      </c>
      <c r="F144" s="122">
        <v>1</v>
      </c>
      <c r="G144" s="122">
        <v>14663</v>
      </c>
      <c r="H144" s="122">
        <v>0</v>
      </c>
      <c r="I144" s="122">
        <v>-32</v>
      </c>
      <c r="J144" s="122">
        <v>-331</v>
      </c>
      <c r="K144" s="122">
        <v>1337</v>
      </c>
      <c r="L144" s="85">
        <v>39198</v>
      </c>
      <c r="M144" s="85">
        <v>-1414</v>
      </c>
    </row>
    <row r="145" spans="1:13" x14ac:dyDescent="0.2">
      <c r="A145" s="123" t="s">
        <v>490</v>
      </c>
      <c r="B145" s="122">
        <v>9518</v>
      </c>
      <c r="C145" s="122">
        <v>14142</v>
      </c>
      <c r="D145" s="122">
        <v>4775</v>
      </c>
      <c r="E145" s="122">
        <v>3772</v>
      </c>
      <c r="F145" s="122">
        <v>333</v>
      </c>
      <c r="G145" s="122">
        <v>9040</v>
      </c>
      <c r="H145" s="122">
        <v>139</v>
      </c>
      <c r="I145" s="122">
        <v>-32</v>
      </c>
      <c r="J145" s="122">
        <v>-419</v>
      </c>
      <c r="K145" s="122">
        <v>1337</v>
      </c>
      <c r="L145" s="85">
        <v>42605</v>
      </c>
      <c r="M145" s="85">
        <v>1993</v>
      </c>
    </row>
    <row r="146" spans="1:13" x14ac:dyDescent="0.2">
      <c r="A146" s="123" t="s">
        <v>491</v>
      </c>
      <c r="B146" s="122">
        <v>7544</v>
      </c>
      <c r="C146" s="122">
        <v>11195</v>
      </c>
      <c r="D146" s="122">
        <v>3772</v>
      </c>
      <c r="E146" s="122">
        <v>2910</v>
      </c>
      <c r="F146" s="122">
        <v>10</v>
      </c>
      <c r="G146" s="122">
        <v>13567</v>
      </c>
      <c r="H146" s="122">
        <v>0</v>
      </c>
      <c r="I146" s="122">
        <v>-32</v>
      </c>
      <c r="J146" s="122">
        <v>-241</v>
      </c>
      <c r="K146" s="122">
        <v>1337</v>
      </c>
      <c r="L146" s="85">
        <v>40062</v>
      </c>
      <c r="M146" s="85">
        <v>-550</v>
      </c>
    </row>
    <row r="147" spans="1:13" x14ac:dyDescent="0.2">
      <c r="A147" s="123" t="s">
        <v>492</v>
      </c>
      <c r="B147" s="122">
        <v>7361</v>
      </c>
      <c r="C147" s="122">
        <v>11291</v>
      </c>
      <c r="D147" s="122">
        <v>4466</v>
      </c>
      <c r="E147" s="122">
        <v>3470</v>
      </c>
      <c r="F147" s="122">
        <v>0</v>
      </c>
      <c r="G147" s="122">
        <v>13452</v>
      </c>
      <c r="H147" s="122">
        <v>0</v>
      </c>
      <c r="I147" s="122">
        <v>-32</v>
      </c>
      <c r="J147" s="122">
        <v>-419</v>
      </c>
      <c r="K147" s="122">
        <v>1337</v>
      </c>
      <c r="L147" s="85">
        <v>40926</v>
      </c>
      <c r="M147" s="85">
        <v>314</v>
      </c>
    </row>
    <row r="148" spans="1:13" x14ac:dyDescent="0.2">
      <c r="A148" s="123" t="s">
        <v>493</v>
      </c>
      <c r="B148" s="122">
        <v>7911</v>
      </c>
      <c r="C148" s="122">
        <v>12786</v>
      </c>
      <c r="D148" s="122">
        <v>4601</v>
      </c>
      <c r="E148" s="122">
        <v>3880</v>
      </c>
      <c r="F148" s="122">
        <v>76</v>
      </c>
      <c r="G148" s="122">
        <v>12360</v>
      </c>
      <c r="H148" s="122">
        <v>417</v>
      </c>
      <c r="I148" s="122">
        <v>-32</v>
      </c>
      <c r="J148" s="122">
        <v>-419</v>
      </c>
      <c r="K148" s="122">
        <v>1337</v>
      </c>
      <c r="L148" s="85">
        <v>42917</v>
      </c>
      <c r="M148" s="85">
        <v>2305</v>
      </c>
    </row>
    <row r="149" spans="1:13" ht="14.25" customHeight="1" x14ac:dyDescent="0.2">
      <c r="A149" s="18" t="s">
        <v>494</v>
      </c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85"/>
      <c r="M149" s="85"/>
    </row>
    <row r="150" spans="1:13" x14ac:dyDescent="0.2">
      <c r="A150" s="123" t="s">
        <v>495</v>
      </c>
      <c r="B150" s="122">
        <v>7615</v>
      </c>
      <c r="C150" s="122">
        <v>11252</v>
      </c>
      <c r="D150" s="122">
        <v>4267</v>
      </c>
      <c r="E150" s="122">
        <v>3170</v>
      </c>
      <c r="F150" s="122">
        <v>38</v>
      </c>
      <c r="G150" s="122">
        <v>12661</v>
      </c>
      <c r="H150" s="122">
        <v>0</v>
      </c>
      <c r="I150" s="122">
        <v>-154</v>
      </c>
      <c r="J150" s="122">
        <v>-389</v>
      </c>
      <c r="K150" s="122">
        <v>1096</v>
      </c>
      <c r="L150" s="85">
        <v>39556</v>
      </c>
      <c r="M150" s="85">
        <v>-1056</v>
      </c>
    </row>
    <row r="151" spans="1:13" x14ac:dyDescent="0.2">
      <c r="A151" s="123" t="s">
        <v>496</v>
      </c>
      <c r="B151" s="122">
        <v>8121</v>
      </c>
      <c r="C151" s="122">
        <v>11165</v>
      </c>
      <c r="D151" s="122">
        <v>3676</v>
      </c>
      <c r="E151" s="122">
        <v>3670</v>
      </c>
      <c r="F151" s="122">
        <v>125</v>
      </c>
      <c r="G151" s="122">
        <v>11361</v>
      </c>
      <c r="H151" s="122">
        <v>227</v>
      </c>
      <c r="I151" s="122">
        <v>-87</v>
      </c>
      <c r="J151" s="122">
        <v>-304</v>
      </c>
      <c r="K151" s="122">
        <v>1096</v>
      </c>
      <c r="L151" s="85">
        <v>39050</v>
      </c>
      <c r="M151" s="85">
        <v>-1562</v>
      </c>
    </row>
    <row r="152" spans="1:13" x14ac:dyDescent="0.2">
      <c r="A152" s="123" t="s">
        <v>497</v>
      </c>
      <c r="B152" s="122">
        <v>8684</v>
      </c>
      <c r="C152" s="122">
        <v>13693</v>
      </c>
      <c r="D152" s="122">
        <v>5056</v>
      </c>
      <c r="E152" s="122">
        <v>3790</v>
      </c>
      <c r="F152" s="122">
        <v>308</v>
      </c>
      <c r="G152" s="122">
        <v>12777</v>
      </c>
      <c r="H152" s="122">
        <v>268</v>
      </c>
      <c r="I152" s="122">
        <v>72</v>
      </c>
      <c r="J152" s="122">
        <v>-419</v>
      </c>
      <c r="K152" s="122">
        <v>1096</v>
      </c>
      <c r="L152" s="85">
        <v>45325</v>
      </c>
      <c r="M152" s="85">
        <v>4713</v>
      </c>
    </row>
    <row r="153" spans="1:13" x14ac:dyDescent="0.2">
      <c r="A153" s="123" t="s">
        <v>498</v>
      </c>
      <c r="B153" s="122">
        <v>9297</v>
      </c>
      <c r="C153" s="122">
        <v>14258</v>
      </c>
      <c r="D153" s="122">
        <v>4496</v>
      </c>
      <c r="E153" s="122">
        <v>2758</v>
      </c>
      <c r="F153" s="122">
        <v>0</v>
      </c>
      <c r="G153" s="122">
        <v>9511</v>
      </c>
      <c r="H153" s="122">
        <v>322</v>
      </c>
      <c r="I153" s="122">
        <v>-65</v>
      </c>
      <c r="J153" s="122">
        <v>130</v>
      </c>
      <c r="K153" s="122">
        <v>1096</v>
      </c>
      <c r="L153" s="85">
        <v>41803</v>
      </c>
      <c r="M153" s="85">
        <v>1191</v>
      </c>
    </row>
    <row r="154" spans="1:13" x14ac:dyDescent="0.2">
      <c r="A154" s="123" t="s">
        <v>499</v>
      </c>
      <c r="B154" s="122">
        <v>7614</v>
      </c>
      <c r="C154" s="122">
        <v>11549</v>
      </c>
      <c r="D154" s="122">
        <v>4313</v>
      </c>
      <c r="E154" s="122">
        <v>3128</v>
      </c>
      <c r="F154" s="122">
        <v>12</v>
      </c>
      <c r="G154" s="122">
        <v>12602</v>
      </c>
      <c r="H154" s="122">
        <v>133</v>
      </c>
      <c r="I154" s="122">
        <v>-154</v>
      </c>
      <c r="J154" s="122">
        <v>-419</v>
      </c>
      <c r="K154" s="122">
        <v>1096</v>
      </c>
      <c r="L154" s="85">
        <v>39874</v>
      </c>
      <c r="M154" s="85">
        <v>-738</v>
      </c>
    </row>
    <row r="155" spans="1:13" x14ac:dyDescent="0.2">
      <c r="A155" s="123" t="s">
        <v>500</v>
      </c>
      <c r="B155" s="122">
        <v>8028</v>
      </c>
      <c r="C155" s="122">
        <v>11464</v>
      </c>
      <c r="D155" s="122">
        <v>3845</v>
      </c>
      <c r="E155" s="122">
        <v>2990</v>
      </c>
      <c r="F155" s="122">
        <v>0</v>
      </c>
      <c r="G155" s="122">
        <v>12189</v>
      </c>
      <c r="H155" s="122">
        <v>0</v>
      </c>
      <c r="I155" s="122">
        <v>-154</v>
      </c>
      <c r="J155" s="122">
        <v>-302</v>
      </c>
      <c r="K155" s="122">
        <v>1096</v>
      </c>
      <c r="L155" s="85">
        <v>39156</v>
      </c>
      <c r="M155" s="85">
        <v>-1456</v>
      </c>
    </row>
    <row r="156" spans="1:13" ht="14.25" customHeight="1" x14ac:dyDescent="0.2">
      <c r="A156" s="18" t="s">
        <v>501</v>
      </c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85"/>
      <c r="M156" s="85"/>
    </row>
    <row r="157" spans="1:13" x14ac:dyDescent="0.2">
      <c r="A157" s="123" t="s">
        <v>502</v>
      </c>
      <c r="B157" s="122">
        <v>9686</v>
      </c>
      <c r="C157" s="122">
        <v>13181</v>
      </c>
      <c r="D157" s="122">
        <v>4545</v>
      </c>
      <c r="E157" s="122">
        <v>3428</v>
      </c>
      <c r="F157" s="122">
        <v>73</v>
      </c>
      <c r="G157" s="122">
        <v>8315</v>
      </c>
      <c r="H157" s="122">
        <v>701</v>
      </c>
      <c r="I157" s="122">
        <v>-13</v>
      </c>
      <c r="J157" s="122">
        <v>-243</v>
      </c>
      <c r="K157" s="122">
        <v>1315</v>
      </c>
      <c r="L157" s="85">
        <v>40988</v>
      </c>
      <c r="M157" s="85">
        <v>376</v>
      </c>
    </row>
    <row r="158" spans="1:13" x14ac:dyDescent="0.2">
      <c r="A158" s="123" t="s">
        <v>503</v>
      </c>
      <c r="B158" s="122">
        <v>8115</v>
      </c>
      <c r="C158" s="122">
        <v>12155</v>
      </c>
      <c r="D158" s="122">
        <v>3952</v>
      </c>
      <c r="E158" s="122">
        <v>2889</v>
      </c>
      <c r="F158" s="122">
        <v>0</v>
      </c>
      <c r="G158" s="122">
        <v>11706</v>
      </c>
      <c r="H158" s="122">
        <v>0</v>
      </c>
      <c r="I158" s="122">
        <v>-13</v>
      </c>
      <c r="J158" s="122">
        <v>-419</v>
      </c>
      <c r="K158" s="122">
        <v>1315</v>
      </c>
      <c r="L158" s="85">
        <v>39700</v>
      </c>
      <c r="M158" s="85">
        <v>-912</v>
      </c>
    </row>
    <row r="159" spans="1:13" x14ac:dyDescent="0.2">
      <c r="A159" s="123" t="s">
        <v>504</v>
      </c>
      <c r="B159" s="122">
        <v>6099</v>
      </c>
      <c r="C159" s="122">
        <v>10867</v>
      </c>
      <c r="D159" s="122">
        <v>4006</v>
      </c>
      <c r="E159" s="122">
        <v>4078</v>
      </c>
      <c r="F159" s="122">
        <v>0</v>
      </c>
      <c r="G159" s="122">
        <v>16936</v>
      </c>
      <c r="H159" s="122">
        <v>51</v>
      </c>
      <c r="I159" s="122">
        <v>147</v>
      </c>
      <c r="J159" s="122">
        <v>-419</v>
      </c>
      <c r="K159" s="122">
        <v>1315</v>
      </c>
      <c r="L159" s="85">
        <v>43080</v>
      </c>
      <c r="M159" s="85">
        <v>2468</v>
      </c>
    </row>
    <row r="160" spans="1:13" x14ac:dyDescent="0.2">
      <c r="A160" s="123" t="s">
        <v>505</v>
      </c>
      <c r="B160" s="122">
        <v>9665</v>
      </c>
      <c r="C160" s="122">
        <v>13568</v>
      </c>
      <c r="D160" s="122">
        <v>4360</v>
      </c>
      <c r="E160" s="122">
        <v>2726</v>
      </c>
      <c r="F160" s="122">
        <v>0</v>
      </c>
      <c r="G160" s="122">
        <v>9483</v>
      </c>
      <c r="H160" s="122">
        <v>325</v>
      </c>
      <c r="I160" s="122">
        <v>-54</v>
      </c>
      <c r="J160" s="122">
        <v>-358</v>
      </c>
      <c r="K160" s="122">
        <v>1315</v>
      </c>
      <c r="L160" s="85">
        <v>41030</v>
      </c>
      <c r="M160" s="85">
        <v>418</v>
      </c>
    </row>
    <row r="161" spans="1:13" x14ac:dyDescent="0.2">
      <c r="A161" s="123" t="s">
        <v>506</v>
      </c>
      <c r="B161" s="122">
        <v>8583</v>
      </c>
      <c r="C161" s="122">
        <v>11537</v>
      </c>
      <c r="D161" s="122">
        <v>4028</v>
      </c>
      <c r="E161" s="122">
        <v>3969</v>
      </c>
      <c r="F161" s="122">
        <v>197</v>
      </c>
      <c r="G161" s="122">
        <v>10994</v>
      </c>
      <c r="H161" s="122">
        <v>10</v>
      </c>
      <c r="I161" s="122">
        <v>12</v>
      </c>
      <c r="J161" s="122">
        <v>-419</v>
      </c>
      <c r="K161" s="122">
        <v>1315</v>
      </c>
      <c r="L161" s="85">
        <v>40226</v>
      </c>
      <c r="M161" s="85">
        <v>-386</v>
      </c>
    </row>
    <row r="162" spans="1:13" x14ac:dyDescent="0.2">
      <c r="A162" s="123" t="s">
        <v>507</v>
      </c>
      <c r="B162" s="122">
        <v>6608</v>
      </c>
      <c r="C162" s="122">
        <v>11030</v>
      </c>
      <c r="D162" s="122">
        <v>4090</v>
      </c>
      <c r="E162" s="122">
        <v>3397</v>
      </c>
      <c r="F162" s="122">
        <v>0</v>
      </c>
      <c r="G162" s="122">
        <v>14382</v>
      </c>
      <c r="H162" s="122">
        <v>23</v>
      </c>
      <c r="I162" s="122">
        <v>1657</v>
      </c>
      <c r="J162" s="122">
        <v>-419</v>
      </c>
      <c r="K162" s="122">
        <v>1315</v>
      </c>
      <c r="L162" s="85">
        <v>42083</v>
      </c>
      <c r="M162" s="85">
        <v>1471</v>
      </c>
    </row>
    <row r="163" spans="1:13" x14ac:dyDescent="0.2">
      <c r="A163" s="123" t="s">
        <v>508</v>
      </c>
      <c r="B163" s="122">
        <v>7946</v>
      </c>
      <c r="C163" s="122">
        <v>11442</v>
      </c>
      <c r="D163" s="122">
        <v>4294</v>
      </c>
      <c r="E163" s="122">
        <v>2667</v>
      </c>
      <c r="F163" s="122">
        <v>0</v>
      </c>
      <c r="G163" s="122">
        <v>13491</v>
      </c>
      <c r="H163" s="122">
        <v>21</v>
      </c>
      <c r="I163" s="122">
        <v>481</v>
      </c>
      <c r="J163" s="122">
        <v>-419</v>
      </c>
      <c r="K163" s="122">
        <v>1315</v>
      </c>
      <c r="L163" s="85">
        <v>41238</v>
      </c>
      <c r="M163" s="85">
        <v>626</v>
      </c>
    </row>
    <row r="164" spans="1:13" x14ac:dyDescent="0.2">
      <c r="A164" s="123" t="s">
        <v>509</v>
      </c>
      <c r="B164" s="122">
        <v>8446</v>
      </c>
      <c r="C164" s="122">
        <v>12296</v>
      </c>
      <c r="D164" s="122">
        <v>4306</v>
      </c>
      <c r="E164" s="122">
        <v>3822</v>
      </c>
      <c r="F164" s="122">
        <v>149</v>
      </c>
      <c r="G164" s="122">
        <v>12970</v>
      </c>
      <c r="H164" s="122">
        <v>50</v>
      </c>
      <c r="I164" s="122">
        <v>-57</v>
      </c>
      <c r="J164" s="122">
        <v>-419</v>
      </c>
      <c r="K164" s="122">
        <v>1315</v>
      </c>
      <c r="L164" s="85">
        <v>42878</v>
      </c>
      <c r="M164" s="85">
        <v>2266</v>
      </c>
    </row>
    <row r="165" spans="1:13" x14ac:dyDescent="0.2">
      <c r="A165" s="123" t="s">
        <v>510</v>
      </c>
      <c r="B165" s="122">
        <v>6812</v>
      </c>
      <c r="C165" s="122">
        <v>11160</v>
      </c>
      <c r="D165" s="122">
        <v>4914</v>
      </c>
      <c r="E165" s="122">
        <v>3748</v>
      </c>
      <c r="F165" s="122">
        <v>0</v>
      </c>
      <c r="G165" s="122">
        <v>14451</v>
      </c>
      <c r="H165" s="122">
        <v>63</v>
      </c>
      <c r="I165" s="122">
        <v>682</v>
      </c>
      <c r="J165" s="122">
        <v>-419</v>
      </c>
      <c r="K165" s="122">
        <v>1315</v>
      </c>
      <c r="L165" s="85">
        <v>42726</v>
      </c>
      <c r="M165" s="85">
        <v>2114</v>
      </c>
    </row>
    <row r="166" spans="1:13" x14ac:dyDescent="0.2">
      <c r="A166" s="123" t="s">
        <v>511</v>
      </c>
      <c r="B166" s="122">
        <v>7183</v>
      </c>
      <c r="C166" s="122">
        <v>11043</v>
      </c>
      <c r="D166" s="122">
        <v>4818</v>
      </c>
      <c r="E166" s="122">
        <v>2279</v>
      </c>
      <c r="F166" s="122">
        <v>0</v>
      </c>
      <c r="G166" s="122">
        <v>13668</v>
      </c>
      <c r="H166" s="122">
        <v>0</v>
      </c>
      <c r="I166" s="122">
        <v>481</v>
      </c>
      <c r="J166" s="122">
        <v>-419</v>
      </c>
      <c r="K166" s="122">
        <v>1315</v>
      </c>
      <c r="L166" s="85">
        <v>40368</v>
      </c>
      <c r="M166" s="85">
        <v>-244</v>
      </c>
    </row>
    <row r="167" spans="1:13" x14ac:dyDescent="0.2">
      <c r="A167" s="123" t="s">
        <v>512</v>
      </c>
      <c r="B167" s="122">
        <v>5421</v>
      </c>
      <c r="C167" s="122">
        <v>9784</v>
      </c>
      <c r="D167" s="122">
        <v>4751</v>
      </c>
      <c r="E167" s="122">
        <v>3587</v>
      </c>
      <c r="F167" s="122">
        <v>0</v>
      </c>
      <c r="G167" s="122">
        <v>16564</v>
      </c>
      <c r="H167" s="122">
        <v>67</v>
      </c>
      <c r="I167" s="122">
        <v>505</v>
      </c>
      <c r="J167" s="122">
        <v>-419</v>
      </c>
      <c r="K167" s="122">
        <v>1315</v>
      </c>
      <c r="L167" s="85">
        <v>41575</v>
      </c>
      <c r="M167" s="85">
        <v>963</v>
      </c>
    </row>
    <row r="168" spans="1:13" x14ac:dyDescent="0.2">
      <c r="A168" s="123" t="s">
        <v>513</v>
      </c>
      <c r="B168" s="122">
        <v>8630</v>
      </c>
      <c r="C168" s="122">
        <v>10112</v>
      </c>
      <c r="D168" s="122">
        <v>3284</v>
      </c>
      <c r="E168" s="122">
        <v>6494</v>
      </c>
      <c r="F168" s="122">
        <v>315</v>
      </c>
      <c r="G168" s="122">
        <v>8811</v>
      </c>
      <c r="H168" s="122">
        <v>113</v>
      </c>
      <c r="I168" s="122">
        <v>132</v>
      </c>
      <c r="J168" s="122">
        <v>213</v>
      </c>
      <c r="K168" s="122">
        <v>1315</v>
      </c>
      <c r="L168" s="85">
        <v>39419</v>
      </c>
      <c r="M168" s="85">
        <v>-1193</v>
      </c>
    </row>
    <row r="169" spans="1:13" x14ac:dyDescent="0.2">
      <c r="A169" s="123" t="s">
        <v>514</v>
      </c>
      <c r="B169" s="122">
        <v>7267</v>
      </c>
      <c r="C169" s="122">
        <v>11651</v>
      </c>
      <c r="D169" s="122">
        <v>4585</v>
      </c>
      <c r="E169" s="122">
        <v>3016</v>
      </c>
      <c r="F169" s="122">
        <v>40</v>
      </c>
      <c r="G169" s="122">
        <v>11883</v>
      </c>
      <c r="H169" s="122">
        <v>0</v>
      </c>
      <c r="I169" s="122">
        <v>-80</v>
      </c>
      <c r="J169" s="122">
        <v>-419</v>
      </c>
      <c r="K169" s="122">
        <v>1315</v>
      </c>
      <c r="L169" s="85">
        <v>39258</v>
      </c>
      <c r="M169" s="85">
        <v>-1354</v>
      </c>
    </row>
    <row r="170" spans="1:13" x14ac:dyDescent="0.2">
      <c r="A170" s="123" t="s">
        <v>515</v>
      </c>
      <c r="B170" s="122">
        <v>7643</v>
      </c>
      <c r="C170" s="122">
        <v>11365</v>
      </c>
      <c r="D170" s="122">
        <v>4607</v>
      </c>
      <c r="E170" s="122">
        <v>3023</v>
      </c>
      <c r="F170" s="122">
        <v>1</v>
      </c>
      <c r="G170" s="122">
        <v>12689</v>
      </c>
      <c r="H170" s="122">
        <v>0</v>
      </c>
      <c r="I170" s="122">
        <v>-57</v>
      </c>
      <c r="J170" s="122">
        <v>-419</v>
      </c>
      <c r="K170" s="122">
        <v>1315</v>
      </c>
      <c r="L170" s="85">
        <v>40167</v>
      </c>
      <c r="M170" s="85">
        <v>-445</v>
      </c>
    </row>
    <row r="171" spans="1:13" x14ac:dyDescent="0.2">
      <c r="A171" s="123" t="s">
        <v>516</v>
      </c>
      <c r="B171" s="122">
        <v>7095</v>
      </c>
      <c r="C171" s="122">
        <v>10845</v>
      </c>
      <c r="D171" s="122">
        <v>4308</v>
      </c>
      <c r="E171" s="122">
        <v>3209</v>
      </c>
      <c r="F171" s="122">
        <v>0</v>
      </c>
      <c r="G171" s="122">
        <v>13985</v>
      </c>
      <c r="H171" s="122">
        <v>0</v>
      </c>
      <c r="I171" s="122">
        <v>-80</v>
      </c>
      <c r="J171" s="122">
        <v>-419</v>
      </c>
      <c r="K171" s="122">
        <v>1315</v>
      </c>
      <c r="L171" s="85">
        <v>40258</v>
      </c>
      <c r="M171" s="85">
        <v>-354</v>
      </c>
    </row>
    <row r="172" spans="1:13" x14ac:dyDescent="0.2">
      <c r="A172" s="123" t="s">
        <v>517</v>
      </c>
      <c r="B172" s="122">
        <v>10696</v>
      </c>
      <c r="C172" s="122">
        <v>15121</v>
      </c>
      <c r="D172" s="122">
        <v>4342</v>
      </c>
      <c r="E172" s="122">
        <v>3070</v>
      </c>
      <c r="F172" s="122">
        <v>0</v>
      </c>
      <c r="G172" s="122">
        <v>7640</v>
      </c>
      <c r="H172" s="122">
        <v>18</v>
      </c>
      <c r="I172" s="122">
        <v>66</v>
      </c>
      <c r="J172" s="122">
        <v>-49</v>
      </c>
      <c r="K172" s="122">
        <v>1315</v>
      </c>
      <c r="L172" s="85">
        <v>42219</v>
      </c>
      <c r="M172" s="85">
        <v>1607</v>
      </c>
    </row>
    <row r="173" spans="1:13" x14ac:dyDescent="0.2">
      <c r="A173" s="123" t="s">
        <v>518</v>
      </c>
      <c r="B173" s="122">
        <v>5958</v>
      </c>
      <c r="C173" s="122">
        <v>10259</v>
      </c>
      <c r="D173" s="122">
        <v>3756</v>
      </c>
      <c r="E173" s="122">
        <v>2889</v>
      </c>
      <c r="F173" s="122">
        <v>0</v>
      </c>
      <c r="G173" s="122">
        <v>15699</v>
      </c>
      <c r="H173" s="122">
        <v>43</v>
      </c>
      <c r="I173" s="122">
        <v>481</v>
      </c>
      <c r="J173" s="122">
        <v>-419</v>
      </c>
      <c r="K173" s="122">
        <v>1315</v>
      </c>
      <c r="L173" s="85">
        <v>39981</v>
      </c>
      <c r="M173" s="85">
        <v>-631</v>
      </c>
    </row>
    <row r="174" spans="1:13" x14ac:dyDescent="0.2">
      <c r="A174" s="123" t="s">
        <v>519</v>
      </c>
      <c r="B174" s="122">
        <v>9204</v>
      </c>
      <c r="C174" s="122">
        <v>12523</v>
      </c>
      <c r="D174" s="122">
        <v>3951</v>
      </c>
      <c r="E174" s="122">
        <v>3060</v>
      </c>
      <c r="F174" s="122">
        <v>0</v>
      </c>
      <c r="G174" s="122">
        <v>10736</v>
      </c>
      <c r="H174" s="122">
        <v>0</v>
      </c>
      <c r="I174" s="122">
        <v>-65</v>
      </c>
      <c r="J174" s="122">
        <v>-120</v>
      </c>
      <c r="K174" s="122">
        <v>1315</v>
      </c>
      <c r="L174" s="85">
        <v>40604</v>
      </c>
      <c r="M174" s="85">
        <v>-8</v>
      </c>
    </row>
    <row r="175" spans="1:13" x14ac:dyDescent="0.2">
      <c r="A175" s="123" t="s">
        <v>520</v>
      </c>
      <c r="B175" s="122">
        <v>10343</v>
      </c>
      <c r="C175" s="122">
        <v>14903</v>
      </c>
      <c r="D175" s="122">
        <v>4444</v>
      </c>
      <c r="E175" s="122">
        <v>2937</v>
      </c>
      <c r="F175" s="122">
        <v>0</v>
      </c>
      <c r="G175" s="122">
        <v>8426</v>
      </c>
      <c r="H175" s="122">
        <v>246</v>
      </c>
      <c r="I175" s="122">
        <v>-13</v>
      </c>
      <c r="J175" s="122">
        <v>-171</v>
      </c>
      <c r="K175" s="122">
        <v>1315</v>
      </c>
      <c r="L175" s="85">
        <v>42430</v>
      </c>
      <c r="M175" s="85">
        <v>1818</v>
      </c>
    </row>
    <row r="176" spans="1:13" x14ac:dyDescent="0.2">
      <c r="A176" s="123" t="s">
        <v>521</v>
      </c>
      <c r="B176" s="122">
        <v>7380</v>
      </c>
      <c r="C176" s="122">
        <v>11272</v>
      </c>
      <c r="D176" s="122">
        <v>3905</v>
      </c>
      <c r="E176" s="122">
        <v>3185</v>
      </c>
      <c r="F176" s="122">
        <v>0</v>
      </c>
      <c r="G176" s="122">
        <v>12272</v>
      </c>
      <c r="H176" s="122">
        <v>0</v>
      </c>
      <c r="I176" s="122">
        <v>-80</v>
      </c>
      <c r="J176" s="122">
        <v>-419</v>
      </c>
      <c r="K176" s="122">
        <v>1315</v>
      </c>
      <c r="L176" s="85">
        <v>38830</v>
      </c>
      <c r="M176" s="85">
        <v>-1782</v>
      </c>
    </row>
    <row r="177" spans="1:13" x14ac:dyDescent="0.2">
      <c r="A177" s="123" t="s">
        <v>522</v>
      </c>
      <c r="B177" s="122">
        <v>9393</v>
      </c>
      <c r="C177" s="122">
        <v>11040</v>
      </c>
      <c r="D177" s="122">
        <v>4109</v>
      </c>
      <c r="E177" s="122">
        <v>3963</v>
      </c>
      <c r="F177" s="122">
        <v>53</v>
      </c>
      <c r="G177" s="122">
        <v>9850</v>
      </c>
      <c r="H177" s="122">
        <v>132</v>
      </c>
      <c r="I177" s="122">
        <v>-13</v>
      </c>
      <c r="J177" s="122">
        <v>-419</v>
      </c>
      <c r="K177" s="122">
        <v>1315</v>
      </c>
      <c r="L177" s="85">
        <v>39423</v>
      </c>
      <c r="M177" s="85">
        <v>-1189</v>
      </c>
    </row>
    <row r="178" spans="1:13" x14ac:dyDescent="0.2">
      <c r="A178" s="123" t="s">
        <v>523</v>
      </c>
      <c r="B178" s="122">
        <v>6209</v>
      </c>
      <c r="C178" s="122">
        <v>9963</v>
      </c>
      <c r="D178" s="122">
        <v>4079</v>
      </c>
      <c r="E178" s="122">
        <v>3788</v>
      </c>
      <c r="F178" s="122">
        <v>8</v>
      </c>
      <c r="G178" s="122">
        <v>15468</v>
      </c>
      <c r="H178" s="122">
        <v>0</v>
      </c>
      <c r="I178" s="122">
        <v>-132</v>
      </c>
      <c r="J178" s="122">
        <v>-329</v>
      </c>
      <c r="K178" s="122">
        <v>1315</v>
      </c>
      <c r="L178" s="85">
        <v>40369</v>
      </c>
      <c r="M178" s="85">
        <v>-243</v>
      </c>
    </row>
    <row r="179" spans="1:13" x14ac:dyDescent="0.2">
      <c r="A179" s="123" t="s">
        <v>524</v>
      </c>
      <c r="B179" s="122">
        <v>7038</v>
      </c>
      <c r="C179" s="122">
        <v>10702</v>
      </c>
      <c r="D179" s="122">
        <v>3754</v>
      </c>
      <c r="E179" s="122">
        <v>2942</v>
      </c>
      <c r="F179" s="122">
        <v>0</v>
      </c>
      <c r="G179" s="122">
        <v>13863</v>
      </c>
      <c r="H179" s="122">
        <v>10</v>
      </c>
      <c r="I179" s="122">
        <v>-80</v>
      </c>
      <c r="J179" s="122">
        <v>-419</v>
      </c>
      <c r="K179" s="122">
        <v>1315</v>
      </c>
      <c r="L179" s="85">
        <v>39125</v>
      </c>
      <c r="M179" s="85">
        <v>-1487</v>
      </c>
    </row>
    <row r="180" spans="1:13" x14ac:dyDescent="0.2">
      <c r="A180" s="123" t="s">
        <v>525</v>
      </c>
      <c r="B180" s="122">
        <v>7504</v>
      </c>
      <c r="C180" s="122">
        <v>12428</v>
      </c>
      <c r="D180" s="122">
        <v>4520</v>
      </c>
      <c r="E180" s="122">
        <v>3396</v>
      </c>
      <c r="F180" s="122">
        <v>0</v>
      </c>
      <c r="G180" s="122">
        <v>12518</v>
      </c>
      <c r="H180" s="122">
        <v>0</v>
      </c>
      <c r="I180" s="122">
        <v>-80</v>
      </c>
      <c r="J180" s="122">
        <v>-419</v>
      </c>
      <c r="K180" s="122">
        <v>1315</v>
      </c>
      <c r="L180" s="85">
        <v>41182</v>
      </c>
      <c r="M180" s="85">
        <v>570</v>
      </c>
    </row>
    <row r="181" spans="1:13" x14ac:dyDescent="0.2">
      <c r="A181" s="123" t="s">
        <v>526</v>
      </c>
      <c r="B181" s="122">
        <v>6716</v>
      </c>
      <c r="C181" s="122">
        <v>11147</v>
      </c>
      <c r="D181" s="122">
        <v>3777</v>
      </c>
      <c r="E181" s="122">
        <v>3767</v>
      </c>
      <c r="F181" s="122">
        <v>95</v>
      </c>
      <c r="G181" s="122">
        <v>15806</v>
      </c>
      <c r="H181" s="122">
        <v>47</v>
      </c>
      <c r="I181" s="122">
        <v>-57</v>
      </c>
      <c r="J181" s="122">
        <v>-419</v>
      </c>
      <c r="K181" s="122">
        <v>1315</v>
      </c>
      <c r="L181" s="85">
        <v>42194</v>
      </c>
      <c r="M181" s="85">
        <v>1582</v>
      </c>
    </row>
    <row r="182" spans="1:13" x14ac:dyDescent="0.2">
      <c r="A182" s="123" t="s">
        <v>527</v>
      </c>
      <c r="B182" s="122">
        <v>7989</v>
      </c>
      <c r="C182" s="122">
        <v>11375</v>
      </c>
      <c r="D182" s="122">
        <v>4827</v>
      </c>
      <c r="E182" s="122">
        <v>3334</v>
      </c>
      <c r="F182" s="122">
        <v>0</v>
      </c>
      <c r="G182" s="122">
        <v>14358</v>
      </c>
      <c r="H182" s="122">
        <v>39</v>
      </c>
      <c r="I182" s="122">
        <v>-108</v>
      </c>
      <c r="J182" s="122">
        <v>-419</v>
      </c>
      <c r="K182" s="122">
        <v>1315</v>
      </c>
      <c r="L182" s="85">
        <v>42710</v>
      </c>
      <c r="M182" s="85">
        <v>2098</v>
      </c>
    </row>
    <row r="183" spans="1:13" x14ac:dyDescent="0.2">
      <c r="A183" s="123" t="s">
        <v>528</v>
      </c>
      <c r="B183" s="122">
        <v>9405</v>
      </c>
      <c r="C183" s="122">
        <v>12440</v>
      </c>
      <c r="D183" s="122">
        <v>4032</v>
      </c>
      <c r="E183" s="122">
        <v>3644</v>
      </c>
      <c r="F183" s="122">
        <v>15</v>
      </c>
      <c r="G183" s="122">
        <v>8747</v>
      </c>
      <c r="H183" s="122">
        <v>1069</v>
      </c>
      <c r="I183" s="122">
        <v>66</v>
      </c>
      <c r="J183" s="122">
        <v>12</v>
      </c>
      <c r="K183" s="122">
        <v>1315</v>
      </c>
      <c r="L183" s="85">
        <v>40745</v>
      </c>
      <c r="M183" s="85">
        <v>133</v>
      </c>
    </row>
    <row r="184" spans="1:13" x14ac:dyDescent="0.2">
      <c r="A184" s="123" t="s">
        <v>529</v>
      </c>
      <c r="B184" s="122">
        <v>6330</v>
      </c>
      <c r="C184" s="122">
        <v>9954</v>
      </c>
      <c r="D184" s="122">
        <v>4342</v>
      </c>
      <c r="E184" s="122">
        <v>2964</v>
      </c>
      <c r="F184" s="122">
        <v>0</v>
      </c>
      <c r="G184" s="122">
        <v>14206</v>
      </c>
      <c r="H184" s="122">
        <v>67</v>
      </c>
      <c r="I184" s="122">
        <v>-132</v>
      </c>
      <c r="J184" s="122">
        <v>-333</v>
      </c>
      <c r="K184" s="122">
        <v>1315</v>
      </c>
      <c r="L184" s="85">
        <v>38713</v>
      </c>
      <c r="M184" s="85">
        <v>-1899</v>
      </c>
    </row>
    <row r="185" spans="1:13" x14ac:dyDescent="0.2">
      <c r="A185" s="123" t="s">
        <v>530</v>
      </c>
      <c r="B185" s="122">
        <v>10091</v>
      </c>
      <c r="C185" s="122">
        <v>13357</v>
      </c>
      <c r="D185" s="122">
        <v>4074</v>
      </c>
      <c r="E185" s="122">
        <v>3616</v>
      </c>
      <c r="F185" s="122">
        <v>34</v>
      </c>
      <c r="G185" s="122">
        <v>9332</v>
      </c>
      <c r="H185" s="122">
        <v>0</v>
      </c>
      <c r="I185" s="122">
        <v>66</v>
      </c>
      <c r="J185" s="122">
        <v>39</v>
      </c>
      <c r="K185" s="122">
        <v>1315</v>
      </c>
      <c r="L185" s="85">
        <v>41924</v>
      </c>
      <c r="M185" s="85">
        <v>1312</v>
      </c>
    </row>
    <row r="186" spans="1:13" x14ac:dyDescent="0.2">
      <c r="A186" s="123" t="s">
        <v>531</v>
      </c>
      <c r="B186" s="122">
        <v>7653</v>
      </c>
      <c r="C186" s="122">
        <v>11306</v>
      </c>
      <c r="D186" s="122">
        <v>4402</v>
      </c>
      <c r="E186" s="122">
        <v>3621</v>
      </c>
      <c r="F186" s="122">
        <v>105</v>
      </c>
      <c r="G186" s="122">
        <v>12044</v>
      </c>
      <c r="H186" s="122">
        <v>59</v>
      </c>
      <c r="I186" s="122">
        <v>-57</v>
      </c>
      <c r="J186" s="122">
        <v>-419</v>
      </c>
      <c r="K186" s="122">
        <v>1315</v>
      </c>
      <c r="L186" s="85">
        <v>40029</v>
      </c>
      <c r="M186" s="85">
        <v>-583</v>
      </c>
    </row>
    <row r="187" spans="1:13" x14ac:dyDescent="0.2">
      <c r="A187" s="123" t="s">
        <v>532</v>
      </c>
      <c r="B187" s="122">
        <v>7871</v>
      </c>
      <c r="C187" s="122">
        <v>10593</v>
      </c>
      <c r="D187" s="122">
        <v>3824</v>
      </c>
      <c r="E187" s="122">
        <v>3305</v>
      </c>
      <c r="F187" s="122">
        <v>86</v>
      </c>
      <c r="G187" s="122">
        <v>10513</v>
      </c>
      <c r="H187" s="122">
        <v>14</v>
      </c>
      <c r="I187" s="122">
        <v>-57</v>
      </c>
      <c r="J187" s="122">
        <v>-419</v>
      </c>
      <c r="K187" s="122">
        <v>1315</v>
      </c>
      <c r="L187" s="85">
        <v>37045</v>
      </c>
      <c r="M187" s="85">
        <v>-3567</v>
      </c>
    </row>
    <row r="188" spans="1:13" x14ac:dyDescent="0.2">
      <c r="A188" s="123" t="s">
        <v>533</v>
      </c>
      <c r="B188" s="122">
        <v>5029</v>
      </c>
      <c r="C188" s="122">
        <v>8110</v>
      </c>
      <c r="D188" s="122">
        <v>3792</v>
      </c>
      <c r="E188" s="122">
        <v>2626</v>
      </c>
      <c r="F188" s="122">
        <v>0</v>
      </c>
      <c r="G188" s="122">
        <v>16867</v>
      </c>
      <c r="H188" s="122">
        <v>123</v>
      </c>
      <c r="I188" s="122">
        <v>-132</v>
      </c>
      <c r="J188" s="122">
        <v>-169</v>
      </c>
      <c r="K188" s="122">
        <v>1315</v>
      </c>
      <c r="L188" s="85">
        <v>37561</v>
      </c>
      <c r="M188" s="85">
        <v>-3051</v>
      </c>
    </row>
    <row r="189" spans="1:13" x14ac:dyDescent="0.2">
      <c r="A189" s="123" t="s">
        <v>534</v>
      </c>
      <c r="B189" s="122">
        <v>8459</v>
      </c>
      <c r="C189" s="122">
        <v>13400</v>
      </c>
      <c r="D189" s="122">
        <v>4475</v>
      </c>
      <c r="E189" s="122">
        <v>3213</v>
      </c>
      <c r="F189" s="122">
        <v>0</v>
      </c>
      <c r="G189" s="122">
        <v>9509</v>
      </c>
      <c r="H189" s="122">
        <v>15</v>
      </c>
      <c r="I189" s="122">
        <v>-65</v>
      </c>
      <c r="J189" s="122">
        <v>-125</v>
      </c>
      <c r="K189" s="122">
        <v>1315</v>
      </c>
      <c r="L189" s="85">
        <v>40196</v>
      </c>
      <c r="M189" s="85">
        <v>-416</v>
      </c>
    </row>
    <row r="190" spans="1:13" x14ac:dyDescent="0.2">
      <c r="A190" s="123" t="s">
        <v>535</v>
      </c>
      <c r="B190" s="122">
        <v>8261</v>
      </c>
      <c r="C190" s="122">
        <v>11193</v>
      </c>
      <c r="D190" s="122">
        <v>3614</v>
      </c>
      <c r="E190" s="122">
        <v>3002</v>
      </c>
      <c r="F190" s="122">
        <v>57</v>
      </c>
      <c r="G190" s="122">
        <v>12036</v>
      </c>
      <c r="H190" s="122">
        <v>120</v>
      </c>
      <c r="I190" s="122">
        <v>-132</v>
      </c>
      <c r="J190" s="122">
        <v>-158</v>
      </c>
      <c r="K190" s="122">
        <v>1315</v>
      </c>
      <c r="L190" s="85">
        <v>39308</v>
      </c>
      <c r="M190" s="85">
        <v>-1304</v>
      </c>
    </row>
    <row r="191" spans="1:13" x14ac:dyDescent="0.2">
      <c r="A191" s="123" t="s">
        <v>536</v>
      </c>
      <c r="B191" s="122">
        <v>7273</v>
      </c>
      <c r="C191" s="122">
        <v>11610</v>
      </c>
      <c r="D191" s="122">
        <v>5072</v>
      </c>
      <c r="E191" s="122">
        <v>3300</v>
      </c>
      <c r="F191" s="122">
        <v>63</v>
      </c>
      <c r="G191" s="122">
        <v>12545</v>
      </c>
      <c r="H191" s="122">
        <v>8</v>
      </c>
      <c r="I191" s="122">
        <v>147</v>
      </c>
      <c r="J191" s="122">
        <v>-419</v>
      </c>
      <c r="K191" s="122">
        <v>1315</v>
      </c>
      <c r="L191" s="85">
        <v>40914</v>
      </c>
      <c r="M191" s="85">
        <v>302</v>
      </c>
    </row>
    <row r="192" spans="1:13" x14ac:dyDescent="0.2">
      <c r="A192" s="123" t="s">
        <v>537</v>
      </c>
      <c r="B192" s="122">
        <v>6739</v>
      </c>
      <c r="C192" s="122">
        <v>10731</v>
      </c>
      <c r="D192" s="122">
        <v>3797</v>
      </c>
      <c r="E192" s="122">
        <v>3177</v>
      </c>
      <c r="F192" s="122">
        <v>6</v>
      </c>
      <c r="G192" s="122">
        <v>14740</v>
      </c>
      <c r="H192" s="122">
        <v>29</v>
      </c>
      <c r="I192" s="122">
        <v>-132</v>
      </c>
      <c r="J192" s="122">
        <v>-330</v>
      </c>
      <c r="K192" s="122">
        <v>1315</v>
      </c>
      <c r="L192" s="85">
        <v>40072</v>
      </c>
      <c r="M192" s="85">
        <v>-540</v>
      </c>
    </row>
    <row r="193" spans="1:13" x14ac:dyDescent="0.2">
      <c r="A193" s="123" t="s">
        <v>538</v>
      </c>
      <c r="B193" s="122">
        <v>7269</v>
      </c>
      <c r="C193" s="122">
        <v>11538</v>
      </c>
      <c r="D193" s="122">
        <v>4371</v>
      </c>
      <c r="E193" s="122">
        <v>3787</v>
      </c>
      <c r="F193" s="122">
        <v>0</v>
      </c>
      <c r="G193" s="122">
        <v>13342</v>
      </c>
      <c r="H193" s="122">
        <v>0</v>
      </c>
      <c r="I193" s="122">
        <v>-57</v>
      </c>
      <c r="J193" s="122">
        <v>-419</v>
      </c>
      <c r="K193" s="122">
        <v>1315</v>
      </c>
      <c r="L193" s="85">
        <v>41146</v>
      </c>
      <c r="M193" s="85">
        <v>534</v>
      </c>
    </row>
    <row r="194" spans="1:13" x14ac:dyDescent="0.2">
      <c r="A194" s="123" t="s">
        <v>539</v>
      </c>
      <c r="B194" s="122">
        <v>7578</v>
      </c>
      <c r="C194" s="122">
        <v>10408</v>
      </c>
      <c r="D194" s="122">
        <v>4693</v>
      </c>
      <c r="E194" s="122">
        <v>3330</v>
      </c>
      <c r="F194" s="122">
        <v>0</v>
      </c>
      <c r="G194" s="122">
        <v>13239</v>
      </c>
      <c r="H194" s="122">
        <v>105</v>
      </c>
      <c r="I194" s="122">
        <v>-57</v>
      </c>
      <c r="J194" s="122">
        <v>-419</v>
      </c>
      <c r="K194" s="122">
        <v>1315</v>
      </c>
      <c r="L194" s="85">
        <v>40192</v>
      </c>
      <c r="M194" s="85">
        <v>-420</v>
      </c>
    </row>
    <row r="195" spans="1:13" x14ac:dyDescent="0.2">
      <c r="A195" s="123" t="s">
        <v>540</v>
      </c>
      <c r="B195" s="122">
        <v>7582</v>
      </c>
      <c r="C195" s="122">
        <v>10842</v>
      </c>
      <c r="D195" s="122">
        <v>3901</v>
      </c>
      <c r="E195" s="122">
        <v>2588</v>
      </c>
      <c r="F195" s="122">
        <v>0</v>
      </c>
      <c r="G195" s="122">
        <v>12076</v>
      </c>
      <c r="H195" s="122">
        <v>13</v>
      </c>
      <c r="I195" s="122">
        <v>-65</v>
      </c>
      <c r="J195" s="122">
        <v>-137</v>
      </c>
      <c r="K195" s="122">
        <v>1315</v>
      </c>
      <c r="L195" s="85">
        <v>38115</v>
      </c>
      <c r="M195" s="85">
        <v>-2497</v>
      </c>
    </row>
    <row r="196" spans="1:13" x14ac:dyDescent="0.2">
      <c r="A196" s="123" t="s">
        <v>541</v>
      </c>
      <c r="B196" s="122">
        <v>7640</v>
      </c>
      <c r="C196" s="122">
        <v>11858</v>
      </c>
      <c r="D196" s="122">
        <v>4934</v>
      </c>
      <c r="E196" s="122">
        <v>2988</v>
      </c>
      <c r="F196" s="122">
        <v>52</v>
      </c>
      <c r="G196" s="122">
        <v>13271</v>
      </c>
      <c r="H196" s="122">
        <v>30</v>
      </c>
      <c r="I196" s="122">
        <v>-31</v>
      </c>
      <c r="J196" s="122">
        <v>-419</v>
      </c>
      <c r="K196" s="122">
        <v>1315</v>
      </c>
      <c r="L196" s="85">
        <v>41638</v>
      </c>
      <c r="M196" s="85">
        <v>1026</v>
      </c>
    </row>
    <row r="197" spans="1:13" x14ac:dyDescent="0.2">
      <c r="A197" s="123" t="s">
        <v>542</v>
      </c>
      <c r="B197" s="122">
        <v>8432</v>
      </c>
      <c r="C197" s="122">
        <v>11903</v>
      </c>
      <c r="D197" s="122">
        <v>4185</v>
      </c>
      <c r="E197" s="122">
        <v>5116</v>
      </c>
      <c r="F197" s="122">
        <v>344</v>
      </c>
      <c r="G197" s="122">
        <v>10594</v>
      </c>
      <c r="H197" s="122">
        <v>0</v>
      </c>
      <c r="I197" s="122">
        <v>-80</v>
      </c>
      <c r="J197" s="122">
        <v>-419</v>
      </c>
      <c r="K197" s="122">
        <v>1315</v>
      </c>
      <c r="L197" s="85">
        <v>41390</v>
      </c>
      <c r="M197" s="85">
        <v>778</v>
      </c>
    </row>
    <row r="198" spans="1:13" x14ac:dyDescent="0.2">
      <c r="A198" s="123" t="s">
        <v>543</v>
      </c>
      <c r="B198" s="122">
        <v>6747</v>
      </c>
      <c r="C198" s="122">
        <v>11550</v>
      </c>
      <c r="D198" s="122">
        <v>4435</v>
      </c>
      <c r="E198" s="122">
        <v>3523</v>
      </c>
      <c r="F198" s="122">
        <v>15</v>
      </c>
      <c r="G198" s="122">
        <v>13412</v>
      </c>
      <c r="H198" s="122">
        <v>39</v>
      </c>
      <c r="I198" s="122">
        <v>-57</v>
      </c>
      <c r="J198" s="122">
        <v>-419</v>
      </c>
      <c r="K198" s="122">
        <v>1315</v>
      </c>
      <c r="L198" s="85">
        <v>40560</v>
      </c>
      <c r="M198" s="85">
        <v>-52</v>
      </c>
    </row>
    <row r="199" spans="1:13" x14ac:dyDescent="0.2">
      <c r="A199" s="123" t="s">
        <v>544</v>
      </c>
      <c r="B199" s="122">
        <v>8283</v>
      </c>
      <c r="C199" s="122">
        <v>11533</v>
      </c>
      <c r="D199" s="122">
        <v>4163</v>
      </c>
      <c r="E199" s="122">
        <v>3943</v>
      </c>
      <c r="F199" s="122">
        <v>148</v>
      </c>
      <c r="G199" s="122">
        <v>12076</v>
      </c>
      <c r="H199" s="122">
        <v>0</v>
      </c>
      <c r="I199" s="122">
        <v>-132</v>
      </c>
      <c r="J199" s="122">
        <v>-419</v>
      </c>
      <c r="K199" s="122">
        <v>1315</v>
      </c>
      <c r="L199" s="85">
        <v>40910</v>
      </c>
      <c r="M199" s="85">
        <v>298</v>
      </c>
    </row>
    <row r="200" spans="1:13" x14ac:dyDescent="0.2">
      <c r="A200" s="123" t="s">
        <v>545</v>
      </c>
      <c r="B200" s="122">
        <v>7514</v>
      </c>
      <c r="C200" s="122">
        <v>11959</v>
      </c>
      <c r="D200" s="122">
        <v>4422</v>
      </c>
      <c r="E200" s="122">
        <v>2841</v>
      </c>
      <c r="F200" s="122">
        <v>0</v>
      </c>
      <c r="G200" s="122">
        <v>12829</v>
      </c>
      <c r="H200" s="122">
        <v>0</v>
      </c>
      <c r="I200" s="122">
        <v>-31</v>
      </c>
      <c r="J200" s="122">
        <v>-419</v>
      </c>
      <c r="K200" s="122">
        <v>1315</v>
      </c>
      <c r="L200" s="85">
        <v>40430</v>
      </c>
      <c r="M200" s="85">
        <v>-182</v>
      </c>
    </row>
    <row r="201" spans="1:13" x14ac:dyDescent="0.2">
      <c r="A201" s="123" t="s">
        <v>546</v>
      </c>
      <c r="B201" s="122">
        <v>7283</v>
      </c>
      <c r="C201" s="122">
        <v>11360</v>
      </c>
      <c r="D201" s="122">
        <v>4202</v>
      </c>
      <c r="E201" s="122">
        <v>3115</v>
      </c>
      <c r="F201" s="122">
        <v>8</v>
      </c>
      <c r="G201" s="122">
        <v>13247</v>
      </c>
      <c r="H201" s="122">
        <v>14</v>
      </c>
      <c r="I201" s="122">
        <v>-80</v>
      </c>
      <c r="J201" s="122">
        <v>-419</v>
      </c>
      <c r="K201" s="122">
        <v>1315</v>
      </c>
      <c r="L201" s="85">
        <v>40045</v>
      </c>
      <c r="M201" s="85">
        <v>-567</v>
      </c>
    </row>
    <row r="202" spans="1:13" x14ac:dyDescent="0.2">
      <c r="A202" s="123" t="s">
        <v>547</v>
      </c>
      <c r="B202" s="122">
        <v>8615</v>
      </c>
      <c r="C202" s="122">
        <v>12511</v>
      </c>
      <c r="D202" s="122">
        <v>4257</v>
      </c>
      <c r="E202" s="122">
        <v>3010</v>
      </c>
      <c r="F202" s="122">
        <v>58</v>
      </c>
      <c r="G202" s="122">
        <v>10275</v>
      </c>
      <c r="H202" s="122">
        <v>3</v>
      </c>
      <c r="I202" s="122">
        <v>-80</v>
      </c>
      <c r="J202" s="122">
        <v>-419</v>
      </c>
      <c r="K202" s="122">
        <v>1315</v>
      </c>
      <c r="L202" s="85">
        <v>39545</v>
      </c>
      <c r="M202" s="85">
        <v>-1067</v>
      </c>
    </row>
    <row r="203" spans="1:13" x14ac:dyDescent="0.2">
      <c r="A203" s="123" t="s">
        <v>548</v>
      </c>
      <c r="B203" s="122">
        <v>8108</v>
      </c>
      <c r="C203" s="122">
        <v>12167</v>
      </c>
      <c r="D203" s="122">
        <v>4285</v>
      </c>
      <c r="E203" s="122">
        <v>3877</v>
      </c>
      <c r="F203" s="122">
        <v>103</v>
      </c>
      <c r="G203" s="122">
        <v>12304</v>
      </c>
      <c r="H203" s="122">
        <v>0</v>
      </c>
      <c r="I203" s="122">
        <v>-80</v>
      </c>
      <c r="J203" s="122">
        <v>-419</v>
      </c>
      <c r="K203" s="122">
        <v>1315</v>
      </c>
      <c r="L203" s="85">
        <v>41660</v>
      </c>
      <c r="M203" s="85">
        <v>1048</v>
      </c>
    </row>
    <row r="204" spans="1:13" x14ac:dyDescent="0.2">
      <c r="A204" s="123" t="s">
        <v>549</v>
      </c>
      <c r="B204" s="122">
        <v>6954</v>
      </c>
      <c r="C204" s="122">
        <v>11703</v>
      </c>
      <c r="D204" s="122">
        <v>4551</v>
      </c>
      <c r="E204" s="122">
        <v>3880</v>
      </c>
      <c r="F204" s="122">
        <v>32</v>
      </c>
      <c r="G204" s="122">
        <v>15131</v>
      </c>
      <c r="H204" s="122">
        <v>41</v>
      </c>
      <c r="I204" s="122">
        <v>-57</v>
      </c>
      <c r="J204" s="122">
        <v>-419</v>
      </c>
      <c r="K204" s="122">
        <v>1315</v>
      </c>
      <c r="L204" s="85">
        <v>43131</v>
      </c>
      <c r="M204" s="85">
        <v>2519</v>
      </c>
    </row>
    <row r="205" spans="1:13" x14ac:dyDescent="0.2">
      <c r="A205" s="123" t="s">
        <v>550</v>
      </c>
      <c r="B205" s="122">
        <v>7799</v>
      </c>
      <c r="C205" s="122">
        <v>12726</v>
      </c>
      <c r="D205" s="122">
        <v>4626</v>
      </c>
      <c r="E205" s="122">
        <v>2610</v>
      </c>
      <c r="F205" s="122">
        <v>0</v>
      </c>
      <c r="G205" s="122">
        <v>11691</v>
      </c>
      <c r="H205" s="122">
        <v>0</v>
      </c>
      <c r="I205" s="122">
        <v>66</v>
      </c>
      <c r="J205" s="122">
        <v>90</v>
      </c>
      <c r="K205" s="122">
        <v>1315</v>
      </c>
      <c r="L205" s="85">
        <v>40923</v>
      </c>
      <c r="M205" s="85">
        <v>311</v>
      </c>
    </row>
    <row r="206" spans="1:13" ht="14.25" customHeight="1" x14ac:dyDescent="0.2">
      <c r="A206" s="18" t="s">
        <v>551</v>
      </c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85"/>
      <c r="M206" s="85"/>
    </row>
    <row r="207" spans="1:13" x14ac:dyDescent="0.2">
      <c r="A207" s="123" t="s">
        <v>552</v>
      </c>
      <c r="B207" s="122">
        <v>7209</v>
      </c>
      <c r="C207" s="122">
        <v>10353</v>
      </c>
      <c r="D207" s="122">
        <v>4156</v>
      </c>
      <c r="E207" s="122">
        <v>3946</v>
      </c>
      <c r="F207" s="122">
        <v>0</v>
      </c>
      <c r="G207" s="122">
        <v>15312</v>
      </c>
      <c r="H207" s="122">
        <v>38</v>
      </c>
      <c r="I207" s="122">
        <v>83</v>
      </c>
      <c r="J207" s="122">
        <v>-419</v>
      </c>
      <c r="K207" s="122">
        <v>881</v>
      </c>
      <c r="L207" s="85">
        <v>41559</v>
      </c>
      <c r="M207" s="85">
        <v>947</v>
      </c>
    </row>
    <row r="208" spans="1:13" x14ac:dyDescent="0.2">
      <c r="A208" s="123" t="s">
        <v>553</v>
      </c>
      <c r="B208" s="122">
        <v>7730</v>
      </c>
      <c r="C208" s="122">
        <v>10327</v>
      </c>
      <c r="D208" s="122">
        <v>3733</v>
      </c>
      <c r="E208" s="122">
        <v>3348</v>
      </c>
      <c r="F208" s="122">
        <v>0</v>
      </c>
      <c r="G208" s="122">
        <v>14463</v>
      </c>
      <c r="H208" s="122">
        <v>150</v>
      </c>
      <c r="I208" s="122">
        <v>260</v>
      </c>
      <c r="J208" s="122">
        <v>-419</v>
      </c>
      <c r="K208" s="122">
        <v>881</v>
      </c>
      <c r="L208" s="85">
        <v>40473</v>
      </c>
      <c r="M208" s="85">
        <v>-139</v>
      </c>
    </row>
    <row r="209" spans="1:13" x14ac:dyDescent="0.2">
      <c r="A209" s="123" t="s">
        <v>554</v>
      </c>
      <c r="B209" s="122">
        <v>6393</v>
      </c>
      <c r="C209" s="122">
        <v>10903</v>
      </c>
      <c r="D209" s="122">
        <v>4591</v>
      </c>
      <c r="E209" s="122">
        <v>5913</v>
      </c>
      <c r="F209" s="122">
        <v>45</v>
      </c>
      <c r="G209" s="122">
        <v>17312</v>
      </c>
      <c r="H209" s="122">
        <v>25</v>
      </c>
      <c r="I209" s="122">
        <v>703</v>
      </c>
      <c r="J209" s="122">
        <v>-419</v>
      </c>
      <c r="K209" s="122">
        <v>881</v>
      </c>
      <c r="L209" s="85">
        <v>46347</v>
      </c>
      <c r="M209" s="85">
        <v>5735</v>
      </c>
    </row>
    <row r="210" spans="1:13" x14ac:dyDescent="0.2">
      <c r="A210" s="123" t="s">
        <v>555</v>
      </c>
      <c r="B210" s="122">
        <v>8513</v>
      </c>
      <c r="C210" s="122">
        <v>12144</v>
      </c>
      <c r="D210" s="122">
        <v>4652</v>
      </c>
      <c r="E210" s="122">
        <v>3067</v>
      </c>
      <c r="F210" s="122">
        <v>0</v>
      </c>
      <c r="G210" s="122">
        <v>12553</v>
      </c>
      <c r="H210" s="122">
        <v>15</v>
      </c>
      <c r="I210" s="122">
        <v>33</v>
      </c>
      <c r="J210" s="122">
        <v>-419</v>
      </c>
      <c r="K210" s="122">
        <v>881</v>
      </c>
      <c r="L210" s="85">
        <v>41439</v>
      </c>
      <c r="M210" s="85">
        <v>827</v>
      </c>
    </row>
    <row r="211" spans="1:13" x14ac:dyDescent="0.2">
      <c r="A211" s="123" t="s">
        <v>556</v>
      </c>
      <c r="B211" s="122">
        <v>7339</v>
      </c>
      <c r="C211" s="122">
        <v>10471</v>
      </c>
      <c r="D211" s="122">
        <v>4131</v>
      </c>
      <c r="E211" s="122">
        <v>4122</v>
      </c>
      <c r="F211" s="122">
        <v>0</v>
      </c>
      <c r="G211" s="122">
        <v>14058</v>
      </c>
      <c r="H211" s="122">
        <v>139</v>
      </c>
      <c r="I211" s="122">
        <v>33</v>
      </c>
      <c r="J211" s="122">
        <v>-419</v>
      </c>
      <c r="K211" s="122">
        <v>881</v>
      </c>
      <c r="L211" s="85">
        <v>40755</v>
      </c>
      <c r="M211" s="85">
        <v>143</v>
      </c>
    </row>
    <row r="212" spans="1:13" x14ac:dyDescent="0.2">
      <c r="A212" s="123" t="s">
        <v>557</v>
      </c>
      <c r="B212" s="122">
        <v>5316</v>
      </c>
      <c r="C212" s="122">
        <v>9237</v>
      </c>
      <c r="D212" s="122">
        <v>4258</v>
      </c>
      <c r="E212" s="122">
        <v>3660</v>
      </c>
      <c r="F212" s="122">
        <v>0</v>
      </c>
      <c r="G212" s="122">
        <v>17338</v>
      </c>
      <c r="H212" s="122">
        <v>830</v>
      </c>
      <c r="I212" s="122">
        <v>728</v>
      </c>
      <c r="J212" s="122">
        <v>-419</v>
      </c>
      <c r="K212" s="122">
        <v>881</v>
      </c>
      <c r="L212" s="85">
        <v>41829</v>
      </c>
      <c r="M212" s="85">
        <v>1217</v>
      </c>
    </row>
    <row r="213" spans="1:13" x14ac:dyDescent="0.2">
      <c r="A213" s="123" t="s">
        <v>558</v>
      </c>
      <c r="B213" s="122">
        <v>10051</v>
      </c>
      <c r="C213" s="122">
        <v>13471</v>
      </c>
      <c r="D213" s="122">
        <v>4321</v>
      </c>
      <c r="E213" s="122">
        <v>2540</v>
      </c>
      <c r="F213" s="122">
        <v>0</v>
      </c>
      <c r="G213" s="122">
        <v>9228</v>
      </c>
      <c r="H213" s="122">
        <v>475</v>
      </c>
      <c r="I213" s="122">
        <v>33</v>
      </c>
      <c r="J213" s="122">
        <v>-419</v>
      </c>
      <c r="K213" s="122">
        <v>881</v>
      </c>
      <c r="L213" s="85">
        <v>40581</v>
      </c>
      <c r="M213" s="85">
        <v>-31</v>
      </c>
    </row>
    <row r="214" spans="1:13" x14ac:dyDescent="0.2">
      <c r="A214" s="123" t="s">
        <v>559</v>
      </c>
      <c r="B214" s="122">
        <v>7574</v>
      </c>
      <c r="C214" s="122">
        <v>10050</v>
      </c>
      <c r="D214" s="122">
        <v>3513</v>
      </c>
      <c r="E214" s="122">
        <v>4292</v>
      </c>
      <c r="F214" s="122">
        <v>13</v>
      </c>
      <c r="G214" s="122">
        <v>11533</v>
      </c>
      <c r="H214" s="122">
        <v>0</v>
      </c>
      <c r="I214" s="122">
        <v>98</v>
      </c>
      <c r="J214" s="122">
        <v>-419</v>
      </c>
      <c r="K214" s="122">
        <v>881</v>
      </c>
      <c r="L214" s="85">
        <v>37535</v>
      </c>
      <c r="M214" s="85">
        <v>-3077</v>
      </c>
    </row>
    <row r="215" spans="1:13" x14ac:dyDescent="0.2">
      <c r="A215" s="123" t="s">
        <v>560</v>
      </c>
      <c r="B215" s="122">
        <v>8570</v>
      </c>
      <c r="C215" s="122">
        <v>11753</v>
      </c>
      <c r="D215" s="122">
        <v>4515</v>
      </c>
      <c r="E215" s="122">
        <v>3446</v>
      </c>
      <c r="F215" s="122">
        <v>0</v>
      </c>
      <c r="G215" s="122">
        <v>12293</v>
      </c>
      <c r="H215" s="122">
        <v>0</v>
      </c>
      <c r="I215" s="122">
        <v>33</v>
      </c>
      <c r="J215" s="122">
        <v>-419</v>
      </c>
      <c r="K215" s="122">
        <v>881</v>
      </c>
      <c r="L215" s="85">
        <v>41072</v>
      </c>
      <c r="M215" s="85">
        <v>460</v>
      </c>
    </row>
    <row r="216" spans="1:13" x14ac:dyDescent="0.2">
      <c r="A216" s="123" t="s">
        <v>561</v>
      </c>
      <c r="B216" s="122">
        <v>6972</v>
      </c>
      <c r="C216" s="122">
        <v>10432</v>
      </c>
      <c r="D216" s="122">
        <v>3769</v>
      </c>
      <c r="E216" s="122">
        <v>4015</v>
      </c>
      <c r="F216" s="122">
        <v>3</v>
      </c>
      <c r="G216" s="122">
        <v>14860</v>
      </c>
      <c r="H216" s="122">
        <v>26</v>
      </c>
      <c r="I216" s="122">
        <v>33</v>
      </c>
      <c r="J216" s="122">
        <v>-419</v>
      </c>
      <c r="K216" s="122">
        <v>881</v>
      </c>
      <c r="L216" s="85">
        <v>40572</v>
      </c>
      <c r="M216" s="85">
        <v>-40</v>
      </c>
    </row>
    <row r="217" spans="1:13" x14ac:dyDescent="0.2">
      <c r="A217" s="123" t="s">
        <v>562</v>
      </c>
      <c r="B217" s="122">
        <v>5710</v>
      </c>
      <c r="C217" s="122">
        <v>9939</v>
      </c>
      <c r="D217" s="122">
        <v>3892</v>
      </c>
      <c r="E217" s="122">
        <v>4133</v>
      </c>
      <c r="F217" s="122">
        <v>0</v>
      </c>
      <c r="G217" s="122">
        <v>19702</v>
      </c>
      <c r="H217" s="122">
        <v>130</v>
      </c>
      <c r="I217" s="122">
        <v>644</v>
      </c>
      <c r="J217" s="122">
        <v>-419</v>
      </c>
      <c r="K217" s="122">
        <v>881</v>
      </c>
      <c r="L217" s="85">
        <v>44612</v>
      </c>
      <c r="M217" s="85">
        <v>4000</v>
      </c>
    </row>
    <row r="218" spans="1:13" x14ac:dyDescent="0.2">
      <c r="A218" s="123" t="s">
        <v>563</v>
      </c>
      <c r="B218" s="122">
        <v>6528</v>
      </c>
      <c r="C218" s="122">
        <v>11026</v>
      </c>
      <c r="D218" s="122">
        <v>4540</v>
      </c>
      <c r="E218" s="122">
        <v>3771</v>
      </c>
      <c r="F218" s="122">
        <v>86</v>
      </c>
      <c r="G218" s="122">
        <v>13944</v>
      </c>
      <c r="H218" s="122">
        <v>646</v>
      </c>
      <c r="I218" s="122">
        <v>821</v>
      </c>
      <c r="J218" s="122">
        <v>-419</v>
      </c>
      <c r="K218" s="122">
        <v>881</v>
      </c>
      <c r="L218" s="85">
        <v>41824</v>
      </c>
      <c r="M218" s="85">
        <v>1212</v>
      </c>
    </row>
    <row r="219" spans="1:13" x14ac:dyDescent="0.2">
      <c r="A219" s="123" t="s">
        <v>564</v>
      </c>
      <c r="B219" s="122">
        <v>6578</v>
      </c>
      <c r="C219" s="122">
        <v>10727</v>
      </c>
      <c r="D219" s="122">
        <v>4448</v>
      </c>
      <c r="E219" s="122">
        <v>2913</v>
      </c>
      <c r="F219" s="122">
        <v>0</v>
      </c>
      <c r="G219" s="122">
        <v>14954</v>
      </c>
      <c r="H219" s="122">
        <v>42</v>
      </c>
      <c r="I219" s="122">
        <v>260</v>
      </c>
      <c r="J219" s="122">
        <v>-419</v>
      </c>
      <c r="K219" s="122">
        <v>881</v>
      </c>
      <c r="L219" s="85">
        <v>40384</v>
      </c>
      <c r="M219" s="85">
        <v>-228</v>
      </c>
    </row>
    <row r="220" spans="1:13" x14ac:dyDescent="0.2">
      <c r="A220" s="123" t="s">
        <v>565</v>
      </c>
      <c r="B220" s="122">
        <v>6805</v>
      </c>
      <c r="C220" s="122">
        <v>11462</v>
      </c>
      <c r="D220" s="122">
        <v>4220</v>
      </c>
      <c r="E220" s="122">
        <v>3871</v>
      </c>
      <c r="F220" s="122">
        <v>64</v>
      </c>
      <c r="G220" s="122">
        <v>15844</v>
      </c>
      <c r="H220" s="122">
        <v>42</v>
      </c>
      <c r="I220" s="122">
        <v>33</v>
      </c>
      <c r="J220" s="122">
        <v>-419</v>
      </c>
      <c r="K220" s="122">
        <v>881</v>
      </c>
      <c r="L220" s="85">
        <v>42803</v>
      </c>
      <c r="M220" s="85">
        <v>2191</v>
      </c>
    </row>
    <row r="221" spans="1:13" x14ac:dyDescent="0.2">
      <c r="A221" s="123" t="s">
        <v>566</v>
      </c>
      <c r="B221" s="122">
        <v>5926</v>
      </c>
      <c r="C221" s="122">
        <v>9807</v>
      </c>
      <c r="D221" s="122">
        <v>4296</v>
      </c>
      <c r="E221" s="122">
        <v>3405</v>
      </c>
      <c r="F221" s="122">
        <v>0</v>
      </c>
      <c r="G221" s="122">
        <v>19281</v>
      </c>
      <c r="H221" s="122">
        <v>708</v>
      </c>
      <c r="I221" s="122">
        <v>752</v>
      </c>
      <c r="J221" s="122">
        <v>-419</v>
      </c>
      <c r="K221" s="122">
        <v>881</v>
      </c>
      <c r="L221" s="85">
        <v>44637</v>
      </c>
      <c r="M221" s="85">
        <v>4025</v>
      </c>
    </row>
    <row r="222" spans="1:13" x14ac:dyDescent="0.2">
      <c r="A222" s="123" t="s">
        <v>567</v>
      </c>
      <c r="B222" s="122">
        <v>6415</v>
      </c>
      <c r="C222" s="122">
        <v>11591</v>
      </c>
      <c r="D222" s="122">
        <v>5149</v>
      </c>
      <c r="E222" s="122">
        <v>3093</v>
      </c>
      <c r="F222" s="122">
        <v>0</v>
      </c>
      <c r="G222" s="122">
        <v>14541</v>
      </c>
      <c r="H222" s="122">
        <v>0</v>
      </c>
      <c r="I222" s="122">
        <v>821</v>
      </c>
      <c r="J222" s="122">
        <v>-419</v>
      </c>
      <c r="K222" s="122">
        <v>881</v>
      </c>
      <c r="L222" s="85">
        <v>42072</v>
      </c>
      <c r="M222" s="85">
        <v>1460</v>
      </c>
    </row>
    <row r="223" spans="1:13" ht="14.25" customHeight="1" x14ac:dyDescent="0.2">
      <c r="A223" s="18" t="s">
        <v>568</v>
      </c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85"/>
      <c r="M223" s="85"/>
    </row>
    <row r="224" spans="1:13" x14ac:dyDescent="0.2">
      <c r="A224" s="123" t="s">
        <v>569</v>
      </c>
      <c r="B224" s="122">
        <v>6077</v>
      </c>
      <c r="C224" s="122">
        <v>10670</v>
      </c>
      <c r="D224" s="122">
        <v>4564</v>
      </c>
      <c r="E224" s="122">
        <v>3069</v>
      </c>
      <c r="F224" s="122">
        <v>0</v>
      </c>
      <c r="G224" s="122">
        <v>13734</v>
      </c>
      <c r="H224" s="122">
        <v>0</v>
      </c>
      <c r="I224" s="122">
        <v>39</v>
      </c>
      <c r="J224" s="122">
        <v>-419</v>
      </c>
      <c r="K224" s="122">
        <v>981</v>
      </c>
      <c r="L224" s="85">
        <v>38715</v>
      </c>
      <c r="M224" s="85">
        <v>-1897</v>
      </c>
    </row>
    <row r="225" spans="1:13" x14ac:dyDescent="0.2">
      <c r="A225" s="123" t="s">
        <v>570</v>
      </c>
      <c r="B225" s="122">
        <v>5640</v>
      </c>
      <c r="C225" s="122">
        <v>10459</v>
      </c>
      <c r="D225" s="122">
        <v>4863</v>
      </c>
      <c r="E225" s="122">
        <v>4505</v>
      </c>
      <c r="F225" s="122">
        <v>0</v>
      </c>
      <c r="G225" s="122">
        <v>14589</v>
      </c>
      <c r="H225" s="122">
        <v>37</v>
      </c>
      <c r="I225" s="122">
        <v>65</v>
      </c>
      <c r="J225" s="122">
        <v>-419</v>
      </c>
      <c r="K225" s="122">
        <v>981</v>
      </c>
      <c r="L225" s="85">
        <v>40720</v>
      </c>
      <c r="M225" s="85">
        <v>108</v>
      </c>
    </row>
    <row r="226" spans="1:13" x14ac:dyDescent="0.2">
      <c r="A226" s="123" t="s">
        <v>571</v>
      </c>
      <c r="B226" s="122">
        <v>7795</v>
      </c>
      <c r="C226" s="122">
        <v>12000</v>
      </c>
      <c r="D226" s="122">
        <v>4274</v>
      </c>
      <c r="E226" s="122">
        <v>3251</v>
      </c>
      <c r="F226" s="122">
        <v>34</v>
      </c>
      <c r="G226" s="122">
        <v>12033</v>
      </c>
      <c r="H226" s="122">
        <v>6</v>
      </c>
      <c r="I226" s="122">
        <v>39</v>
      </c>
      <c r="J226" s="122">
        <v>-419</v>
      </c>
      <c r="K226" s="122">
        <v>981</v>
      </c>
      <c r="L226" s="85">
        <v>39994</v>
      </c>
      <c r="M226" s="85">
        <v>-618</v>
      </c>
    </row>
    <row r="227" spans="1:13" x14ac:dyDescent="0.2">
      <c r="A227" s="123" t="s">
        <v>572</v>
      </c>
      <c r="B227" s="122">
        <v>6577</v>
      </c>
      <c r="C227" s="122">
        <v>9831</v>
      </c>
      <c r="D227" s="122">
        <v>4448</v>
      </c>
      <c r="E227" s="122">
        <v>3355</v>
      </c>
      <c r="F227" s="122">
        <v>129</v>
      </c>
      <c r="G227" s="122">
        <v>16961</v>
      </c>
      <c r="H227" s="122">
        <v>369</v>
      </c>
      <c r="I227" s="122">
        <v>1921</v>
      </c>
      <c r="J227" s="122">
        <v>-419</v>
      </c>
      <c r="K227" s="122">
        <v>981</v>
      </c>
      <c r="L227" s="85">
        <v>44153</v>
      </c>
      <c r="M227" s="85">
        <v>3541</v>
      </c>
    </row>
    <row r="228" spans="1:13" x14ac:dyDescent="0.2">
      <c r="A228" s="123" t="s">
        <v>573</v>
      </c>
      <c r="B228" s="122">
        <v>6855</v>
      </c>
      <c r="C228" s="122">
        <v>10828</v>
      </c>
      <c r="D228" s="122">
        <v>4323</v>
      </c>
      <c r="E228" s="122">
        <v>4595</v>
      </c>
      <c r="F228" s="122">
        <v>0</v>
      </c>
      <c r="G228" s="122">
        <v>14039</v>
      </c>
      <c r="H228" s="122">
        <v>0</v>
      </c>
      <c r="I228" s="122">
        <v>65</v>
      </c>
      <c r="J228" s="122">
        <v>-419</v>
      </c>
      <c r="K228" s="122">
        <v>981</v>
      </c>
      <c r="L228" s="85">
        <v>41267</v>
      </c>
      <c r="M228" s="85">
        <v>655</v>
      </c>
    </row>
    <row r="229" spans="1:13" x14ac:dyDescent="0.2">
      <c r="A229" s="123" t="s">
        <v>574</v>
      </c>
      <c r="B229" s="122">
        <v>9038</v>
      </c>
      <c r="C229" s="122">
        <v>13014</v>
      </c>
      <c r="D229" s="122">
        <v>4688</v>
      </c>
      <c r="E229" s="122">
        <v>3657</v>
      </c>
      <c r="F229" s="122">
        <v>0</v>
      </c>
      <c r="G229" s="122">
        <v>10276</v>
      </c>
      <c r="H229" s="122">
        <v>0</v>
      </c>
      <c r="I229" s="122">
        <v>39</v>
      </c>
      <c r="J229" s="122">
        <v>-419</v>
      </c>
      <c r="K229" s="122">
        <v>981</v>
      </c>
      <c r="L229" s="85">
        <v>41274</v>
      </c>
      <c r="M229" s="85">
        <v>662</v>
      </c>
    </row>
    <row r="230" spans="1:13" x14ac:dyDescent="0.2">
      <c r="A230" s="123" t="s">
        <v>575</v>
      </c>
      <c r="B230" s="122">
        <v>5916</v>
      </c>
      <c r="C230" s="122">
        <v>10259</v>
      </c>
      <c r="D230" s="122">
        <v>5184</v>
      </c>
      <c r="E230" s="122">
        <v>2499</v>
      </c>
      <c r="F230" s="122">
        <v>0</v>
      </c>
      <c r="G230" s="122">
        <v>17201</v>
      </c>
      <c r="H230" s="122">
        <v>281</v>
      </c>
      <c r="I230" s="122">
        <v>778</v>
      </c>
      <c r="J230" s="122">
        <v>-419</v>
      </c>
      <c r="K230" s="122">
        <v>981</v>
      </c>
      <c r="L230" s="85">
        <v>42680</v>
      </c>
      <c r="M230" s="85">
        <v>2068</v>
      </c>
    </row>
    <row r="231" spans="1:13" x14ac:dyDescent="0.2">
      <c r="A231" s="123" t="s">
        <v>576</v>
      </c>
      <c r="B231" s="122">
        <v>9766</v>
      </c>
      <c r="C231" s="122">
        <v>13206</v>
      </c>
      <c r="D231" s="122">
        <v>3729</v>
      </c>
      <c r="E231" s="122">
        <v>2890</v>
      </c>
      <c r="F231" s="122">
        <v>0</v>
      </c>
      <c r="G231" s="122">
        <v>11567</v>
      </c>
      <c r="H231" s="122">
        <v>765</v>
      </c>
      <c r="I231" s="122">
        <v>600</v>
      </c>
      <c r="J231" s="122">
        <v>-419</v>
      </c>
      <c r="K231" s="122">
        <v>981</v>
      </c>
      <c r="L231" s="85">
        <v>43085</v>
      </c>
      <c r="M231" s="85">
        <v>2473</v>
      </c>
    </row>
    <row r="232" spans="1:13" x14ac:dyDescent="0.2">
      <c r="A232" s="123" t="s">
        <v>577</v>
      </c>
      <c r="B232" s="122">
        <v>7305</v>
      </c>
      <c r="C232" s="122">
        <v>11287</v>
      </c>
      <c r="D232" s="122">
        <v>4529</v>
      </c>
      <c r="E232" s="122">
        <v>4352</v>
      </c>
      <c r="F232" s="122">
        <v>74</v>
      </c>
      <c r="G232" s="122">
        <v>12970</v>
      </c>
      <c r="H232" s="122">
        <v>0</v>
      </c>
      <c r="I232" s="122">
        <v>89</v>
      </c>
      <c r="J232" s="122">
        <v>-419</v>
      </c>
      <c r="K232" s="122">
        <v>981</v>
      </c>
      <c r="L232" s="85">
        <v>41168</v>
      </c>
      <c r="M232" s="85">
        <v>556</v>
      </c>
    </row>
    <row r="233" spans="1:13" x14ac:dyDescent="0.2">
      <c r="A233" s="123" t="s">
        <v>578</v>
      </c>
      <c r="B233" s="122">
        <v>5421</v>
      </c>
      <c r="C233" s="122">
        <v>9877</v>
      </c>
      <c r="D233" s="122">
        <v>4381</v>
      </c>
      <c r="E233" s="122">
        <v>4130</v>
      </c>
      <c r="F233" s="122">
        <v>0</v>
      </c>
      <c r="G233" s="122">
        <v>15900</v>
      </c>
      <c r="H233" s="122">
        <v>353</v>
      </c>
      <c r="I233" s="122">
        <v>1827</v>
      </c>
      <c r="J233" s="122">
        <v>-419</v>
      </c>
      <c r="K233" s="122">
        <v>981</v>
      </c>
      <c r="L233" s="85">
        <v>42451</v>
      </c>
      <c r="M233" s="85">
        <v>1839</v>
      </c>
    </row>
    <row r="234" spans="1:13" x14ac:dyDescent="0.2">
      <c r="A234" s="123" t="s">
        <v>579</v>
      </c>
      <c r="B234" s="122">
        <v>6950</v>
      </c>
      <c r="C234" s="122">
        <v>11631</v>
      </c>
      <c r="D234" s="122">
        <v>4154</v>
      </c>
      <c r="E234" s="122">
        <v>3572</v>
      </c>
      <c r="F234" s="122">
        <v>0</v>
      </c>
      <c r="G234" s="122">
        <v>13608</v>
      </c>
      <c r="H234" s="122">
        <v>0</v>
      </c>
      <c r="I234" s="122">
        <v>89</v>
      </c>
      <c r="J234" s="122">
        <v>-419</v>
      </c>
      <c r="K234" s="122">
        <v>981</v>
      </c>
      <c r="L234" s="85">
        <v>40566</v>
      </c>
      <c r="M234" s="85">
        <v>-46</v>
      </c>
    </row>
    <row r="235" spans="1:13" x14ac:dyDescent="0.2">
      <c r="A235" s="123" t="s">
        <v>568</v>
      </c>
      <c r="B235" s="122">
        <v>8656</v>
      </c>
      <c r="C235" s="122">
        <v>11345</v>
      </c>
      <c r="D235" s="122">
        <v>3890</v>
      </c>
      <c r="E235" s="122">
        <v>4745</v>
      </c>
      <c r="F235" s="122">
        <v>223</v>
      </c>
      <c r="G235" s="122">
        <v>9838</v>
      </c>
      <c r="H235" s="122">
        <v>484</v>
      </c>
      <c r="I235" s="122">
        <v>105</v>
      </c>
      <c r="J235" s="122">
        <v>-419</v>
      </c>
      <c r="K235" s="122">
        <v>981</v>
      </c>
      <c r="L235" s="85">
        <v>39848</v>
      </c>
      <c r="M235" s="85">
        <v>-764</v>
      </c>
    </row>
    <row r="236" spans="1:13" ht="14.25" customHeight="1" x14ac:dyDescent="0.2">
      <c r="A236" s="18" t="s">
        <v>580</v>
      </c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85"/>
      <c r="M236" s="85"/>
    </row>
    <row r="237" spans="1:13" x14ac:dyDescent="0.2">
      <c r="A237" s="123" t="s">
        <v>581</v>
      </c>
      <c r="B237" s="122">
        <v>6739</v>
      </c>
      <c r="C237" s="122">
        <v>10526</v>
      </c>
      <c r="D237" s="122">
        <v>4382</v>
      </c>
      <c r="E237" s="122">
        <v>4139</v>
      </c>
      <c r="F237" s="122">
        <v>0</v>
      </c>
      <c r="G237" s="122">
        <v>13609</v>
      </c>
      <c r="H237" s="122">
        <v>42</v>
      </c>
      <c r="I237" s="122">
        <v>35</v>
      </c>
      <c r="J237" s="122">
        <v>-419</v>
      </c>
      <c r="K237" s="122">
        <v>589</v>
      </c>
      <c r="L237" s="85">
        <v>39642</v>
      </c>
      <c r="M237" s="85">
        <v>-970</v>
      </c>
    </row>
    <row r="238" spans="1:13" x14ac:dyDescent="0.2">
      <c r="A238" s="123" t="s">
        <v>582</v>
      </c>
      <c r="B238" s="122">
        <v>8107</v>
      </c>
      <c r="C238" s="122">
        <v>11538</v>
      </c>
      <c r="D238" s="122">
        <v>4078</v>
      </c>
      <c r="E238" s="122">
        <v>3818</v>
      </c>
      <c r="F238" s="122">
        <v>182</v>
      </c>
      <c r="G238" s="122">
        <v>13987</v>
      </c>
      <c r="H238" s="122">
        <v>125</v>
      </c>
      <c r="I238" s="122">
        <v>85</v>
      </c>
      <c r="J238" s="122">
        <v>-419</v>
      </c>
      <c r="K238" s="122">
        <v>797</v>
      </c>
      <c r="L238" s="85">
        <v>42298</v>
      </c>
      <c r="M238" s="85">
        <v>1686</v>
      </c>
    </row>
    <row r="239" spans="1:13" x14ac:dyDescent="0.2">
      <c r="A239" s="123" t="s">
        <v>583</v>
      </c>
      <c r="B239" s="122">
        <v>7852</v>
      </c>
      <c r="C239" s="122">
        <v>11121</v>
      </c>
      <c r="D239" s="122">
        <v>4168</v>
      </c>
      <c r="E239" s="122">
        <v>3605</v>
      </c>
      <c r="F239" s="122">
        <v>46</v>
      </c>
      <c r="G239" s="122">
        <v>13633</v>
      </c>
      <c r="H239" s="122">
        <v>32</v>
      </c>
      <c r="I239" s="122">
        <v>35</v>
      </c>
      <c r="J239" s="122">
        <v>-419</v>
      </c>
      <c r="K239" s="122">
        <v>134</v>
      </c>
      <c r="L239" s="85">
        <v>40207</v>
      </c>
      <c r="M239" s="85">
        <v>-405</v>
      </c>
    </row>
    <row r="240" spans="1:13" x14ac:dyDescent="0.2">
      <c r="A240" s="123" t="s">
        <v>584</v>
      </c>
      <c r="B240" s="122">
        <v>7714</v>
      </c>
      <c r="C240" s="122">
        <v>11818</v>
      </c>
      <c r="D240" s="122">
        <v>5149</v>
      </c>
      <c r="E240" s="122">
        <v>3474</v>
      </c>
      <c r="F240" s="122">
        <v>73</v>
      </c>
      <c r="G240" s="122">
        <v>11589</v>
      </c>
      <c r="H240" s="122">
        <v>47</v>
      </c>
      <c r="I240" s="122">
        <v>35</v>
      </c>
      <c r="J240" s="122">
        <v>-419</v>
      </c>
      <c r="K240" s="122">
        <v>267</v>
      </c>
      <c r="L240" s="85">
        <v>39747</v>
      </c>
      <c r="M240" s="85">
        <v>-865</v>
      </c>
    </row>
    <row r="241" spans="1:13" x14ac:dyDescent="0.2">
      <c r="A241" s="123" t="s">
        <v>585</v>
      </c>
      <c r="B241" s="122">
        <v>7423</v>
      </c>
      <c r="C241" s="122">
        <v>11283</v>
      </c>
      <c r="D241" s="122">
        <v>4115</v>
      </c>
      <c r="E241" s="122">
        <v>4587</v>
      </c>
      <c r="F241" s="122">
        <v>145</v>
      </c>
      <c r="G241" s="122">
        <v>13526</v>
      </c>
      <c r="H241" s="122">
        <v>25</v>
      </c>
      <c r="I241" s="122">
        <v>35</v>
      </c>
      <c r="J241" s="122">
        <v>-419</v>
      </c>
      <c r="K241" s="122">
        <v>539</v>
      </c>
      <c r="L241" s="85">
        <v>41259</v>
      </c>
      <c r="M241" s="85">
        <v>647</v>
      </c>
    </row>
    <row r="242" spans="1:13" x14ac:dyDescent="0.2">
      <c r="A242" s="123" t="s">
        <v>586</v>
      </c>
      <c r="B242" s="122">
        <v>6936</v>
      </c>
      <c r="C242" s="122">
        <v>10448</v>
      </c>
      <c r="D242" s="122">
        <v>4549</v>
      </c>
      <c r="E242" s="122">
        <v>4002</v>
      </c>
      <c r="F242" s="122">
        <v>0</v>
      </c>
      <c r="G242" s="122">
        <v>13948</v>
      </c>
      <c r="H242" s="122">
        <v>0</v>
      </c>
      <c r="I242" s="122">
        <v>671</v>
      </c>
      <c r="J242" s="122">
        <v>-419</v>
      </c>
      <c r="K242" s="122">
        <v>525</v>
      </c>
      <c r="L242" s="85">
        <v>40660</v>
      </c>
      <c r="M242" s="85">
        <v>48</v>
      </c>
    </row>
    <row r="243" spans="1:13" x14ac:dyDescent="0.2">
      <c r="A243" s="123" t="s">
        <v>587</v>
      </c>
      <c r="B243" s="122">
        <v>7402</v>
      </c>
      <c r="C243" s="122">
        <v>11468</v>
      </c>
      <c r="D243" s="122">
        <v>4295</v>
      </c>
      <c r="E243" s="122">
        <v>3750</v>
      </c>
      <c r="F243" s="122">
        <v>26</v>
      </c>
      <c r="G243" s="122">
        <v>13267</v>
      </c>
      <c r="H243" s="122">
        <v>0</v>
      </c>
      <c r="I243" s="122">
        <v>59</v>
      </c>
      <c r="J243" s="122">
        <v>-419</v>
      </c>
      <c r="K243" s="122">
        <v>1056</v>
      </c>
      <c r="L243" s="85">
        <v>40904</v>
      </c>
      <c r="M243" s="85">
        <v>292</v>
      </c>
    </row>
    <row r="244" spans="1:13" x14ac:dyDescent="0.2">
      <c r="A244" s="123" t="s">
        <v>588</v>
      </c>
      <c r="B244" s="122">
        <v>6761</v>
      </c>
      <c r="C244" s="122">
        <v>10147</v>
      </c>
      <c r="D244" s="122">
        <v>4235</v>
      </c>
      <c r="E244" s="122">
        <v>4200</v>
      </c>
      <c r="F244" s="122">
        <v>0</v>
      </c>
      <c r="G244" s="122">
        <v>15140</v>
      </c>
      <c r="H244" s="122">
        <v>508</v>
      </c>
      <c r="I244" s="122">
        <v>1799</v>
      </c>
      <c r="J244" s="122">
        <v>-419</v>
      </c>
      <c r="K244" s="122">
        <v>1111</v>
      </c>
      <c r="L244" s="85">
        <v>43482</v>
      </c>
      <c r="M244" s="85">
        <v>2870</v>
      </c>
    </row>
    <row r="245" spans="1:13" x14ac:dyDescent="0.2">
      <c r="A245" s="123" t="s">
        <v>589</v>
      </c>
      <c r="B245" s="122">
        <v>7598</v>
      </c>
      <c r="C245" s="122">
        <v>11574</v>
      </c>
      <c r="D245" s="122">
        <v>4694</v>
      </c>
      <c r="E245" s="122">
        <v>3480</v>
      </c>
      <c r="F245" s="122">
        <v>0</v>
      </c>
      <c r="G245" s="122">
        <v>12326</v>
      </c>
      <c r="H245" s="122">
        <v>0</v>
      </c>
      <c r="I245" s="122">
        <v>59</v>
      </c>
      <c r="J245" s="122">
        <v>-419</v>
      </c>
      <c r="K245" s="122">
        <v>152</v>
      </c>
      <c r="L245" s="85">
        <v>39464</v>
      </c>
      <c r="M245" s="85">
        <v>-1148</v>
      </c>
    </row>
    <row r="246" spans="1:13" x14ac:dyDescent="0.2">
      <c r="A246" s="123" t="s">
        <v>590</v>
      </c>
      <c r="B246" s="122">
        <v>8317</v>
      </c>
      <c r="C246" s="122">
        <v>11491</v>
      </c>
      <c r="D246" s="122">
        <v>3748</v>
      </c>
      <c r="E246" s="122">
        <v>5111</v>
      </c>
      <c r="F246" s="122">
        <v>183</v>
      </c>
      <c r="G246" s="122">
        <v>10675</v>
      </c>
      <c r="H246" s="122">
        <v>66</v>
      </c>
      <c r="I246" s="122">
        <v>102</v>
      </c>
      <c r="J246" s="122">
        <v>-302</v>
      </c>
      <c r="K246" s="122">
        <v>1292</v>
      </c>
      <c r="L246" s="85">
        <v>40683</v>
      </c>
      <c r="M246" s="85">
        <v>71</v>
      </c>
    </row>
    <row r="247" spans="1:13" ht="14.25" customHeight="1" x14ac:dyDescent="0.2">
      <c r="A247" s="18" t="s">
        <v>591</v>
      </c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85"/>
      <c r="M247" s="85"/>
    </row>
    <row r="248" spans="1:13" x14ac:dyDescent="0.2">
      <c r="A248" s="123" t="s">
        <v>592</v>
      </c>
      <c r="B248" s="122">
        <v>7301</v>
      </c>
      <c r="C248" s="122">
        <v>10503</v>
      </c>
      <c r="D248" s="122">
        <v>4046</v>
      </c>
      <c r="E248" s="122">
        <v>4383</v>
      </c>
      <c r="F248" s="122">
        <v>71</v>
      </c>
      <c r="G248" s="122">
        <v>13822</v>
      </c>
      <c r="H248" s="122">
        <v>119</v>
      </c>
      <c r="I248" s="122">
        <v>145</v>
      </c>
      <c r="J248" s="122">
        <v>-419</v>
      </c>
      <c r="K248" s="122">
        <v>962</v>
      </c>
      <c r="L248" s="85">
        <v>40933</v>
      </c>
      <c r="M248" s="85">
        <v>321</v>
      </c>
    </row>
    <row r="249" spans="1:13" x14ac:dyDescent="0.2">
      <c r="A249" s="123" t="s">
        <v>593</v>
      </c>
      <c r="B249" s="122">
        <v>8421</v>
      </c>
      <c r="C249" s="122">
        <v>12263</v>
      </c>
      <c r="D249" s="122">
        <v>4266</v>
      </c>
      <c r="E249" s="122">
        <v>5447</v>
      </c>
      <c r="F249" s="122">
        <v>173</v>
      </c>
      <c r="G249" s="122">
        <v>10886</v>
      </c>
      <c r="H249" s="122">
        <v>28</v>
      </c>
      <c r="I249" s="122">
        <v>145</v>
      </c>
      <c r="J249" s="122">
        <v>-419</v>
      </c>
      <c r="K249" s="122">
        <v>962</v>
      </c>
      <c r="L249" s="85">
        <v>42172</v>
      </c>
      <c r="M249" s="85">
        <v>1560</v>
      </c>
    </row>
    <row r="250" spans="1:13" x14ac:dyDescent="0.2">
      <c r="A250" s="123" t="s">
        <v>594</v>
      </c>
      <c r="B250" s="122">
        <v>8239</v>
      </c>
      <c r="C250" s="122">
        <v>11522</v>
      </c>
      <c r="D250" s="122">
        <v>4021</v>
      </c>
      <c r="E250" s="122">
        <v>4119</v>
      </c>
      <c r="F250" s="122">
        <v>0</v>
      </c>
      <c r="G250" s="122">
        <v>11597</v>
      </c>
      <c r="H250" s="122">
        <v>0</v>
      </c>
      <c r="I250" s="122">
        <v>210</v>
      </c>
      <c r="J250" s="122">
        <v>-419</v>
      </c>
      <c r="K250" s="122">
        <v>962</v>
      </c>
      <c r="L250" s="85">
        <v>40251</v>
      </c>
      <c r="M250" s="85">
        <v>-361</v>
      </c>
    </row>
    <row r="251" spans="1:13" x14ac:dyDescent="0.2">
      <c r="A251" s="123" t="s">
        <v>595</v>
      </c>
      <c r="B251" s="122">
        <v>8382</v>
      </c>
      <c r="C251" s="122">
        <v>12159</v>
      </c>
      <c r="D251" s="122">
        <v>5007</v>
      </c>
      <c r="E251" s="122">
        <v>2546</v>
      </c>
      <c r="F251" s="122">
        <v>0</v>
      </c>
      <c r="G251" s="122">
        <v>11941</v>
      </c>
      <c r="H251" s="122">
        <v>0</v>
      </c>
      <c r="I251" s="122">
        <v>145</v>
      </c>
      <c r="J251" s="122">
        <v>-419</v>
      </c>
      <c r="K251" s="122">
        <v>962</v>
      </c>
      <c r="L251" s="85">
        <v>40723</v>
      </c>
      <c r="M251" s="85">
        <v>111</v>
      </c>
    </row>
    <row r="252" spans="1:13" x14ac:dyDescent="0.2">
      <c r="A252" s="123" t="s">
        <v>596</v>
      </c>
      <c r="B252" s="122">
        <v>6775</v>
      </c>
      <c r="C252" s="122">
        <v>10966</v>
      </c>
      <c r="D252" s="122">
        <v>4591</v>
      </c>
      <c r="E252" s="122">
        <v>3982</v>
      </c>
      <c r="F252" s="122">
        <v>1</v>
      </c>
      <c r="G252" s="122">
        <v>13855</v>
      </c>
      <c r="H252" s="122">
        <v>0</v>
      </c>
      <c r="I252" s="122">
        <v>145</v>
      </c>
      <c r="J252" s="122">
        <v>-419</v>
      </c>
      <c r="K252" s="122">
        <v>962</v>
      </c>
      <c r="L252" s="85">
        <v>40858</v>
      </c>
      <c r="M252" s="85">
        <v>246</v>
      </c>
    </row>
    <row r="253" spans="1:13" x14ac:dyDescent="0.2">
      <c r="A253" s="123" t="s">
        <v>597</v>
      </c>
      <c r="B253" s="122">
        <v>6638</v>
      </c>
      <c r="C253" s="122">
        <v>10345</v>
      </c>
      <c r="D253" s="122">
        <v>4062</v>
      </c>
      <c r="E253" s="122">
        <v>2770</v>
      </c>
      <c r="F253" s="122">
        <v>0</v>
      </c>
      <c r="G253" s="122">
        <v>14725</v>
      </c>
      <c r="H253" s="122">
        <v>13</v>
      </c>
      <c r="I253" s="122">
        <v>323</v>
      </c>
      <c r="J253" s="122">
        <v>-419</v>
      </c>
      <c r="K253" s="122">
        <v>962</v>
      </c>
      <c r="L253" s="85">
        <v>39419</v>
      </c>
      <c r="M253" s="85">
        <v>-1193</v>
      </c>
    </row>
    <row r="254" spans="1:13" x14ac:dyDescent="0.2">
      <c r="A254" s="123" t="s">
        <v>598</v>
      </c>
      <c r="B254" s="122">
        <v>8089</v>
      </c>
      <c r="C254" s="122">
        <v>10684</v>
      </c>
      <c r="D254" s="122">
        <v>4016</v>
      </c>
      <c r="E254" s="122">
        <v>4938</v>
      </c>
      <c r="F254" s="122">
        <v>86</v>
      </c>
      <c r="G254" s="122">
        <v>14497</v>
      </c>
      <c r="H254" s="122">
        <v>142</v>
      </c>
      <c r="I254" s="122">
        <v>145</v>
      </c>
      <c r="J254" s="122">
        <v>-419</v>
      </c>
      <c r="K254" s="122">
        <v>962</v>
      </c>
      <c r="L254" s="85">
        <v>43140</v>
      </c>
      <c r="M254" s="85">
        <v>2528</v>
      </c>
    </row>
    <row r="255" spans="1:13" x14ac:dyDescent="0.2">
      <c r="A255" s="123" t="s">
        <v>599</v>
      </c>
      <c r="B255" s="122">
        <v>6066</v>
      </c>
      <c r="C255" s="122">
        <v>10675</v>
      </c>
      <c r="D255" s="122">
        <v>4410</v>
      </c>
      <c r="E255" s="122">
        <v>2963</v>
      </c>
      <c r="F255" s="122">
        <v>0</v>
      </c>
      <c r="G255" s="122">
        <v>15590</v>
      </c>
      <c r="H255" s="122">
        <v>101</v>
      </c>
      <c r="I255" s="122">
        <v>932</v>
      </c>
      <c r="J255" s="122">
        <v>-419</v>
      </c>
      <c r="K255" s="122">
        <v>962</v>
      </c>
      <c r="L255" s="85">
        <v>41280</v>
      </c>
      <c r="M255" s="85">
        <v>668</v>
      </c>
    </row>
    <row r="256" spans="1:13" x14ac:dyDescent="0.2">
      <c r="A256" s="123" t="s">
        <v>600</v>
      </c>
      <c r="B256" s="122">
        <v>6523</v>
      </c>
      <c r="C256" s="122">
        <v>10956</v>
      </c>
      <c r="D256" s="122">
        <v>3679</v>
      </c>
      <c r="E256" s="122">
        <v>3114</v>
      </c>
      <c r="F256" s="122">
        <v>0</v>
      </c>
      <c r="G256" s="122">
        <v>14398</v>
      </c>
      <c r="H256" s="122">
        <v>0</v>
      </c>
      <c r="I256" s="122">
        <v>789</v>
      </c>
      <c r="J256" s="122">
        <v>-419</v>
      </c>
      <c r="K256" s="122">
        <v>962</v>
      </c>
      <c r="L256" s="85">
        <v>40002</v>
      </c>
      <c r="M256" s="85">
        <v>-610</v>
      </c>
    </row>
    <row r="257" spans="1:13" x14ac:dyDescent="0.2">
      <c r="A257" s="123" t="s">
        <v>601</v>
      </c>
      <c r="B257" s="122">
        <v>5333</v>
      </c>
      <c r="C257" s="122">
        <v>10185</v>
      </c>
      <c r="D257" s="122">
        <v>4917</v>
      </c>
      <c r="E257" s="122">
        <v>3639</v>
      </c>
      <c r="F257" s="122">
        <v>0</v>
      </c>
      <c r="G257" s="122">
        <v>15708</v>
      </c>
      <c r="H257" s="122">
        <v>88</v>
      </c>
      <c r="I257" s="122">
        <v>1883</v>
      </c>
      <c r="J257" s="122">
        <v>-419</v>
      </c>
      <c r="K257" s="122">
        <v>962</v>
      </c>
      <c r="L257" s="85">
        <v>42296</v>
      </c>
      <c r="M257" s="85">
        <v>1684</v>
      </c>
    </row>
    <row r="258" spans="1:13" x14ac:dyDescent="0.2">
      <c r="A258" s="123" t="s">
        <v>602</v>
      </c>
      <c r="B258" s="122">
        <v>4965</v>
      </c>
      <c r="C258" s="122">
        <v>10161</v>
      </c>
      <c r="D258" s="122">
        <v>3794</v>
      </c>
      <c r="E258" s="122">
        <v>2926</v>
      </c>
      <c r="F258" s="122">
        <v>0</v>
      </c>
      <c r="G258" s="122">
        <v>18994</v>
      </c>
      <c r="H258" s="122">
        <v>20</v>
      </c>
      <c r="I258" s="122">
        <v>766</v>
      </c>
      <c r="J258" s="122">
        <v>-419</v>
      </c>
      <c r="K258" s="122">
        <v>962</v>
      </c>
      <c r="L258" s="85">
        <v>42169</v>
      </c>
      <c r="M258" s="85">
        <v>1557</v>
      </c>
    </row>
    <row r="259" spans="1:13" x14ac:dyDescent="0.2">
      <c r="A259" s="123" t="s">
        <v>603</v>
      </c>
      <c r="B259" s="122">
        <v>6832</v>
      </c>
      <c r="C259" s="122">
        <v>10511</v>
      </c>
      <c r="D259" s="122">
        <v>3738</v>
      </c>
      <c r="E259" s="122">
        <v>2927</v>
      </c>
      <c r="F259" s="122">
        <v>0</v>
      </c>
      <c r="G259" s="122">
        <v>13512</v>
      </c>
      <c r="H259" s="122">
        <v>32</v>
      </c>
      <c r="I259" s="122">
        <v>323</v>
      </c>
      <c r="J259" s="122">
        <v>-419</v>
      </c>
      <c r="K259" s="122">
        <v>962</v>
      </c>
      <c r="L259" s="85">
        <v>38418</v>
      </c>
      <c r="M259" s="85">
        <v>-2194</v>
      </c>
    </row>
    <row r="260" spans="1:13" x14ac:dyDescent="0.2">
      <c r="A260" s="123" t="s">
        <v>604</v>
      </c>
      <c r="B260" s="122">
        <v>7758</v>
      </c>
      <c r="C260" s="122">
        <v>11171</v>
      </c>
      <c r="D260" s="122">
        <v>4139</v>
      </c>
      <c r="E260" s="122">
        <v>2817</v>
      </c>
      <c r="F260" s="122">
        <v>0</v>
      </c>
      <c r="G260" s="122">
        <v>12848</v>
      </c>
      <c r="H260" s="122">
        <v>0</v>
      </c>
      <c r="I260" s="122">
        <v>145</v>
      </c>
      <c r="J260" s="122">
        <v>-419</v>
      </c>
      <c r="K260" s="122">
        <v>962</v>
      </c>
      <c r="L260" s="85">
        <v>39421</v>
      </c>
      <c r="M260" s="85">
        <v>-1191</v>
      </c>
    </row>
    <row r="261" spans="1:13" x14ac:dyDescent="0.2">
      <c r="A261" s="123" t="s">
        <v>605</v>
      </c>
      <c r="B261" s="122">
        <v>6319</v>
      </c>
      <c r="C261" s="122">
        <v>11141</v>
      </c>
      <c r="D261" s="122">
        <v>4904</v>
      </c>
      <c r="E261" s="122">
        <v>2665</v>
      </c>
      <c r="F261" s="122">
        <v>0</v>
      </c>
      <c r="G261" s="122">
        <v>16126</v>
      </c>
      <c r="H261" s="122">
        <v>0</v>
      </c>
      <c r="I261" s="122">
        <v>2001</v>
      </c>
      <c r="J261" s="122">
        <v>-419</v>
      </c>
      <c r="K261" s="122">
        <v>962</v>
      </c>
      <c r="L261" s="85">
        <v>43699</v>
      </c>
      <c r="M261" s="85">
        <v>3087</v>
      </c>
    </row>
    <row r="262" spans="1:13" x14ac:dyDescent="0.2">
      <c r="A262" s="123" t="s">
        <v>606</v>
      </c>
      <c r="B262" s="122">
        <v>5595</v>
      </c>
      <c r="C262" s="122">
        <v>11898</v>
      </c>
      <c r="D262" s="122">
        <v>4846</v>
      </c>
      <c r="E262" s="122">
        <v>2431</v>
      </c>
      <c r="F262" s="122">
        <v>0</v>
      </c>
      <c r="G262" s="122">
        <v>17463</v>
      </c>
      <c r="H262" s="122">
        <v>199</v>
      </c>
      <c r="I262" s="122">
        <v>2049</v>
      </c>
      <c r="J262" s="122">
        <v>-419</v>
      </c>
      <c r="K262" s="122">
        <v>962</v>
      </c>
      <c r="L262" s="85">
        <v>45024</v>
      </c>
      <c r="M262" s="85">
        <v>4412</v>
      </c>
    </row>
    <row r="263" spans="1:13" ht="14.25" customHeight="1" x14ac:dyDescent="0.2">
      <c r="A263" s="18" t="s">
        <v>607</v>
      </c>
      <c r="B263" s="122"/>
      <c r="C263" s="122"/>
      <c r="D263" s="122"/>
      <c r="E263" s="122"/>
      <c r="F263" s="122"/>
      <c r="G263" s="122"/>
      <c r="H263" s="122"/>
      <c r="I263" s="122"/>
      <c r="J263" s="122"/>
      <c r="K263" s="122"/>
      <c r="L263" s="85"/>
      <c r="M263" s="85"/>
    </row>
    <row r="264" spans="1:13" x14ac:dyDescent="0.2">
      <c r="A264" s="123" t="s">
        <v>608</v>
      </c>
      <c r="B264" s="122">
        <v>7226</v>
      </c>
      <c r="C264" s="122">
        <v>10932</v>
      </c>
      <c r="D264" s="122">
        <v>4106</v>
      </c>
      <c r="E264" s="122">
        <v>4135</v>
      </c>
      <c r="F264" s="122">
        <v>0</v>
      </c>
      <c r="G264" s="122">
        <v>14479</v>
      </c>
      <c r="H264" s="122">
        <v>35</v>
      </c>
      <c r="I264" s="122">
        <v>227</v>
      </c>
      <c r="J264" s="122">
        <v>-419</v>
      </c>
      <c r="K264" s="122">
        <v>775</v>
      </c>
      <c r="L264" s="85">
        <v>41496</v>
      </c>
      <c r="M264" s="85">
        <v>884</v>
      </c>
    </row>
    <row r="265" spans="1:13" x14ac:dyDescent="0.2">
      <c r="A265" s="123" t="s">
        <v>609</v>
      </c>
      <c r="B265" s="122">
        <v>7993</v>
      </c>
      <c r="C265" s="122">
        <v>11204</v>
      </c>
      <c r="D265" s="122">
        <v>3956</v>
      </c>
      <c r="E265" s="122">
        <v>4697</v>
      </c>
      <c r="F265" s="122">
        <v>109</v>
      </c>
      <c r="G265" s="122">
        <v>10953</v>
      </c>
      <c r="H265" s="122">
        <v>0</v>
      </c>
      <c r="I265" s="122">
        <v>267</v>
      </c>
      <c r="J265" s="122">
        <v>-419</v>
      </c>
      <c r="K265" s="122">
        <v>775</v>
      </c>
      <c r="L265" s="85">
        <v>39535</v>
      </c>
      <c r="M265" s="85">
        <v>-1077</v>
      </c>
    </row>
    <row r="266" spans="1:13" x14ac:dyDescent="0.2">
      <c r="A266" s="123" t="s">
        <v>610</v>
      </c>
      <c r="B266" s="122">
        <v>6850</v>
      </c>
      <c r="C266" s="122">
        <v>10087</v>
      </c>
      <c r="D266" s="122">
        <v>4980</v>
      </c>
      <c r="E266" s="122">
        <v>4182</v>
      </c>
      <c r="F266" s="122">
        <v>0</v>
      </c>
      <c r="G266" s="122">
        <v>15524</v>
      </c>
      <c r="H266" s="122">
        <v>211</v>
      </c>
      <c r="I266" s="122">
        <v>227</v>
      </c>
      <c r="J266" s="122">
        <v>-419</v>
      </c>
      <c r="K266" s="122">
        <v>775</v>
      </c>
      <c r="L266" s="85">
        <v>42417</v>
      </c>
      <c r="M266" s="85">
        <v>1805</v>
      </c>
    </row>
    <row r="267" spans="1:13" x14ac:dyDescent="0.2">
      <c r="A267" s="123" t="s">
        <v>611</v>
      </c>
      <c r="B267" s="122">
        <v>6878</v>
      </c>
      <c r="C267" s="122">
        <v>11423</v>
      </c>
      <c r="D267" s="122">
        <v>3952</v>
      </c>
      <c r="E267" s="122">
        <v>3888</v>
      </c>
      <c r="F267" s="122">
        <v>12</v>
      </c>
      <c r="G267" s="122">
        <v>13910</v>
      </c>
      <c r="H267" s="122">
        <v>0</v>
      </c>
      <c r="I267" s="122">
        <v>227</v>
      </c>
      <c r="J267" s="122">
        <v>-419</v>
      </c>
      <c r="K267" s="122">
        <v>775</v>
      </c>
      <c r="L267" s="85">
        <v>40646</v>
      </c>
      <c r="M267" s="85">
        <v>34</v>
      </c>
    </row>
    <row r="268" spans="1:13" x14ac:dyDescent="0.2">
      <c r="A268" s="123" t="s">
        <v>612</v>
      </c>
      <c r="B268" s="122">
        <v>6118</v>
      </c>
      <c r="C268" s="122">
        <v>11502</v>
      </c>
      <c r="D268" s="122">
        <v>4505</v>
      </c>
      <c r="E268" s="122">
        <v>3616</v>
      </c>
      <c r="F268" s="122">
        <v>0</v>
      </c>
      <c r="G268" s="122">
        <v>16002</v>
      </c>
      <c r="H268" s="122">
        <v>0</v>
      </c>
      <c r="I268" s="122">
        <v>871</v>
      </c>
      <c r="J268" s="122">
        <v>-419</v>
      </c>
      <c r="K268" s="122">
        <v>775</v>
      </c>
      <c r="L268" s="85">
        <v>42970</v>
      </c>
      <c r="M268" s="85">
        <v>2358</v>
      </c>
    </row>
    <row r="269" spans="1:13" x14ac:dyDescent="0.2">
      <c r="A269" s="123" t="s">
        <v>613</v>
      </c>
      <c r="B269" s="122">
        <v>6772</v>
      </c>
      <c r="C269" s="122">
        <v>12046</v>
      </c>
      <c r="D269" s="122">
        <v>4147</v>
      </c>
      <c r="E269" s="122">
        <v>3450</v>
      </c>
      <c r="F269" s="122">
        <v>0</v>
      </c>
      <c r="G269" s="122">
        <v>14622</v>
      </c>
      <c r="H269" s="122">
        <v>138</v>
      </c>
      <c r="I269" s="122">
        <v>847</v>
      </c>
      <c r="J269" s="122">
        <v>-419</v>
      </c>
      <c r="K269" s="122">
        <v>775</v>
      </c>
      <c r="L269" s="85">
        <v>42378</v>
      </c>
      <c r="M269" s="85">
        <v>1766</v>
      </c>
    </row>
    <row r="270" spans="1:13" x14ac:dyDescent="0.2">
      <c r="A270" s="123" t="s">
        <v>614</v>
      </c>
      <c r="B270" s="122">
        <v>6206</v>
      </c>
      <c r="C270" s="122">
        <v>9556</v>
      </c>
      <c r="D270" s="122">
        <v>4209</v>
      </c>
      <c r="E270" s="122">
        <v>4359</v>
      </c>
      <c r="F270" s="122">
        <v>0</v>
      </c>
      <c r="G270" s="122">
        <v>15207</v>
      </c>
      <c r="H270" s="122">
        <v>39</v>
      </c>
      <c r="I270" s="122">
        <v>1941</v>
      </c>
      <c r="J270" s="122">
        <v>-419</v>
      </c>
      <c r="K270" s="122">
        <v>775</v>
      </c>
      <c r="L270" s="85">
        <v>41873</v>
      </c>
      <c r="M270" s="85">
        <v>1261</v>
      </c>
    </row>
    <row r="271" spans="1:13" x14ac:dyDescent="0.2">
      <c r="A271" s="123" t="s">
        <v>615</v>
      </c>
      <c r="B271" s="122">
        <v>6585</v>
      </c>
      <c r="C271" s="122">
        <v>10223</v>
      </c>
      <c r="D271" s="122">
        <v>4546</v>
      </c>
      <c r="E271" s="122">
        <v>3941</v>
      </c>
      <c r="F271" s="122">
        <v>0</v>
      </c>
      <c r="G271" s="122">
        <v>15192</v>
      </c>
      <c r="H271" s="122">
        <v>0</v>
      </c>
      <c r="I271" s="122">
        <v>871</v>
      </c>
      <c r="J271" s="122">
        <v>-419</v>
      </c>
      <c r="K271" s="122">
        <v>775</v>
      </c>
      <c r="L271" s="85">
        <v>41714</v>
      </c>
      <c r="M271" s="85">
        <v>1102</v>
      </c>
    </row>
    <row r="272" spans="1:13" x14ac:dyDescent="0.2">
      <c r="A272" s="123" t="s">
        <v>616</v>
      </c>
      <c r="B272" s="122">
        <v>7331</v>
      </c>
      <c r="C272" s="122">
        <v>11142</v>
      </c>
      <c r="D272" s="122">
        <v>4643</v>
      </c>
      <c r="E272" s="122">
        <v>4628</v>
      </c>
      <c r="F272" s="122">
        <v>151</v>
      </c>
      <c r="G272" s="122">
        <v>12614</v>
      </c>
      <c r="H272" s="122">
        <v>74</v>
      </c>
      <c r="I272" s="122">
        <v>202</v>
      </c>
      <c r="J272" s="122">
        <v>-419</v>
      </c>
      <c r="K272" s="122">
        <v>775</v>
      </c>
      <c r="L272" s="85">
        <v>41141</v>
      </c>
      <c r="M272" s="85">
        <v>529</v>
      </c>
    </row>
    <row r="273" spans="1:13" x14ac:dyDescent="0.2">
      <c r="A273" s="123" t="s">
        <v>617</v>
      </c>
      <c r="B273" s="122">
        <v>7036</v>
      </c>
      <c r="C273" s="122">
        <v>10310</v>
      </c>
      <c r="D273" s="122">
        <v>3914</v>
      </c>
      <c r="E273" s="122">
        <v>4227</v>
      </c>
      <c r="F273" s="122">
        <v>69</v>
      </c>
      <c r="G273" s="122">
        <v>15366</v>
      </c>
      <c r="H273" s="122">
        <v>78</v>
      </c>
      <c r="I273" s="122">
        <v>227</v>
      </c>
      <c r="J273" s="122">
        <v>-419</v>
      </c>
      <c r="K273" s="122">
        <v>775</v>
      </c>
      <c r="L273" s="85">
        <v>41583</v>
      </c>
      <c r="M273" s="85">
        <v>971</v>
      </c>
    </row>
    <row r="274" spans="1:13" ht="14.25" customHeight="1" x14ac:dyDescent="0.2">
      <c r="A274" s="18" t="s">
        <v>618</v>
      </c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  <c r="L274" s="85"/>
      <c r="M274" s="85"/>
    </row>
    <row r="275" spans="1:13" x14ac:dyDescent="0.2">
      <c r="A275" s="123" t="s">
        <v>619</v>
      </c>
      <c r="B275" s="122">
        <v>6861</v>
      </c>
      <c r="C275" s="122">
        <v>11594</v>
      </c>
      <c r="D275" s="122">
        <v>4057</v>
      </c>
      <c r="E275" s="122">
        <v>3973</v>
      </c>
      <c r="F275" s="122">
        <v>46</v>
      </c>
      <c r="G275" s="122">
        <v>13884</v>
      </c>
      <c r="H275" s="122">
        <v>0</v>
      </c>
      <c r="I275" s="122">
        <v>281</v>
      </c>
      <c r="J275" s="122">
        <v>-419</v>
      </c>
      <c r="K275" s="122">
        <v>519</v>
      </c>
      <c r="L275" s="85">
        <v>40796</v>
      </c>
      <c r="M275" s="85">
        <v>184</v>
      </c>
    </row>
    <row r="276" spans="1:13" x14ac:dyDescent="0.2">
      <c r="A276" s="123" t="s">
        <v>620</v>
      </c>
      <c r="B276" s="122">
        <v>5911</v>
      </c>
      <c r="C276" s="122">
        <v>10023</v>
      </c>
      <c r="D276" s="122">
        <v>4222</v>
      </c>
      <c r="E276" s="122">
        <v>4067</v>
      </c>
      <c r="F276" s="122">
        <v>0</v>
      </c>
      <c r="G276" s="122">
        <v>16364</v>
      </c>
      <c r="H276" s="122">
        <v>356</v>
      </c>
      <c r="I276" s="122">
        <v>482</v>
      </c>
      <c r="J276" s="122">
        <v>-419</v>
      </c>
      <c r="K276" s="122">
        <v>396</v>
      </c>
      <c r="L276" s="85">
        <v>41402</v>
      </c>
      <c r="M276" s="85">
        <v>790</v>
      </c>
    </row>
    <row r="277" spans="1:13" x14ac:dyDescent="0.2">
      <c r="A277" s="123" t="s">
        <v>621</v>
      </c>
      <c r="B277" s="122">
        <v>6875</v>
      </c>
      <c r="C277" s="122">
        <v>10836</v>
      </c>
      <c r="D277" s="122">
        <v>4561</v>
      </c>
      <c r="E277" s="122">
        <v>3671</v>
      </c>
      <c r="F277" s="122">
        <v>25</v>
      </c>
      <c r="G277" s="122">
        <v>17081</v>
      </c>
      <c r="H277" s="122">
        <v>292</v>
      </c>
      <c r="I277" s="122">
        <v>950</v>
      </c>
      <c r="J277" s="122">
        <v>-419</v>
      </c>
      <c r="K277" s="122">
        <v>582</v>
      </c>
      <c r="L277" s="85">
        <v>44454</v>
      </c>
      <c r="M277" s="85">
        <v>3842</v>
      </c>
    </row>
    <row r="278" spans="1:13" x14ac:dyDescent="0.2">
      <c r="A278" s="123" t="s">
        <v>622</v>
      </c>
      <c r="B278" s="122">
        <v>7738</v>
      </c>
      <c r="C278" s="122">
        <v>11700</v>
      </c>
      <c r="D278" s="122">
        <v>3849</v>
      </c>
      <c r="E278" s="122">
        <v>4444</v>
      </c>
      <c r="F278" s="122">
        <v>0</v>
      </c>
      <c r="G278" s="122">
        <v>11595</v>
      </c>
      <c r="H278" s="122">
        <v>0</v>
      </c>
      <c r="I278" s="122">
        <v>346</v>
      </c>
      <c r="J278" s="122">
        <v>-419</v>
      </c>
      <c r="K278" s="122">
        <v>606</v>
      </c>
      <c r="L278" s="85">
        <v>39859</v>
      </c>
      <c r="M278" s="85">
        <v>-753</v>
      </c>
    </row>
    <row r="279" spans="1:13" x14ac:dyDescent="0.2">
      <c r="A279" s="123" t="s">
        <v>623</v>
      </c>
      <c r="B279" s="122">
        <v>7427</v>
      </c>
      <c r="C279" s="122">
        <v>11718</v>
      </c>
      <c r="D279" s="122">
        <v>4783</v>
      </c>
      <c r="E279" s="122">
        <v>3792</v>
      </c>
      <c r="F279" s="122">
        <v>0</v>
      </c>
      <c r="G279" s="122">
        <v>12049</v>
      </c>
      <c r="H279" s="122">
        <v>0</v>
      </c>
      <c r="I279" s="122">
        <v>281</v>
      </c>
      <c r="J279" s="122">
        <v>-419</v>
      </c>
      <c r="K279" s="122">
        <v>429</v>
      </c>
      <c r="L279" s="85">
        <v>40060</v>
      </c>
      <c r="M279" s="85">
        <v>-552</v>
      </c>
    </row>
    <row r="280" spans="1:13" x14ac:dyDescent="0.2">
      <c r="A280" s="123" t="s">
        <v>624</v>
      </c>
      <c r="B280" s="122">
        <v>5694</v>
      </c>
      <c r="C280" s="122">
        <v>10511</v>
      </c>
      <c r="D280" s="122">
        <v>4777</v>
      </c>
      <c r="E280" s="122">
        <v>3574</v>
      </c>
      <c r="F280" s="122">
        <v>0</v>
      </c>
      <c r="G280" s="122">
        <v>17700</v>
      </c>
      <c r="H280" s="122">
        <v>749</v>
      </c>
      <c r="I280" s="122">
        <v>1068</v>
      </c>
      <c r="J280" s="122">
        <v>-419</v>
      </c>
      <c r="K280" s="122">
        <v>466</v>
      </c>
      <c r="L280" s="85">
        <v>44120</v>
      </c>
      <c r="M280" s="85">
        <v>3508</v>
      </c>
    </row>
    <row r="281" spans="1:13" x14ac:dyDescent="0.2">
      <c r="A281" s="123" t="s">
        <v>625</v>
      </c>
      <c r="B281" s="122">
        <v>8028</v>
      </c>
      <c r="C281" s="122">
        <v>11474</v>
      </c>
      <c r="D281" s="122">
        <v>4158</v>
      </c>
      <c r="E281" s="122">
        <v>3328</v>
      </c>
      <c r="F281" s="122">
        <v>8</v>
      </c>
      <c r="G281" s="122">
        <v>13622</v>
      </c>
      <c r="H281" s="122">
        <v>0</v>
      </c>
      <c r="I281" s="122">
        <v>990</v>
      </c>
      <c r="J281" s="122">
        <v>-419</v>
      </c>
      <c r="K281" s="122">
        <v>638</v>
      </c>
      <c r="L281" s="85">
        <v>41827</v>
      </c>
      <c r="M281" s="85">
        <v>1215</v>
      </c>
    </row>
    <row r="282" spans="1:13" ht="14.25" customHeight="1" x14ac:dyDescent="0.2">
      <c r="A282" s="18" t="s">
        <v>626</v>
      </c>
      <c r="B282" s="122"/>
      <c r="C282" s="122"/>
      <c r="D282" s="122"/>
      <c r="E282" s="122"/>
      <c r="F282" s="122"/>
      <c r="G282" s="122"/>
      <c r="H282" s="122"/>
      <c r="I282" s="122"/>
      <c r="J282" s="122"/>
      <c r="K282" s="122"/>
      <c r="L282" s="85"/>
      <c r="M282" s="85"/>
    </row>
    <row r="283" spans="1:13" x14ac:dyDescent="0.2">
      <c r="A283" s="123" t="s">
        <v>627</v>
      </c>
      <c r="B283" s="122">
        <v>6641</v>
      </c>
      <c r="C283" s="122">
        <v>12188</v>
      </c>
      <c r="D283" s="122">
        <v>4575</v>
      </c>
      <c r="E283" s="122">
        <v>2691</v>
      </c>
      <c r="F283" s="122">
        <v>47</v>
      </c>
      <c r="G283" s="122">
        <v>18255</v>
      </c>
      <c r="H283" s="122">
        <v>427</v>
      </c>
      <c r="I283" s="122">
        <v>2168</v>
      </c>
      <c r="J283" s="122">
        <v>-419</v>
      </c>
      <c r="K283" s="122">
        <v>988</v>
      </c>
      <c r="L283" s="85">
        <v>47561</v>
      </c>
      <c r="M283" s="85">
        <v>6949</v>
      </c>
    </row>
    <row r="284" spans="1:13" x14ac:dyDescent="0.2">
      <c r="A284" s="123" t="s">
        <v>628</v>
      </c>
      <c r="B284" s="122">
        <v>6155</v>
      </c>
      <c r="C284" s="122">
        <v>12130</v>
      </c>
      <c r="D284" s="122">
        <v>5560</v>
      </c>
      <c r="E284" s="122">
        <v>3777</v>
      </c>
      <c r="F284" s="122">
        <v>20</v>
      </c>
      <c r="G284" s="122">
        <v>17495</v>
      </c>
      <c r="H284" s="122">
        <v>810</v>
      </c>
      <c r="I284" s="122">
        <v>2144</v>
      </c>
      <c r="J284" s="122">
        <v>-419</v>
      </c>
      <c r="K284" s="122">
        <v>988</v>
      </c>
      <c r="L284" s="85">
        <v>48660</v>
      </c>
      <c r="M284" s="85">
        <v>8048</v>
      </c>
    </row>
    <row r="285" spans="1:13" x14ac:dyDescent="0.2">
      <c r="A285" s="123" t="s">
        <v>629</v>
      </c>
      <c r="B285" s="122">
        <v>5414</v>
      </c>
      <c r="C285" s="122">
        <v>10576</v>
      </c>
      <c r="D285" s="122">
        <v>4348</v>
      </c>
      <c r="E285" s="122">
        <v>2407</v>
      </c>
      <c r="F285" s="122">
        <v>0</v>
      </c>
      <c r="G285" s="122">
        <v>19047</v>
      </c>
      <c r="H285" s="122">
        <v>356</v>
      </c>
      <c r="I285" s="122">
        <v>1435</v>
      </c>
      <c r="J285" s="122">
        <v>-419</v>
      </c>
      <c r="K285" s="122">
        <v>988</v>
      </c>
      <c r="L285" s="85">
        <v>44152</v>
      </c>
      <c r="M285" s="85">
        <v>3540</v>
      </c>
    </row>
    <row r="286" spans="1:13" x14ac:dyDescent="0.2">
      <c r="A286" s="123" t="s">
        <v>630</v>
      </c>
      <c r="B286" s="122">
        <v>9008</v>
      </c>
      <c r="C286" s="122">
        <v>15497</v>
      </c>
      <c r="D286" s="122">
        <v>4575</v>
      </c>
      <c r="E286" s="122">
        <v>2599</v>
      </c>
      <c r="F286" s="122">
        <v>0</v>
      </c>
      <c r="G286" s="122">
        <v>12095</v>
      </c>
      <c r="H286" s="122">
        <v>45</v>
      </c>
      <c r="I286" s="122">
        <v>956</v>
      </c>
      <c r="J286" s="122">
        <v>-419</v>
      </c>
      <c r="K286" s="122">
        <v>988</v>
      </c>
      <c r="L286" s="85">
        <v>45344</v>
      </c>
      <c r="M286" s="85">
        <v>4732</v>
      </c>
    </row>
    <row r="287" spans="1:13" x14ac:dyDescent="0.2">
      <c r="A287" s="123" t="s">
        <v>631</v>
      </c>
      <c r="B287" s="122">
        <v>6272</v>
      </c>
      <c r="C287" s="122">
        <v>11609</v>
      </c>
      <c r="D287" s="122">
        <v>4834</v>
      </c>
      <c r="E287" s="122">
        <v>3595</v>
      </c>
      <c r="F287" s="122">
        <v>0</v>
      </c>
      <c r="G287" s="122">
        <v>19504</v>
      </c>
      <c r="H287" s="122">
        <v>327</v>
      </c>
      <c r="I287" s="122">
        <v>2439</v>
      </c>
      <c r="J287" s="122">
        <v>-419</v>
      </c>
      <c r="K287" s="122">
        <v>988</v>
      </c>
      <c r="L287" s="85">
        <v>49149</v>
      </c>
      <c r="M287" s="85">
        <v>8537</v>
      </c>
    </row>
    <row r="288" spans="1:13" x14ac:dyDescent="0.2">
      <c r="A288" s="123" t="s">
        <v>632</v>
      </c>
      <c r="B288" s="122">
        <v>6465</v>
      </c>
      <c r="C288" s="122">
        <v>11170</v>
      </c>
      <c r="D288" s="122">
        <v>4562</v>
      </c>
      <c r="E288" s="122">
        <v>3447</v>
      </c>
      <c r="F288" s="122">
        <v>0</v>
      </c>
      <c r="G288" s="122">
        <v>19094</v>
      </c>
      <c r="H288" s="122">
        <v>636</v>
      </c>
      <c r="I288" s="122">
        <v>1074</v>
      </c>
      <c r="J288" s="122">
        <v>-419</v>
      </c>
      <c r="K288" s="122">
        <v>988</v>
      </c>
      <c r="L288" s="85">
        <v>47017</v>
      </c>
      <c r="M288" s="85">
        <v>6405</v>
      </c>
    </row>
    <row r="289" spans="1:13" x14ac:dyDescent="0.2">
      <c r="A289" s="123" t="s">
        <v>633</v>
      </c>
      <c r="B289" s="122">
        <v>7149</v>
      </c>
      <c r="C289" s="122">
        <v>12970</v>
      </c>
      <c r="D289" s="122">
        <v>4621</v>
      </c>
      <c r="E289" s="122">
        <v>2407</v>
      </c>
      <c r="F289" s="122">
        <v>12</v>
      </c>
      <c r="G289" s="122">
        <v>10524</v>
      </c>
      <c r="H289" s="122">
        <v>740</v>
      </c>
      <c r="I289" s="122">
        <v>1074</v>
      </c>
      <c r="J289" s="122">
        <v>-419</v>
      </c>
      <c r="K289" s="122">
        <v>988</v>
      </c>
      <c r="L289" s="85">
        <v>40066</v>
      </c>
      <c r="M289" s="85">
        <v>-546</v>
      </c>
    </row>
    <row r="290" spans="1:13" x14ac:dyDescent="0.2">
      <c r="A290" s="123" t="s">
        <v>634</v>
      </c>
      <c r="B290" s="122">
        <v>8034</v>
      </c>
      <c r="C290" s="122">
        <v>10934</v>
      </c>
      <c r="D290" s="122">
        <v>3458</v>
      </c>
      <c r="E290" s="122">
        <v>3695</v>
      </c>
      <c r="F290" s="122">
        <v>0</v>
      </c>
      <c r="G290" s="122">
        <v>11948</v>
      </c>
      <c r="H290" s="122">
        <v>8</v>
      </c>
      <c r="I290" s="122">
        <v>352</v>
      </c>
      <c r="J290" s="122">
        <v>-419</v>
      </c>
      <c r="K290" s="122">
        <v>988</v>
      </c>
      <c r="L290" s="85">
        <v>38998</v>
      </c>
      <c r="M290" s="85">
        <v>-1614</v>
      </c>
    </row>
    <row r="291" spans="1:13" ht="14.25" customHeight="1" x14ac:dyDescent="0.2">
      <c r="A291" s="18" t="s">
        <v>635</v>
      </c>
      <c r="B291" s="122"/>
      <c r="C291" s="122"/>
      <c r="D291" s="122"/>
      <c r="E291" s="122"/>
      <c r="F291" s="122"/>
      <c r="G291" s="122"/>
      <c r="H291" s="122"/>
      <c r="I291" s="122"/>
      <c r="J291" s="122"/>
      <c r="K291" s="122"/>
      <c r="L291" s="85"/>
      <c r="M291" s="85"/>
    </row>
    <row r="292" spans="1:13" x14ac:dyDescent="0.2">
      <c r="A292" s="123" t="s">
        <v>636</v>
      </c>
      <c r="B292" s="122">
        <v>6326</v>
      </c>
      <c r="C292" s="122">
        <v>12176</v>
      </c>
      <c r="D292" s="122">
        <v>5603</v>
      </c>
      <c r="E292" s="122">
        <v>3236</v>
      </c>
      <c r="F292" s="122">
        <v>0</v>
      </c>
      <c r="G292" s="122">
        <v>21691</v>
      </c>
      <c r="H292" s="122">
        <v>184</v>
      </c>
      <c r="I292" s="122">
        <v>2244</v>
      </c>
      <c r="J292" s="122">
        <v>-419</v>
      </c>
      <c r="K292" s="122">
        <v>728</v>
      </c>
      <c r="L292" s="85">
        <v>51769</v>
      </c>
      <c r="M292" s="85">
        <v>11157</v>
      </c>
    </row>
    <row r="293" spans="1:13" x14ac:dyDescent="0.2">
      <c r="A293" s="123" t="s">
        <v>637</v>
      </c>
      <c r="B293" s="122">
        <v>6191</v>
      </c>
      <c r="C293" s="122">
        <v>11510</v>
      </c>
      <c r="D293" s="122">
        <v>4768</v>
      </c>
      <c r="E293" s="122">
        <v>2733</v>
      </c>
      <c r="F293" s="122">
        <v>0</v>
      </c>
      <c r="G293" s="122">
        <v>23602</v>
      </c>
      <c r="H293" s="122">
        <v>959</v>
      </c>
      <c r="I293" s="122">
        <v>2565</v>
      </c>
      <c r="J293" s="122">
        <v>-419</v>
      </c>
      <c r="K293" s="122">
        <v>989</v>
      </c>
      <c r="L293" s="85">
        <v>52898</v>
      </c>
      <c r="M293" s="85">
        <v>12286</v>
      </c>
    </row>
    <row r="294" spans="1:13" x14ac:dyDescent="0.2">
      <c r="A294" s="123" t="s">
        <v>638</v>
      </c>
      <c r="B294" s="122">
        <v>7414</v>
      </c>
      <c r="C294" s="122">
        <v>11881</v>
      </c>
      <c r="D294" s="122">
        <v>4500</v>
      </c>
      <c r="E294" s="122">
        <v>3766</v>
      </c>
      <c r="F294" s="122">
        <v>0</v>
      </c>
      <c r="G294" s="122">
        <v>14936</v>
      </c>
      <c r="H294" s="122">
        <v>0</v>
      </c>
      <c r="I294" s="122">
        <v>1176</v>
      </c>
      <c r="J294" s="122">
        <v>-419</v>
      </c>
      <c r="K294" s="122">
        <v>513</v>
      </c>
      <c r="L294" s="85">
        <v>43767</v>
      </c>
      <c r="M294" s="85">
        <v>3155</v>
      </c>
    </row>
    <row r="295" spans="1:13" x14ac:dyDescent="0.2">
      <c r="A295" s="123" t="s">
        <v>639</v>
      </c>
      <c r="B295" s="122">
        <v>6827</v>
      </c>
      <c r="C295" s="122">
        <v>11916</v>
      </c>
      <c r="D295" s="122">
        <v>5341</v>
      </c>
      <c r="E295" s="122">
        <v>2990</v>
      </c>
      <c r="F295" s="122">
        <v>0</v>
      </c>
      <c r="G295" s="122">
        <v>16895</v>
      </c>
      <c r="H295" s="122">
        <v>414</v>
      </c>
      <c r="I295" s="122">
        <v>2565</v>
      </c>
      <c r="J295" s="122">
        <v>-419</v>
      </c>
      <c r="K295" s="122">
        <v>1095</v>
      </c>
      <c r="L295" s="85">
        <v>47624</v>
      </c>
      <c r="M295" s="85">
        <v>7012</v>
      </c>
    </row>
    <row r="296" spans="1:13" x14ac:dyDescent="0.2">
      <c r="A296" s="123" t="s">
        <v>640</v>
      </c>
      <c r="B296" s="122">
        <v>6678</v>
      </c>
      <c r="C296" s="122">
        <v>11242</v>
      </c>
      <c r="D296" s="122">
        <v>5268</v>
      </c>
      <c r="E296" s="122">
        <v>3401</v>
      </c>
      <c r="F296" s="122">
        <v>0</v>
      </c>
      <c r="G296" s="122">
        <v>15245</v>
      </c>
      <c r="H296" s="122">
        <v>232</v>
      </c>
      <c r="I296" s="122">
        <v>2196</v>
      </c>
      <c r="J296" s="122">
        <v>-419</v>
      </c>
      <c r="K296" s="122">
        <v>1028</v>
      </c>
      <c r="L296" s="85">
        <v>44871</v>
      </c>
      <c r="M296" s="85">
        <v>4259</v>
      </c>
    </row>
    <row r="297" spans="1:13" x14ac:dyDescent="0.2">
      <c r="A297" s="123" t="s">
        <v>641</v>
      </c>
      <c r="B297" s="122">
        <v>7123</v>
      </c>
      <c r="C297" s="122">
        <v>11902</v>
      </c>
      <c r="D297" s="122">
        <v>5671</v>
      </c>
      <c r="E297" s="122">
        <v>2930</v>
      </c>
      <c r="F297" s="122">
        <v>0</v>
      </c>
      <c r="G297" s="122">
        <v>16676</v>
      </c>
      <c r="H297" s="122">
        <v>471</v>
      </c>
      <c r="I297" s="122">
        <v>2565</v>
      </c>
      <c r="J297" s="122">
        <v>-419</v>
      </c>
      <c r="K297" s="122">
        <v>632</v>
      </c>
      <c r="L297" s="85">
        <v>47551</v>
      </c>
      <c r="M297" s="85">
        <v>6939</v>
      </c>
    </row>
    <row r="298" spans="1:13" x14ac:dyDescent="0.2">
      <c r="A298" s="123" t="s">
        <v>642</v>
      </c>
      <c r="B298" s="122">
        <v>7356</v>
      </c>
      <c r="C298" s="122">
        <v>11860</v>
      </c>
      <c r="D298" s="122">
        <v>4585</v>
      </c>
      <c r="E298" s="122">
        <v>2877</v>
      </c>
      <c r="F298" s="122">
        <v>0</v>
      </c>
      <c r="G298" s="122">
        <v>14820</v>
      </c>
      <c r="H298" s="122">
        <v>0</v>
      </c>
      <c r="I298" s="122">
        <v>2221</v>
      </c>
      <c r="J298" s="122">
        <v>-419</v>
      </c>
      <c r="K298" s="122">
        <v>651</v>
      </c>
      <c r="L298" s="85">
        <v>43951</v>
      </c>
      <c r="M298" s="85">
        <v>3339</v>
      </c>
    </row>
    <row r="299" spans="1:13" x14ac:dyDescent="0.2">
      <c r="A299" s="123" t="s">
        <v>643</v>
      </c>
      <c r="B299" s="122">
        <v>7577</v>
      </c>
      <c r="C299" s="122">
        <v>11107</v>
      </c>
      <c r="D299" s="122">
        <v>4223</v>
      </c>
      <c r="E299" s="122">
        <v>3751</v>
      </c>
      <c r="F299" s="122">
        <v>7</v>
      </c>
      <c r="G299" s="122">
        <v>12749</v>
      </c>
      <c r="H299" s="122">
        <v>0</v>
      </c>
      <c r="I299" s="122">
        <v>631</v>
      </c>
      <c r="J299" s="122">
        <v>-419</v>
      </c>
      <c r="K299" s="122">
        <v>411</v>
      </c>
      <c r="L299" s="85">
        <v>40037</v>
      </c>
      <c r="M299" s="85">
        <v>-575</v>
      </c>
    </row>
    <row r="300" spans="1:13" x14ac:dyDescent="0.2">
      <c r="A300" s="123" t="s">
        <v>644</v>
      </c>
      <c r="B300" s="122">
        <v>6587</v>
      </c>
      <c r="C300" s="122">
        <v>11264</v>
      </c>
      <c r="D300" s="122">
        <v>6644</v>
      </c>
      <c r="E300" s="122">
        <v>2773</v>
      </c>
      <c r="F300" s="122">
        <v>0</v>
      </c>
      <c r="G300" s="122">
        <v>19395</v>
      </c>
      <c r="H300" s="122">
        <v>976</v>
      </c>
      <c r="I300" s="122">
        <v>2588</v>
      </c>
      <c r="J300" s="122">
        <v>-419</v>
      </c>
      <c r="K300" s="122">
        <v>1559</v>
      </c>
      <c r="L300" s="85">
        <v>51367</v>
      </c>
      <c r="M300" s="85">
        <v>10755</v>
      </c>
    </row>
    <row r="301" spans="1:13" x14ac:dyDescent="0.2">
      <c r="A301" s="123" t="s">
        <v>645</v>
      </c>
      <c r="B301" s="122">
        <v>6032</v>
      </c>
      <c r="C301" s="122">
        <v>10985</v>
      </c>
      <c r="D301" s="122">
        <v>4547</v>
      </c>
      <c r="E301" s="122">
        <v>2860</v>
      </c>
      <c r="F301" s="122">
        <v>0</v>
      </c>
      <c r="G301" s="122">
        <v>17785</v>
      </c>
      <c r="H301" s="122">
        <v>571</v>
      </c>
      <c r="I301" s="122">
        <v>2565</v>
      </c>
      <c r="J301" s="122">
        <v>-419</v>
      </c>
      <c r="K301" s="122">
        <v>1334</v>
      </c>
      <c r="L301" s="85">
        <v>46260</v>
      </c>
      <c r="M301" s="85">
        <v>5648</v>
      </c>
    </row>
    <row r="302" spans="1:13" x14ac:dyDescent="0.2">
      <c r="A302" s="123" t="s">
        <v>646</v>
      </c>
      <c r="B302" s="122">
        <v>8212</v>
      </c>
      <c r="C302" s="122">
        <v>10600</v>
      </c>
      <c r="D302" s="122">
        <v>3415</v>
      </c>
      <c r="E302" s="122">
        <v>3810</v>
      </c>
      <c r="F302" s="122">
        <v>0</v>
      </c>
      <c r="G302" s="122">
        <v>8496</v>
      </c>
      <c r="H302" s="122">
        <v>188</v>
      </c>
      <c r="I302" s="122">
        <v>429</v>
      </c>
      <c r="J302" s="122">
        <v>-419</v>
      </c>
      <c r="K302" s="122">
        <v>643</v>
      </c>
      <c r="L302" s="85">
        <v>35374</v>
      </c>
      <c r="M302" s="85">
        <v>-5238</v>
      </c>
    </row>
    <row r="303" spans="1:13" x14ac:dyDescent="0.2">
      <c r="A303" s="123" t="s">
        <v>647</v>
      </c>
      <c r="B303" s="122">
        <v>6470</v>
      </c>
      <c r="C303" s="122">
        <v>13069</v>
      </c>
      <c r="D303" s="122">
        <v>5573</v>
      </c>
      <c r="E303" s="122">
        <v>3064</v>
      </c>
      <c r="F303" s="122">
        <v>0</v>
      </c>
      <c r="G303" s="122">
        <v>17443</v>
      </c>
      <c r="H303" s="122">
        <v>400</v>
      </c>
      <c r="I303" s="122">
        <v>2565</v>
      </c>
      <c r="J303" s="122">
        <v>-419</v>
      </c>
      <c r="K303" s="122">
        <v>1462</v>
      </c>
      <c r="L303" s="85">
        <v>49627</v>
      </c>
      <c r="M303" s="85">
        <v>9015</v>
      </c>
    </row>
    <row r="304" spans="1:13" x14ac:dyDescent="0.2">
      <c r="A304" s="123" t="s">
        <v>648</v>
      </c>
      <c r="B304" s="122">
        <v>7130</v>
      </c>
      <c r="C304" s="122">
        <v>12221</v>
      </c>
      <c r="D304" s="122">
        <v>4611</v>
      </c>
      <c r="E304" s="122">
        <v>2619</v>
      </c>
      <c r="F304" s="122">
        <v>0</v>
      </c>
      <c r="G304" s="122">
        <v>17922</v>
      </c>
      <c r="H304" s="122">
        <v>218</v>
      </c>
      <c r="I304" s="122">
        <v>2244</v>
      </c>
      <c r="J304" s="122">
        <v>-419</v>
      </c>
      <c r="K304" s="122">
        <v>1422</v>
      </c>
      <c r="L304" s="85">
        <v>47968</v>
      </c>
      <c r="M304" s="85">
        <v>7356</v>
      </c>
    </row>
    <row r="305" spans="1:13" x14ac:dyDescent="0.2">
      <c r="A305" s="123" t="s">
        <v>649</v>
      </c>
      <c r="B305" s="122">
        <v>8739</v>
      </c>
      <c r="C305" s="122">
        <v>12658</v>
      </c>
      <c r="D305" s="122">
        <v>4980</v>
      </c>
      <c r="E305" s="122">
        <v>3162</v>
      </c>
      <c r="F305" s="122">
        <v>0</v>
      </c>
      <c r="G305" s="122">
        <v>11510</v>
      </c>
      <c r="H305" s="122">
        <v>9</v>
      </c>
      <c r="I305" s="122">
        <v>412</v>
      </c>
      <c r="J305" s="122">
        <v>-419</v>
      </c>
      <c r="K305" s="122">
        <v>460</v>
      </c>
      <c r="L305" s="85">
        <v>41511</v>
      </c>
      <c r="M305" s="85">
        <v>899</v>
      </c>
    </row>
    <row r="306" spans="1:13" x14ac:dyDescent="0.2">
      <c r="A306" s="123" t="s">
        <v>650</v>
      </c>
      <c r="B306" s="122">
        <v>4925</v>
      </c>
      <c r="C306" s="122">
        <v>10706</v>
      </c>
      <c r="D306" s="122">
        <v>5675</v>
      </c>
      <c r="E306" s="122">
        <v>2953</v>
      </c>
      <c r="F306" s="122">
        <v>0</v>
      </c>
      <c r="G306" s="122">
        <v>22103</v>
      </c>
      <c r="H306" s="122">
        <v>1337</v>
      </c>
      <c r="I306" s="122">
        <v>2630</v>
      </c>
      <c r="J306" s="122">
        <v>-419</v>
      </c>
      <c r="K306" s="122">
        <v>961</v>
      </c>
      <c r="L306" s="85">
        <v>50871</v>
      </c>
      <c r="M306" s="85">
        <v>10259</v>
      </c>
    </row>
    <row r="307" spans="1:13" ht="14.25" customHeight="1" x14ac:dyDescent="0.2">
      <c r="A307" s="18" t="s">
        <v>651</v>
      </c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85"/>
      <c r="M307" s="85"/>
    </row>
    <row r="308" spans="1:13" x14ac:dyDescent="0.2">
      <c r="A308" s="123" t="s">
        <v>652</v>
      </c>
      <c r="B308" s="122">
        <v>6004</v>
      </c>
      <c r="C308" s="122">
        <v>10146</v>
      </c>
      <c r="D308" s="122">
        <v>3860</v>
      </c>
      <c r="E308" s="122">
        <v>3149</v>
      </c>
      <c r="F308" s="122">
        <v>0</v>
      </c>
      <c r="G308" s="122">
        <v>19346</v>
      </c>
      <c r="H308" s="122">
        <v>859</v>
      </c>
      <c r="I308" s="122">
        <v>2521</v>
      </c>
      <c r="J308" s="122">
        <v>-419</v>
      </c>
      <c r="K308" s="122">
        <v>804</v>
      </c>
      <c r="L308" s="85">
        <v>46270</v>
      </c>
      <c r="M308" s="85">
        <v>5658</v>
      </c>
    </row>
    <row r="309" spans="1:13" x14ac:dyDescent="0.2">
      <c r="A309" s="123" t="s">
        <v>653</v>
      </c>
      <c r="B309" s="122">
        <v>6623</v>
      </c>
      <c r="C309" s="122">
        <v>10005</v>
      </c>
      <c r="D309" s="122">
        <v>4900</v>
      </c>
      <c r="E309" s="122">
        <v>2987</v>
      </c>
      <c r="F309" s="122">
        <v>0</v>
      </c>
      <c r="G309" s="122">
        <v>17282</v>
      </c>
      <c r="H309" s="122">
        <v>308</v>
      </c>
      <c r="I309" s="122">
        <v>2521</v>
      </c>
      <c r="J309" s="122">
        <v>-419</v>
      </c>
      <c r="K309" s="122">
        <v>571</v>
      </c>
      <c r="L309" s="85">
        <v>44778</v>
      </c>
      <c r="M309" s="85">
        <v>4166</v>
      </c>
    </row>
    <row r="310" spans="1:13" x14ac:dyDescent="0.2">
      <c r="A310" s="123" t="s">
        <v>654</v>
      </c>
      <c r="B310" s="122">
        <v>6609</v>
      </c>
      <c r="C310" s="122">
        <v>10292</v>
      </c>
      <c r="D310" s="122">
        <v>4254</v>
      </c>
      <c r="E310" s="122">
        <v>3376</v>
      </c>
      <c r="F310" s="122">
        <v>0</v>
      </c>
      <c r="G310" s="122">
        <v>13334</v>
      </c>
      <c r="H310" s="122">
        <v>0</v>
      </c>
      <c r="I310" s="122">
        <v>990</v>
      </c>
      <c r="J310" s="122">
        <v>-419</v>
      </c>
      <c r="K310" s="122">
        <v>1000</v>
      </c>
      <c r="L310" s="85">
        <v>39436</v>
      </c>
      <c r="M310" s="85">
        <v>-1176</v>
      </c>
    </row>
    <row r="311" spans="1:13" x14ac:dyDescent="0.2">
      <c r="A311" s="123" t="s">
        <v>655</v>
      </c>
      <c r="B311" s="122">
        <v>6473</v>
      </c>
      <c r="C311" s="122">
        <v>9300</v>
      </c>
      <c r="D311" s="122">
        <v>3748</v>
      </c>
      <c r="E311" s="122">
        <v>2915</v>
      </c>
      <c r="F311" s="122">
        <v>0</v>
      </c>
      <c r="G311" s="122">
        <v>15035</v>
      </c>
      <c r="H311" s="122">
        <v>471</v>
      </c>
      <c r="I311" s="122">
        <v>1156</v>
      </c>
      <c r="J311" s="122">
        <v>-419</v>
      </c>
      <c r="K311" s="122">
        <v>841</v>
      </c>
      <c r="L311" s="85">
        <v>39520</v>
      </c>
      <c r="M311" s="85">
        <v>-1092</v>
      </c>
    </row>
    <row r="312" spans="1:13" x14ac:dyDescent="0.2">
      <c r="A312" s="123" t="s">
        <v>656</v>
      </c>
      <c r="B312" s="122">
        <v>6333</v>
      </c>
      <c r="C312" s="122">
        <v>10967</v>
      </c>
      <c r="D312" s="122">
        <v>4591</v>
      </c>
      <c r="E312" s="122">
        <v>3898</v>
      </c>
      <c r="F312" s="122">
        <v>0</v>
      </c>
      <c r="G312" s="122">
        <v>14877</v>
      </c>
      <c r="H312" s="122">
        <v>180</v>
      </c>
      <c r="I312" s="122">
        <v>641</v>
      </c>
      <c r="J312" s="122">
        <v>-419</v>
      </c>
      <c r="K312" s="122">
        <v>447</v>
      </c>
      <c r="L312" s="85">
        <v>41515</v>
      </c>
      <c r="M312" s="85">
        <v>903</v>
      </c>
    </row>
    <row r="313" spans="1:13" x14ac:dyDescent="0.2">
      <c r="A313" s="123" t="s">
        <v>657</v>
      </c>
      <c r="B313" s="122">
        <v>6069</v>
      </c>
      <c r="C313" s="122">
        <v>9784</v>
      </c>
      <c r="D313" s="122">
        <v>4144</v>
      </c>
      <c r="E313" s="122">
        <v>2783</v>
      </c>
      <c r="F313" s="122">
        <v>0</v>
      </c>
      <c r="G313" s="122">
        <v>17392</v>
      </c>
      <c r="H313" s="122">
        <v>577</v>
      </c>
      <c r="I313" s="122">
        <v>2521</v>
      </c>
      <c r="J313" s="122">
        <v>-419</v>
      </c>
      <c r="K313" s="122">
        <v>580</v>
      </c>
      <c r="L313" s="85">
        <v>43431</v>
      </c>
      <c r="M313" s="85">
        <v>2819</v>
      </c>
    </row>
    <row r="314" spans="1:13" x14ac:dyDescent="0.2">
      <c r="A314" s="123" t="s">
        <v>658</v>
      </c>
      <c r="B314" s="122">
        <v>5688</v>
      </c>
      <c r="C314" s="122">
        <v>10131</v>
      </c>
      <c r="D314" s="122">
        <v>4619</v>
      </c>
      <c r="E314" s="122">
        <v>3317</v>
      </c>
      <c r="F314" s="122">
        <v>0</v>
      </c>
      <c r="G314" s="122">
        <v>15191</v>
      </c>
      <c r="H314" s="122">
        <v>474</v>
      </c>
      <c r="I314" s="122">
        <v>641</v>
      </c>
      <c r="J314" s="122">
        <v>-419</v>
      </c>
      <c r="K314" s="122">
        <v>544</v>
      </c>
      <c r="L314" s="85">
        <v>40186</v>
      </c>
      <c r="M314" s="85">
        <v>-426</v>
      </c>
    </row>
    <row r="315" spans="1:13" x14ac:dyDescent="0.2">
      <c r="A315" s="123" t="s">
        <v>659</v>
      </c>
      <c r="B315" s="122">
        <v>7640</v>
      </c>
      <c r="C315" s="122">
        <v>10857</v>
      </c>
      <c r="D315" s="122">
        <v>4277</v>
      </c>
      <c r="E315" s="122">
        <v>3295</v>
      </c>
      <c r="F315" s="122">
        <v>0</v>
      </c>
      <c r="G315" s="122">
        <v>11790</v>
      </c>
      <c r="H315" s="122">
        <v>13</v>
      </c>
      <c r="I315" s="122">
        <v>1063</v>
      </c>
      <c r="J315" s="122">
        <v>-419</v>
      </c>
      <c r="K315" s="122">
        <v>656</v>
      </c>
      <c r="L315" s="85">
        <v>39172</v>
      </c>
      <c r="M315" s="85">
        <v>-1440</v>
      </c>
    </row>
    <row r="316" spans="1:13" x14ac:dyDescent="0.2">
      <c r="A316" s="123" t="s">
        <v>660</v>
      </c>
      <c r="B316" s="122">
        <v>7266</v>
      </c>
      <c r="C316" s="122">
        <v>10287</v>
      </c>
      <c r="D316" s="122">
        <v>3700</v>
      </c>
      <c r="E316" s="122">
        <v>3851</v>
      </c>
      <c r="F316" s="122">
        <v>0</v>
      </c>
      <c r="G316" s="122">
        <v>10636</v>
      </c>
      <c r="H316" s="122">
        <v>0</v>
      </c>
      <c r="I316" s="122">
        <v>410</v>
      </c>
      <c r="J316" s="122">
        <v>-419</v>
      </c>
      <c r="K316" s="122">
        <v>1186</v>
      </c>
      <c r="L316" s="85">
        <v>36917</v>
      </c>
      <c r="M316" s="85">
        <v>-3695</v>
      </c>
    </row>
    <row r="317" spans="1:13" x14ac:dyDescent="0.2">
      <c r="A317" s="123" t="s">
        <v>661</v>
      </c>
      <c r="B317" s="122">
        <v>5865</v>
      </c>
      <c r="C317" s="122">
        <v>11390</v>
      </c>
      <c r="D317" s="122">
        <v>4679</v>
      </c>
      <c r="E317" s="122">
        <v>2476</v>
      </c>
      <c r="F317" s="122">
        <v>0</v>
      </c>
      <c r="G317" s="122">
        <v>21708</v>
      </c>
      <c r="H317" s="122">
        <v>446</v>
      </c>
      <c r="I317" s="122">
        <v>2521</v>
      </c>
      <c r="J317" s="122">
        <v>-419</v>
      </c>
      <c r="K317" s="122">
        <v>511</v>
      </c>
      <c r="L317" s="85">
        <v>49177</v>
      </c>
      <c r="M317" s="85">
        <v>8565</v>
      </c>
    </row>
    <row r="318" spans="1:13" x14ac:dyDescent="0.2">
      <c r="A318" s="123" t="s">
        <v>662</v>
      </c>
      <c r="B318" s="122">
        <v>7244</v>
      </c>
      <c r="C318" s="122">
        <v>10646</v>
      </c>
      <c r="D318" s="122">
        <v>4418</v>
      </c>
      <c r="E318" s="122">
        <v>3082</v>
      </c>
      <c r="F318" s="122">
        <v>0</v>
      </c>
      <c r="G318" s="122">
        <v>11993</v>
      </c>
      <c r="H318" s="122">
        <v>16</v>
      </c>
      <c r="I318" s="122">
        <v>345</v>
      </c>
      <c r="J318" s="122">
        <v>-419</v>
      </c>
      <c r="K318" s="122">
        <v>588</v>
      </c>
      <c r="L318" s="85">
        <v>37913</v>
      </c>
      <c r="M318" s="85">
        <v>-2699</v>
      </c>
    </row>
    <row r="319" spans="1:13" x14ac:dyDescent="0.2">
      <c r="A319" s="123" t="s">
        <v>663</v>
      </c>
      <c r="B319" s="122">
        <v>6529</v>
      </c>
      <c r="C319" s="122">
        <v>11312</v>
      </c>
      <c r="D319" s="122">
        <v>5436</v>
      </c>
      <c r="E319" s="122">
        <v>3640</v>
      </c>
      <c r="F319" s="122">
        <v>0</v>
      </c>
      <c r="G319" s="122">
        <v>14524</v>
      </c>
      <c r="H319" s="122">
        <v>154</v>
      </c>
      <c r="I319" s="122">
        <v>1109</v>
      </c>
      <c r="J319" s="122">
        <v>-419</v>
      </c>
      <c r="K319" s="122">
        <v>348</v>
      </c>
      <c r="L319" s="85">
        <v>42633</v>
      </c>
      <c r="M319" s="85">
        <v>2021</v>
      </c>
    </row>
    <row r="320" spans="1:13" x14ac:dyDescent="0.2">
      <c r="A320" s="123" t="s">
        <v>664</v>
      </c>
      <c r="B320" s="122">
        <v>4554</v>
      </c>
      <c r="C320" s="122">
        <v>8646</v>
      </c>
      <c r="D320" s="122">
        <v>4784</v>
      </c>
      <c r="E320" s="122">
        <v>3198</v>
      </c>
      <c r="F320" s="122">
        <v>0</v>
      </c>
      <c r="G320" s="122">
        <v>21743</v>
      </c>
      <c r="H320" s="122">
        <v>980</v>
      </c>
      <c r="I320" s="122">
        <v>2497</v>
      </c>
      <c r="J320" s="122">
        <v>-419</v>
      </c>
      <c r="K320" s="122">
        <v>583</v>
      </c>
      <c r="L320" s="85">
        <v>46566</v>
      </c>
      <c r="M320" s="85">
        <v>5954</v>
      </c>
    </row>
    <row r="321" spans="1:13" x14ac:dyDescent="0.2">
      <c r="A321" s="123" t="s">
        <v>665</v>
      </c>
      <c r="B321" s="122">
        <v>4452</v>
      </c>
      <c r="C321" s="122">
        <v>9749</v>
      </c>
      <c r="D321" s="122">
        <v>6000</v>
      </c>
      <c r="E321" s="122">
        <v>3379</v>
      </c>
      <c r="F321" s="122">
        <v>0</v>
      </c>
      <c r="G321" s="122">
        <v>19151</v>
      </c>
      <c r="H321" s="122">
        <v>1274</v>
      </c>
      <c r="I321" s="122">
        <v>2497</v>
      </c>
      <c r="J321" s="122">
        <v>-419</v>
      </c>
      <c r="K321" s="122">
        <v>486</v>
      </c>
      <c r="L321" s="85">
        <v>46569</v>
      </c>
      <c r="M321" s="85">
        <v>5957</v>
      </c>
    </row>
    <row r="322" spans="1:13" ht="5.25" customHeight="1" thickBot="1" x14ac:dyDescent="0.25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</row>
    <row r="323" spans="1:13" x14ac:dyDescent="0.2">
      <c r="A323" t="s">
        <v>1181</v>
      </c>
    </row>
    <row r="324" spans="1:13" x14ac:dyDescent="0.2">
      <c r="A324" t="s">
        <v>336</v>
      </c>
    </row>
  </sheetData>
  <conditionalFormatting sqref="B12:M321">
    <cfRule type="cellIs" dxfId="10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rowBreaks count="4" manualBreakCount="4">
    <brk id="37" max="16383" man="1"/>
    <brk id="93" max="16383" man="1"/>
    <brk id="272" max="12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>
    <pageSetUpPr fitToPage="1"/>
  </sheetPr>
  <dimension ref="A1:WVX32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 zeroHeight="1" x14ac:dyDescent="0.2"/>
  <cols>
    <col min="1" max="1" width="16.7109375" style="111" customWidth="1"/>
    <col min="2" max="2" width="10.7109375" style="169" bestFit="1" customWidth="1"/>
    <col min="3" max="3" width="11.5703125" style="169" customWidth="1"/>
    <col min="4" max="4" width="11.5703125" style="184" customWidth="1"/>
    <col min="5" max="5" width="13.7109375" style="169" customWidth="1"/>
    <col min="6" max="7" width="10.5703125" style="168" customWidth="1"/>
    <col min="8" max="8" width="2.85546875" style="168" customWidth="1"/>
    <col min="9" max="10" width="10.28515625" style="169" customWidth="1"/>
    <col min="11" max="11" width="4.7109375" customWidth="1"/>
    <col min="12" max="13" width="9.28515625" style="184" customWidth="1"/>
    <col min="14" max="15" width="9.140625" style="168" customWidth="1"/>
    <col min="16" max="16" width="4.42578125" style="112" customWidth="1"/>
    <col min="17" max="253" width="9.140625" style="112" hidden="1"/>
    <col min="254" max="254" width="16.7109375" style="112" hidden="1"/>
    <col min="255" max="260" width="15.28515625" style="112" hidden="1"/>
    <col min="261" max="261" width="3.28515625" style="112" hidden="1"/>
    <col min="262" max="262" width="8.7109375" style="112" hidden="1"/>
    <col min="263" max="263" width="17" style="112" hidden="1"/>
    <col min="264" max="509" width="9.140625" style="112" hidden="1"/>
    <col min="510" max="510" width="16.7109375" style="112" hidden="1"/>
    <col min="511" max="516" width="15.28515625" style="112" hidden="1"/>
    <col min="517" max="517" width="3.28515625" style="112" hidden="1"/>
    <col min="518" max="518" width="8.7109375" style="112" hidden="1"/>
    <col min="519" max="519" width="17" style="112" hidden="1"/>
    <col min="520" max="765" width="9.140625" style="112" hidden="1"/>
    <col min="766" max="766" width="16.7109375" style="112" hidden="1"/>
    <col min="767" max="772" width="15.28515625" style="112" hidden="1"/>
    <col min="773" max="773" width="3.28515625" style="112" hidden="1"/>
    <col min="774" max="774" width="8.7109375" style="112" hidden="1"/>
    <col min="775" max="775" width="17" style="112" hidden="1"/>
    <col min="776" max="1021" width="9.140625" style="112" hidden="1"/>
    <col min="1022" max="1022" width="16.7109375" style="112" hidden="1"/>
    <col min="1023" max="1028" width="15.28515625" style="112" hidden="1"/>
    <col min="1029" max="1029" width="3.28515625" style="112" hidden="1"/>
    <col min="1030" max="1030" width="8.7109375" style="112" hidden="1"/>
    <col min="1031" max="1031" width="17" style="112" hidden="1"/>
    <col min="1032" max="1277" width="9.140625" style="112" hidden="1"/>
    <col min="1278" max="1278" width="16.7109375" style="112" hidden="1"/>
    <col min="1279" max="1284" width="15.28515625" style="112" hidden="1"/>
    <col min="1285" max="1285" width="3.28515625" style="112" hidden="1"/>
    <col min="1286" max="1286" width="8.7109375" style="112" hidden="1"/>
    <col min="1287" max="1287" width="17" style="112" hidden="1"/>
    <col min="1288" max="1533" width="9.140625" style="112" hidden="1"/>
    <col min="1534" max="1534" width="16.7109375" style="112" hidden="1"/>
    <col min="1535" max="1540" width="15.28515625" style="112" hidden="1"/>
    <col min="1541" max="1541" width="3.28515625" style="112" hidden="1"/>
    <col min="1542" max="1542" width="8.7109375" style="112" hidden="1"/>
    <col min="1543" max="1543" width="17" style="112" hidden="1"/>
    <col min="1544" max="1789" width="9.140625" style="112" hidden="1"/>
    <col min="1790" max="1790" width="16.7109375" style="112" hidden="1"/>
    <col min="1791" max="1796" width="15.28515625" style="112" hidden="1"/>
    <col min="1797" max="1797" width="3.28515625" style="112" hidden="1"/>
    <col min="1798" max="1798" width="8.7109375" style="112" hidden="1"/>
    <col min="1799" max="1799" width="17" style="112" hidden="1"/>
    <col min="1800" max="2045" width="9.140625" style="112" hidden="1"/>
    <col min="2046" max="2046" width="16.7109375" style="112" hidden="1"/>
    <col min="2047" max="2052" width="15.28515625" style="112" hidden="1"/>
    <col min="2053" max="2053" width="3.28515625" style="112" hidden="1"/>
    <col min="2054" max="2054" width="8.7109375" style="112" hidden="1"/>
    <col min="2055" max="2055" width="17" style="112" hidden="1"/>
    <col min="2056" max="2301" width="9.140625" style="112" hidden="1"/>
    <col min="2302" max="2302" width="16.7109375" style="112" hidden="1"/>
    <col min="2303" max="2308" width="15.28515625" style="112" hidden="1"/>
    <col min="2309" max="2309" width="3.28515625" style="112" hidden="1"/>
    <col min="2310" max="2310" width="8.7109375" style="112" hidden="1"/>
    <col min="2311" max="2311" width="17" style="112" hidden="1"/>
    <col min="2312" max="2557" width="9.140625" style="112" hidden="1"/>
    <col min="2558" max="2558" width="16.7109375" style="112" hidden="1"/>
    <col min="2559" max="2564" width="15.28515625" style="112" hidden="1"/>
    <col min="2565" max="2565" width="3.28515625" style="112" hidden="1"/>
    <col min="2566" max="2566" width="8.7109375" style="112" hidden="1"/>
    <col min="2567" max="2567" width="17" style="112" hidden="1"/>
    <col min="2568" max="2813" width="9.140625" style="112" hidden="1"/>
    <col min="2814" max="2814" width="16.7109375" style="112" hidden="1"/>
    <col min="2815" max="2820" width="15.28515625" style="112" hidden="1"/>
    <col min="2821" max="2821" width="3.28515625" style="112" hidden="1"/>
    <col min="2822" max="2822" width="8.7109375" style="112" hidden="1"/>
    <col min="2823" max="2823" width="17" style="112" hidden="1"/>
    <col min="2824" max="3069" width="9.140625" style="112" hidden="1"/>
    <col min="3070" max="3070" width="16.7109375" style="112" hidden="1"/>
    <col min="3071" max="3076" width="15.28515625" style="112" hidden="1"/>
    <col min="3077" max="3077" width="3.28515625" style="112" hidden="1"/>
    <col min="3078" max="3078" width="8.7109375" style="112" hidden="1"/>
    <col min="3079" max="3079" width="17" style="112" hidden="1"/>
    <col min="3080" max="3325" width="9.140625" style="112" hidden="1"/>
    <col min="3326" max="3326" width="16.7109375" style="112" hidden="1"/>
    <col min="3327" max="3332" width="15.28515625" style="112" hidden="1"/>
    <col min="3333" max="3333" width="3.28515625" style="112" hidden="1"/>
    <col min="3334" max="3334" width="8.7109375" style="112" hidden="1"/>
    <col min="3335" max="3335" width="17" style="112" hidden="1"/>
    <col min="3336" max="3581" width="9.140625" style="112" hidden="1"/>
    <col min="3582" max="3582" width="16.7109375" style="112" hidden="1"/>
    <col min="3583" max="3588" width="15.28515625" style="112" hidden="1"/>
    <col min="3589" max="3589" width="3.28515625" style="112" hidden="1"/>
    <col min="3590" max="3590" width="8.7109375" style="112" hidden="1"/>
    <col min="3591" max="3591" width="17" style="112" hidden="1"/>
    <col min="3592" max="3837" width="9.140625" style="112" hidden="1"/>
    <col min="3838" max="3838" width="16.7109375" style="112" hidden="1"/>
    <col min="3839" max="3844" width="15.28515625" style="112" hidden="1"/>
    <col min="3845" max="3845" width="3.28515625" style="112" hidden="1"/>
    <col min="3846" max="3846" width="8.7109375" style="112" hidden="1"/>
    <col min="3847" max="3847" width="17" style="112" hidden="1"/>
    <col min="3848" max="4093" width="9.140625" style="112" hidden="1"/>
    <col min="4094" max="4094" width="16.7109375" style="112" hidden="1"/>
    <col min="4095" max="4100" width="15.28515625" style="112" hidden="1"/>
    <col min="4101" max="4101" width="3.28515625" style="112" hidden="1"/>
    <col min="4102" max="4102" width="8.7109375" style="112" hidden="1"/>
    <col min="4103" max="4103" width="17" style="112" hidden="1"/>
    <col min="4104" max="4349" width="9.140625" style="112" hidden="1"/>
    <col min="4350" max="4350" width="16.7109375" style="112" hidden="1"/>
    <col min="4351" max="4356" width="15.28515625" style="112" hidden="1"/>
    <col min="4357" max="4357" width="3.28515625" style="112" hidden="1"/>
    <col min="4358" max="4358" width="8.7109375" style="112" hidden="1"/>
    <col min="4359" max="4359" width="17" style="112" hidden="1"/>
    <col min="4360" max="4605" width="9.140625" style="112" hidden="1"/>
    <col min="4606" max="4606" width="16.7109375" style="112" hidden="1"/>
    <col min="4607" max="4612" width="15.28515625" style="112" hidden="1"/>
    <col min="4613" max="4613" width="3.28515625" style="112" hidden="1"/>
    <col min="4614" max="4614" width="8.7109375" style="112" hidden="1"/>
    <col min="4615" max="4615" width="17" style="112" hidden="1"/>
    <col min="4616" max="4861" width="9.140625" style="112" hidden="1"/>
    <col min="4862" max="4862" width="16.7109375" style="112" hidden="1"/>
    <col min="4863" max="4868" width="15.28515625" style="112" hidden="1"/>
    <col min="4869" max="4869" width="3.28515625" style="112" hidden="1"/>
    <col min="4870" max="4870" width="8.7109375" style="112" hidden="1"/>
    <col min="4871" max="4871" width="17" style="112" hidden="1"/>
    <col min="4872" max="5117" width="9.140625" style="112" hidden="1"/>
    <col min="5118" max="5118" width="16.7109375" style="112" hidden="1"/>
    <col min="5119" max="5124" width="15.28515625" style="112" hidden="1"/>
    <col min="5125" max="5125" width="3.28515625" style="112" hidden="1"/>
    <col min="5126" max="5126" width="8.7109375" style="112" hidden="1"/>
    <col min="5127" max="5127" width="17" style="112" hidden="1"/>
    <col min="5128" max="5373" width="9.140625" style="112" hidden="1"/>
    <col min="5374" max="5374" width="16.7109375" style="112" hidden="1"/>
    <col min="5375" max="5380" width="15.28515625" style="112" hidden="1"/>
    <col min="5381" max="5381" width="3.28515625" style="112" hidden="1"/>
    <col min="5382" max="5382" width="8.7109375" style="112" hidden="1"/>
    <col min="5383" max="5383" width="17" style="112" hidden="1"/>
    <col min="5384" max="5629" width="9.140625" style="112" hidden="1"/>
    <col min="5630" max="5630" width="16.7109375" style="112" hidden="1"/>
    <col min="5631" max="5636" width="15.28515625" style="112" hidden="1"/>
    <col min="5637" max="5637" width="3.28515625" style="112" hidden="1"/>
    <col min="5638" max="5638" width="8.7109375" style="112" hidden="1"/>
    <col min="5639" max="5639" width="17" style="112" hidden="1"/>
    <col min="5640" max="5885" width="9.140625" style="112" hidden="1"/>
    <col min="5886" max="5886" width="16.7109375" style="112" hidden="1"/>
    <col min="5887" max="5892" width="15.28515625" style="112" hidden="1"/>
    <col min="5893" max="5893" width="3.28515625" style="112" hidden="1"/>
    <col min="5894" max="5894" width="8.7109375" style="112" hidden="1"/>
    <col min="5895" max="5895" width="17" style="112" hidden="1"/>
    <col min="5896" max="6141" width="9.140625" style="112" hidden="1"/>
    <col min="6142" max="6142" width="16.7109375" style="112" hidden="1"/>
    <col min="6143" max="6148" width="15.28515625" style="112" hidden="1"/>
    <col min="6149" max="6149" width="3.28515625" style="112" hidden="1"/>
    <col min="6150" max="6150" width="8.7109375" style="112" hidden="1"/>
    <col min="6151" max="6151" width="17" style="112" hidden="1"/>
    <col min="6152" max="6397" width="9.140625" style="112" hidden="1"/>
    <col min="6398" max="6398" width="16.7109375" style="112" hidden="1"/>
    <col min="6399" max="6404" width="15.28515625" style="112" hidden="1"/>
    <col min="6405" max="6405" width="3.28515625" style="112" hidden="1"/>
    <col min="6406" max="6406" width="8.7109375" style="112" hidden="1"/>
    <col min="6407" max="6407" width="17" style="112" hidden="1"/>
    <col min="6408" max="6653" width="9.140625" style="112" hidden="1"/>
    <col min="6654" max="6654" width="16.7109375" style="112" hidden="1"/>
    <col min="6655" max="6660" width="15.28515625" style="112" hidden="1"/>
    <col min="6661" max="6661" width="3.28515625" style="112" hidden="1"/>
    <col min="6662" max="6662" width="8.7109375" style="112" hidden="1"/>
    <col min="6663" max="6663" width="17" style="112" hidden="1"/>
    <col min="6664" max="6909" width="9.140625" style="112" hidden="1"/>
    <col min="6910" max="6910" width="16.7109375" style="112" hidden="1"/>
    <col min="6911" max="6916" width="15.28515625" style="112" hidden="1"/>
    <col min="6917" max="6917" width="3.28515625" style="112" hidden="1"/>
    <col min="6918" max="6918" width="8.7109375" style="112" hidden="1"/>
    <col min="6919" max="6919" width="17" style="112" hidden="1"/>
    <col min="6920" max="7165" width="9.140625" style="112" hidden="1"/>
    <col min="7166" max="7166" width="16.7109375" style="112" hidden="1"/>
    <col min="7167" max="7172" width="15.28515625" style="112" hidden="1"/>
    <col min="7173" max="7173" width="3.28515625" style="112" hidden="1"/>
    <col min="7174" max="7174" width="8.7109375" style="112" hidden="1"/>
    <col min="7175" max="7175" width="17" style="112" hidden="1"/>
    <col min="7176" max="7421" width="9.140625" style="112" hidden="1"/>
    <col min="7422" max="7422" width="16.7109375" style="112" hidden="1"/>
    <col min="7423" max="7428" width="15.28515625" style="112" hidden="1"/>
    <col min="7429" max="7429" width="3.28515625" style="112" hidden="1"/>
    <col min="7430" max="7430" width="8.7109375" style="112" hidden="1"/>
    <col min="7431" max="7431" width="17" style="112" hidden="1"/>
    <col min="7432" max="7677" width="9.140625" style="112" hidden="1"/>
    <col min="7678" max="7678" width="16.7109375" style="112" hidden="1"/>
    <col min="7679" max="7684" width="15.28515625" style="112" hidden="1"/>
    <col min="7685" max="7685" width="3.28515625" style="112" hidden="1"/>
    <col min="7686" max="7686" width="8.7109375" style="112" hidden="1"/>
    <col min="7687" max="7687" width="17" style="112" hidden="1"/>
    <col min="7688" max="7933" width="9.140625" style="112" hidden="1"/>
    <col min="7934" max="7934" width="16.7109375" style="112" hidden="1"/>
    <col min="7935" max="7940" width="15.28515625" style="112" hidden="1"/>
    <col min="7941" max="7941" width="3.28515625" style="112" hidden="1"/>
    <col min="7942" max="7942" width="8.7109375" style="112" hidden="1"/>
    <col min="7943" max="7943" width="17" style="112" hidden="1"/>
    <col min="7944" max="8189" width="9.140625" style="112" hidden="1"/>
    <col min="8190" max="8190" width="16.7109375" style="112" hidden="1"/>
    <col min="8191" max="8196" width="15.28515625" style="112" hidden="1"/>
    <col min="8197" max="8197" width="3.28515625" style="112" hidden="1"/>
    <col min="8198" max="8198" width="8.7109375" style="112" hidden="1"/>
    <col min="8199" max="8199" width="17" style="112" hidden="1"/>
    <col min="8200" max="8445" width="9.140625" style="112" hidden="1"/>
    <col min="8446" max="8446" width="16.7109375" style="112" hidden="1"/>
    <col min="8447" max="8452" width="15.28515625" style="112" hidden="1"/>
    <col min="8453" max="8453" width="3.28515625" style="112" hidden="1"/>
    <col min="8454" max="8454" width="8.7109375" style="112" hidden="1"/>
    <col min="8455" max="8455" width="17" style="112" hidden="1"/>
    <col min="8456" max="8701" width="9.140625" style="112" hidden="1"/>
    <col min="8702" max="8702" width="16.7109375" style="112" hidden="1"/>
    <col min="8703" max="8708" width="15.28515625" style="112" hidden="1"/>
    <col min="8709" max="8709" width="3.28515625" style="112" hidden="1"/>
    <col min="8710" max="8710" width="8.7109375" style="112" hidden="1"/>
    <col min="8711" max="8711" width="17" style="112" hidden="1"/>
    <col min="8712" max="8957" width="9.140625" style="112" hidden="1"/>
    <col min="8958" max="8958" width="16.7109375" style="112" hidden="1"/>
    <col min="8959" max="8964" width="15.28515625" style="112" hidden="1"/>
    <col min="8965" max="8965" width="3.28515625" style="112" hidden="1"/>
    <col min="8966" max="8966" width="8.7109375" style="112" hidden="1"/>
    <col min="8967" max="8967" width="17" style="112" hidden="1"/>
    <col min="8968" max="9213" width="9.140625" style="112" hidden="1"/>
    <col min="9214" max="9214" width="16.7109375" style="112" hidden="1"/>
    <col min="9215" max="9220" width="15.28515625" style="112" hidden="1"/>
    <col min="9221" max="9221" width="3.28515625" style="112" hidden="1"/>
    <col min="9222" max="9222" width="8.7109375" style="112" hidden="1"/>
    <col min="9223" max="9223" width="17" style="112" hidden="1"/>
    <col min="9224" max="9469" width="9.140625" style="112" hidden="1"/>
    <col min="9470" max="9470" width="16.7109375" style="112" hidden="1"/>
    <col min="9471" max="9476" width="15.28515625" style="112" hidden="1"/>
    <col min="9477" max="9477" width="3.28515625" style="112" hidden="1"/>
    <col min="9478" max="9478" width="8.7109375" style="112" hidden="1"/>
    <col min="9479" max="9479" width="17" style="112" hidden="1"/>
    <col min="9480" max="9725" width="9.140625" style="112" hidden="1"/>
    <col min="9726" max="9726" width="16.7109375" style="112" hidden="1"/>
    <col min="9727" max="9732" width="15.28515625" style="112" hidden="1"/>
    <col min="9733" max="9733" width="3.28515625" style="112" hidden="1"/>
    <col min="9734" max="9734" width="8.7109375" style="112" hidden="1"/>
    <col min="9735" max="9735" width="17" style="112" hidden="1"/>
    <col min="9736" max="9981" width="9.140625" style="112" hidden="1"/>
    <col min="9982" max="9982" width="16.7109375" style="112" hidden="1"/>
    <col min="9983" max="9988" width="15.28515625" style="112" hidden="1"/>
    <col min="9989" max="9989" width="3.28515625" style="112" hidden="1"/>
    <col min="9990" max="9990" width="8.7109375" style="112" hidden="1"/>
    <col min="9991" max="9991" width="17" style="112" hidden="1"/>
    <col min="9992" max="10237" width="9.140625" style="112" hidden="1"/>
    <col min="10238" max="10238" width="16.7109375" style="112" hidden="1"/>
    <col min="10239" max="10244" width="15.28515625" style="112" hidden="1"/>
    <col min="10245" max="10245" width="3.28515625" style="112" hidden="1"/>
    <col min="10246" max="10246" width="8.7109375" style="112" hidden="1"/>
    <col min="10247" max="10247" width="17" style="112" hidden="1"/>
    <col min="10248" max="10493" width="9.140625" style="112" hidden="1"/>
    <col min="10494" max="10494" width="16.7109375" style="112" hidden="1"/>
    <col min="10495" max="10500" width="15.28515625" style="112" hidden="1"/>
    <col min="10501" max="10501" width="3.28515625" style="112" hidden="1"/>
    <col min="10502" max="10502" width="8.7109375" style="112" hidden="1"/>
    <col min="10503" max="10503" width="17" style="112" hidden="1"/>
    <col min="10504" max="10749" width="9.140625" style="112" hidden="1"/>
    <col min="10750" max="10750" width="16.7109375" style="112" hidden="1"/>
    <col min="10751" max="10756" width="15.28515625" style="112" hidden="1"/>
    <col min="10757" max="10757" width="3.28515625" style="112" hidden="1"/>
    <col min="10758" max="10758" width="8.7109375" style="112" hidden="1"/>
    <col min="10759" max="10759" width="17" style="112" hidden="1"/>
    <col min="10760" max="11005" width="9.140625" style="112" hidden="1"/>
    <col min="11006" max="11006" width="16.7109375" style="112" hidden="1"/>
    <col min="11007" max="11012" width="15.28515625" style="112" hidden="1"/>
    <col min="11013" max="11013" width="3.28515625" style="112" hidden="1"/>
    <col min="11014" max="11014" width="8.7109375" style="112" hidden="1"/>
    <col min="11015" max="11015" width="17" style="112" hidden="1"/>
    <col min="11016" max="11261" width="9.140625" style="112" hidden="1"/>
    <col min="11262" max="11262" width="16.7109375" style="112" hidden="1"/>
    <col min="11263" max="11268" width="15.28515625" style="112" hidden="1"/>
    <col min="11269" max="11269" width="3.28515625" style="112" hidden="1"/>
    <col min="11270" max="11270" width="8.7109375" style="112" hidden="1"/>
    <col min="11271" max="11271" width="17" style="112" hidden="1"/>
    <col min="11272" max="11517" width="9.140625" style="112" hidden="1"/>
    <col min="11518" max="11518" width="16.7109375" style="112" hidden="1"/>
    <col min="11519" max="11524" width="15.28515625" style="112" hidden="1"/>
    <col min="11525" max="11525" width="3.28515625" style="112" hidden="1"/>
    <col min="11526" max="11526" width="8.7109375" style="112" hidden="1"/>
    <col min="11527" max="11527" width="17" style="112" hidden="1"/>
    <col min="11528" max="11773" width="9.140625" style="112" hidden="1"/>
    <col min="11774" max="11774" width="16.7109375" style="112" hidden="1"/>
    <col min="11775" max="11780" width="15.28515625" style="112" hidden="1"/>
    <col min="11781" max="11781" width="3.28515625" style="112" hidden="1"/>
    <col min="11782" max="11782" width="8.7109375" style="112" hidden="1"/>
    <col min="11783" max="11783" width="17" style="112" hidden="1"/>
    <col min="11784" max="12029" width="9.140625" style="112" hidden="1"/>
    <col min="12030" max="12030" width="16.7109375" style="112" hidden="1"/>
    <col min="12031" max="12036" width="15.28515625" style="112" hidden="1"/>
    <col min="12037" max="12037" width="3.28515625" style="112" hidden="1"/>
    <col min="12038" max="12038" width="8.7109375" style="112" hidden="1"/>
    <col min="12039" max="12039" width="17" style="112" hidden="1"/>
    <col min="12040" max="12285" width="9.140625" style="112" hidden="1"/>
    <col min="12286" max="12286" width="16.7109375" style="112" hidden="1"/>
    <col min="12287" max="12292" width="15.28515625" style="112" hidden="1"/>
    <col min="12293" max="12293" width="3.28515625" style="112" hidden="1"/>
    <col min="12294" max="12294" width="8.7109375" style="112" hidden="1"/>
    <col min="12295" max="12295" width="17" style="112" hidden="1"/>
    <col min="12296" max="12541" width="9.140625" style="112" hidden="1"/>
    <col min="12542" max="12542" width="16.7109375" style="112" hidden="1"/>
    <col min="12543" max="12548" width="15.28515625" style="112" hidden="1"/>
    <col min="12549" max="12549" width="3.28515625" style="112" hidden="1"/>
    <col min="12550" max="12550" width="8.7109375" style="112" hidden="1"/>
    <col min="12551" max="12551" width="17" style="112" hidden="1"/>
    <col min="12552" max="12797" width="9.140625" style="112" hidden="1"/>
    <col min="12798" max="12798" width="16.7109375" style="112" hidden="1"/>
    <col min="12799" max="12804" width="15.28515625" style="112" hidden="1"/>
    <col min="12805" max="12805" width="3.28515625" style="112" hidden="1"/>
    <col min="12806" max="12806" width="8.7109375" style="112" hidden="1"/>
    <col min="12807" max="12807" width="17" style="112" hidden="1"/>
    <col min="12808" max="13053" width="9.140625" style="112" hidden="1"/>
    <col min="13054" max="13054" width="16.7109375" style="112" hidden="1"/>
    <col min="13055" max="13060" width="15.28515625" style="112" hidden="1"/>
    <col min="13061" max="13061" width="3.28515625" style="112" hidden="1"/>
    <col min="13062" max="13062" width="8.7109375" style="112" hidden="1"/>
    <col min="13063" max="13063" width="17" style="112" hidden="1"/>
    <col min="13064" max="13309" width="9.140625" style="112" hidden="1"/>
    <col min="13310" max="13310" width="16.7109375" style="112" hidden="1"/>
    <col min="13311" max="13316" width="15.28515625" style="112" hidden="1"/>
    <col min="13317" max="13317" width="3.28515625" style="112" hidden="1"/>
    <col min="13318" max="13318" width="8.7109375" style="112" hidden="1"/>
    <col min="13319" max="13319" width="17" style="112" hidden="1"/>
    <col min="13320" max="13565" width="9.140625" style="112" hidden="1"/>
    <col min="13566" max="13566" width="16.7109375" style="112" hidden="1"/>
    <col min="13567" max="13572" width="15.28515625" style="112" hidden="1"/>
    <col min="13573" max="13573" width="3.28515625" style="112" hidden="1"/>
    <col min="13574" max="13574" width="8.7109375" style="112" hidden="1"/>
    <col min="13575" max="13575" width="17" style="112" hidden="1"/>
    <col min="13576" max="13821" width="9.140625" style="112" hidden="1"/>
    <col min="13822" max="13822" width="16.7109375" style="112" hidden="1"/>
    <col min="13823" max="13828" width="15.28515625" style="112" hidden="1"/>
    <col min="13829" max="13829" width="3.28515625" style="112" hidden="1"/>
    <col min="13830" max="13830" width="8.7109375" style="112" hidden="1"/>
    <col min="13831" max="13831" width="17" style="112" hidden="1"/>
    <col min="13832" max="14077" width="9.140625" style="112" hidden="1"/>
    <col min="14078" max="14078" width="16.7109375" style="112" hidden="1"/>
    <col min="14079" max="14084" width="15.28515625" style="112" hidden="1"/>
    <col min="14085" max="14085" width="3.28515625" style="112" hidden="1"/>
    <col min="14086" max="14086" width="8.7109375" style="112" hidden="1"/>
    <col min="14087" max="14087" width="17" style="112" hidden="1"/>
    <col min="14088" max="14333" width="9.140625" style="112" hidden="1"/>
    <col min="14334" max="14334" width="16.7109375" style="112" hidden="1"/>
    <col min="14335" max="14340" width="15.28515625" style="112" hidden="1"/>
    <col min="14341" max="14341" width="3.28515625" style="112" hidden="1"/>
    <col min="14342" max="14342" width="8.7109375" style="112" hidden="1"/>
    <col min="14343" max="14343" width="17" style="112" hidden="1"/>
    <col min="14344" max="14589" width="9.140625" style="112" hidden="1"/>
    <col min="14590" max="14590" width="16.7109375" style="112" hidden="1"/>
    <col min="14591" max="14596" width="15.28515625" style="112" hidden="1"/>
    <col min="14597" max="14597" width="3.28515625" style="112" hidden="1"/>
    <col min="14598" max="14598" width="8.7109375" style="112" hidden="1"/>
    <col min="14599" max="14599" width="17" style="112" hidden="1"/>
    <col min="14600" max="14845" width="9.140625" style="112" hidden="1"/>
    <col min="14846" max="14846" width="16.7109375" style="112" hidden="1"/>
    <col min="14847" max="14852" width="15.28515625" style="112" hidden="1"/>
    <col min="14853" max="14853" width="3.28515625" style="112" hidden="1"/>
    <col min="14854" max="14854" width="8.7109375" style="112" hidden="1"/>
    <col min="14855" max="14855" width="17" style="112" hidden="1"/>
    <col min="14856" max="15101" width="9.140625" style="112" hidden="1"/>
    <col min="15102" max="15102" width="16.7109375" style="112" hidden="1"/>
    <col min="15103" max="15108" width="15.28515625" style="112" hidden="1"/>
    <col min="15109" max="15109" width="3.28515625" style="112" hidden="1"/>
    <col min="15110" max="15110" width="8.7109375" style="112" hidden="1"/>
    <col min="15111" max="15111" width="17" style="112" hidden="1"/>
    <col min="15112" max="15357" width="9.140625" style="112" hidden="1"/>
    <col min="15358" max="15358" width="16.7109375" style="112" hidden="1"/>
    <col min="15359" max="15364" width="15.28515625" style="112" hidden="1"/>
    <col min="15365" max="15365" width="3.28515625" style="112" hidden="1"/>
    <col min="15366" max="15366" width="8.7109375" style="112" hidden="1"/>
    <col min="15367" max="15367" width="17" style="112" hidden="1"/>
    <col min="15368" max="15613" width="9.140625" style="112" hidden="1"/>
    <col min="15614" max="15614" width="16.7109375" style="112" hidden="1"/>
    <col min="15615" max="15620" width="15.28515625" style="112" hidden="1"/>
    <col min="15621" max="15621" width="3.28515625" style="112" hidden="1"/>
    <col min="15622" max="15622" width="8.7109375" style="112" hidden="1"/>
    <col min="15623" max="15623" width="17" style="112" hidden="1"/>
    <col min="15624" max="15869" width="9.140625" style="112" hidden="1"/>
    <col min="15870" max="15870" width="16.7109375" style="112" hidden="1"/>
    <col min="15871" max="15876" width="15.28515625" style="112" hidden="1"/>
    <col min="15877" max="15877" width="3.28515625" style="112" hidden="1"/>
    <col min="15878" max="15878" width="8.7109375" style="112" hidden="1"/>
    <col min="15879" max="15879" width="17" style="112" hidden="1"/>
    <col min="15880" max="16125" width="9.140625" style="112" hidden="1"/>
    <col min="16126" max="16126" width="16.7109375" style="112" hidden="1"/>
    <col min="16127" max="16132" width="15.28515625" style="112" hidden="1"/>
    <col min="16133" max="16133" width="3.28515625" style="112" hidden="1"/>
    <col min="16134" max="16134" width="8.7109375" style="112" hidden="1"/>
    <col min="16135" max="16135" width="17" style="112" hidden="1"/>
    <col min="16136" max="16136" width="8.7109375" style="112" hidden="1"/>
    <col min="16137" max="16137" width="17" style="112" hidden="1"/>
    <col min="16138" max="16138" width="8.7109375" style="112" hidden="1"/>
    <col min="16139" max="16139" width="17" style="112" hidden="1"/>
    <col min="16140" max="16140" width="8.7109375" style="112" hidden="1"/>
    <col min="16141" max="16144" width="17" style="112" hidden="1"/>
    <col min="16145" max="16384" width="9.140625" style="112" hidden="1"/>
  </cols>
  <sheetData>
    <row r="1" spans="1:15" x14ac:dyDescent="0.2">
      <c r="B1" s="111"/>
      <c r="C1" s="111"/>
      <c r="D1" s="111"/>
      <c r="E1" s="111"/>
      <c r="F1" s="112"/>
      <c r="G1" s="112"/>
      <c r="H1" s="112"/>
      <c r="I1" s="111"/>
      <c r="J1" s="111"/>
      <c r="L1" s="111"/>
      <c r="M1" s="111"/>
      <c r="N1" s="112"/>
      <c r="O1" s="112"/>
    </row>
    <row r="2" spans="1:15" ht="16.5" thickBot="1" x14ac:dyDescent="0.3">
      <c r="A2" s="64" t="str">
        <f>"Tabell 4  Förskola, fritidshem och annan pedagogisk verksamhet, utjämningsåret "&amp;Innehåll!C47</f>
        <v>Tabell 4  Förskola, fritidshem och annan pedagogisk verksamhet, utjämningsåret 2019</v>
      </c>
      <c r="B2" s="64"/>
      <c r="C2" s="113"/>
      <c r="D2" s="113"/>
      <c r="E2" s="113"/>
      <c r="F2" s="112"/>
      <c r="G2" s="112"/>
      <c r="H2" s="112"/>
      <c r="I2" s="113"/>
      <c r="J2" s="113"/>
      <c r="L2" s="71" t="s">
        <v>73</v>
      </c>
      <c r="M2" s="111"/>
      <c r="N2" s="112"/>
      <c r="O2" s="112"/>
    </row>
    <row r="3" spans="1:15" x14ac:dyDescent="0.2">
      <c r="A3" s="13" t="s">
        <v>19</v>
      </c>
      <c r="B3" s="170" t="s">
        <v>41</v>
      </c>
      <c r="C3" s="4" t="s">
        <v>256</v>
      </c>
      <c r="D3" s="4" t="s">
        <v>265</v>
      </c>
      <c r="E3" s="114" t="s">
        <v>258</v>
      </c>
      <c r="F3" s="658" t="s">
        <v>75</v>
      </c>
      <c r="G3" s="658"/>
      <c r="H3" s="261"/>
      <c r="I3" s="658" t="s">
        <v>76</v>
      </c>
      <c r="J3" s="658"/>
      <c r="L3" s="658" t="s">
        <v>260</v>
      </c>
      <c r="M3" s="658"/>
      <c r="N3" s="4" t="s">
        <v>56</v>
      </c>
      <c r="O3" s="4" t="s">
        <v>56</v>
      </c>
    </row>
    <row r="4" spans="1:15" x14ac:dyDescent="0.2">
      <c r="A4" s="27"/>
      <c r="B4" s="171" t="s">
        <v>257</v>
      </c>
      <c r="C4" s="5" t="s">
        <v>232</v>
      </c>
      <c r="D4" s="5" t="s">
        <v>266</v>
      </c>
      <c r="E4" s="6" t="s">
        <v>259</v>
      </c>
      <c r="F4" s="15" t="s">
        <v>309</v>
      </c>
      <c r="G4" s="15" t="s">
        <v>338</v>
      </c>
      <c r="H4" s="15"/>
      <c r="I4" s="15" t="s">
        <v>309</v>
      </c>
      <c r="J4" s="15" t="s">
        <v>338</v>
      </c>
      <c r="L4" s="15" t="s">
        <v>309</v>
      </c>
      <c r="M4" s="15" t="s">
        <v>338</v>
      </c>
      <c r="N4" s="117" t="s">
        <v>261</v>
      </c>
      <c r="O4" s="117" t="s">
        <v>261</v>
      </c>
    </row>
    <row r="5" spans="1:15" x14ac:dyDescent="0.2">
      <c r="A5" s="27" t="s">
        <v>47</v>
      </c>
      <c r="B5" s="5">
        <f>Innehåll!C47-2</f>
        <v>2017</v>
      </c>
      <c r="C5" s="171" t="s">
        <v>48</v>
      </c>
      <c r="D5" s="171"/>
      <c r="E5" s="5" t="s">
        <v>232</v>
      </c>
      <c r="L5" s="15"/>
      <c r="M5" s="15"/>
      <c r="N5" s="185" t="s">
        <v>262</v>
      </c>
      <c r="O5" s="185" t="s">
        <v>264</v>
      </c>
    </row>
    <row r="6" spans="1:15" x14ac:dyDescent="0.2">
      <c r="A6" s="27"/>
      <c r="B6" s="16"/>
      <c r="C6" s="15"/>
      <c r="D6" s="15"/>
      <c r="E6" s="171" t="s">
        <v>48</v>
      </c>
      <c r="F6" s="15"/>
      <c r="G6" s="15"/>
      <c r="H6" s="15"/>
      <c r="I6" s="15"/>
      <c r="J6" s="15"/>
      <c r="L6" s="15"/>
      <c r="M6" s="15"/>
      <c r="N6" s="15" t="s">
        <v>263</v>
      </c>
      <c r="O6" s="15" t="s">
        <v>263</v>
      </c>
    </row>
    <row r="7" spans="1:15" x14ac:dyDescent="0.2">
      <c r="A7" s="172"/>
      <c r="B7" s="175"/>
      <c r="C7" s="173" t="s">
        <v>92</v>
      </c>
      <c r="D7" s="173" t="s">
        <v>93</v>
      </c>
      <c r="E7" s="173" t="s">
        <v>94</v>
      </c>
      <c r="F7" s="174" t="s">
        <v>95</v>
      </c>
      <c r="G7" s="174" t="s">
        <v>96</v>
      </c>
      <c r="H7" s="174"/>
      <c r="I7" s="173" t="s">
        <v>118</v>
      </c>
      <c r="J7" s="174" t="s">
        <v>98</v>
      </c>
      <c r="L7" s="174" t="s">
        <v>99</v>
      </c>
      <c r="M7" s="174" t="s">
        <v>100</v>
      </c>
      <c r="N7" s="174" t="s">
        <v>103</v>
      </c>
      <c r="O7" s="186" t="s">
        <v>104</v>
      </c>
    </row>
    <row r="8" spans="1:15" s="176" customFormat="1" x14ac:dyDescent="0.2">
      <c r="A8" s="17"/>
      <c r="B8" s="119"/>
      <c r="C8" s="121" t="s">
        <v>267</v>
      </c>
      <c r="D8" s="121"/>
      <c r="E8" s="121" t="s">
        <v>337</v>
      </c>
      <c r="F8" s="121"/>
      <c r="G8" s="121"/>
      <c r="H8" s="121"/>
      <c r="I8" s="121"/>
      <c r="J8" s="121"/>
      <c r="L8" s="121"/>
      <c r="M8" s="121"/>
      <c r="N8" s="121"/>
      <c r="O8" s="121"/>
    </row>
    <row r="9" spans="1:15" customFormat="1" ht="18.75" customHeight="1" x14ac:dyDescent="0.2">
      <c r="A9" s="18" t="s">
        <v>358</v>
      </c>
      <c r="B9" s="18"/>
      <c r="C9" s="18"/>
      <c r="D9" s="18"/>
      <c r="E9" s="18"/>
      <c r="F9" s="18"/>
      <c r="G9" s="18"/>
      <c r="H9" s="18"/>
      <c r="I9" s="18"/>
      <c r="J9" s="18"/>
      <c r="L9" s="18"/>
      <c r="M9" s="18"/>
      <c r="N9" s="18"/>
      <c r="O9" s="18"/>
    </row>
    <row r="10" spans="1:15" customFormat="1" x14ac:dyDescent="0.2">
      <c r="A10" s="123" t="s">
        <v>359</v>
      </c>
      <c r="B10" s="122">
        <v>91925</v>
      </c>
      <c r="C10" s="122">
        <v>9725</v>
      </c>
      <c r="D10" s="178">
        <v>1.0011999954138699</v>
      </c>
      <c r="E10" s="122">
        <v>9713.4341546468895</v>
      </c>
      <c r="F10" s="122">
        <v>7624.0266458670703</v>
      </c>
      <c r="G10" s="122">
        <v>1682.77221172593</v>
      </c>
      <c r="H10" s="122"/>
      <c r="I10" s="122">
        <v>227.69641682299701</v>
      </c>
      <c r="J10" s="122">
        <v>178.93888023089201</v>
      </c>
      <c r="L10" s="178">
        <v>1.02758620689655</v>
      </c>
      <c r="M10" s="178">
        <v>1.167</v>
      </c>
      <c r="N10" s="140">
        <v>7.0133260810443296</v>
      </c>
      <c r="O10" s="140">
        <v>9.5077508838727205</v>
      </c>
    </row>
    <row r="11" spans="1:15" customFormat="1" x14ac:dyDescent="0.2">
      <c r="A11" s="123" t="s">
        <v>360</v>
      </c>
      <c r="B11" s="122">
        <v>32888</v>
      </c>
      <c r="C11" s="122">
        <v>8311</v>
      </c>
      <c r="D11" s="178">
        <v>1.0011999954138699</v>
      </c>
      <c r="E11" s="122">
        <v>8301.2534921367296</v>
      </c>
      <c r="F11" s="122">
        <v>5880.2915339845304</v>
      </c>
      <c r="G11" s="122">
        <v>2014.3266610983101</v>
      </c>
      <c r="H11" s="122"/>
      <c r="I11" s="122">
        <v>227.69641682299701</v>
      </c>
      <c r="J11" s="122">
        <v>178.93888023089201</v>
      </c>
      <c r="L11" s="178">
        <v>1.02758620689655</v>
      </c>
      <c r="M11" s="178">
        <v>1.167</v>
      </c>
      <c r="N11" s="140">
        <v>5.4092678180491403</v>
      </c>
      <c r="O11" s="140">
        <v>11.3810508392119</v>
      </c>
    </row>
    <row r="12" spans="1:15" customFormat="1" x14ac:dyDescent="0.2">
      <c r="A12" s="123" t="s">
        <v>361</v>
      </c>
      <c r="B12" s="122">
        <v>27753</v>
      </c>
      <c r="C12" s="122">
        <v>10039</v>
      </c>
      <c r="D12" s="178">
        <v>1.0011999954138699</v>
      </c>
      <c r="E12" s="122">
        <v>10026.9941838549</v>
      </c>
      <c r="F12" s="122">
        <v>7536.2536262009198</v>
      </c>
      <c r="G12" s="122">
        <v>2084.1052606000999</v>
      </c>
      <c r="H12" s="122"/>
      <c r="I12" s="122">
        <v>227.69641682299701</v>
      </c>
      <c r="J12" s="122">
        <v>178.93888023089201</v>
      </c>
      <c r="L12" s="178">
        <v>1.02758620689655</v>
      </c>
      <c r="M12" s="178">
        <v>1.167</v>
      </c>
      <c r="N12" s="140">
        <v>6.9325838648074098</v>
      </c>
      <c r="O12" s="140">
        <v>11.7753035707851</v>
      </c>
    </row>
    <row r="13" spans="1:15" customFormat="1" x14ac:dyDescent="0.2">
      <c r="A13" s="123" t="s">
        <v>362</v>
      </c>
      <c r="B13" s="122">
        <v>88037</v>
      </c>
      <c r="C13" s="122">
        <v>9485</v>
      </c>
      <c r="D13" s="178">
        <v>1.0011999954138699</v>
      </c>
      <c r="E13" s="122">
        <v>9474.1024365760495</v>
      </c>
      <c r="F13" s="122">
        <v>7422.3574741283801</v>
      </c>
      <c r="G13" s="122">
        <v>1645.10966539378</v>
      </c>
      <c r="H13" s="122"/>
      <c r="I13" s="122">
        <v>227.69641682299701</v>
      </c>
      <c r="J13" s="122">
        <v>178.93888023089201</v>
      </c>
      <c r="L13" s="178">
        <v>1.02758620689655</v>
      </c>
      <c r="M13" s="178">
        <v>1.167</v>
      </c>
      <c r="N13" s="140">
        <v>6.8278110339970697</v>
      </c>
      <c r="O13" s="140">
        <v>9.2949555300612303</v>
      </c>
    </row>
    <row r="14" spans="1:15" customFormat="1" x14ac:dyDescent="0.2">
      <c r="A14" s="123" t="s">
        <v>363</v>
      </c>
      <c r="B14" s="122">
        <v>110003</v>
      </c>
      <c r="C14" s="122">
        <v>9986</v>
      </c>
      <c r="D14" s="178">
        <v>1.0011999954138699</v>
      </c>
      <c r="E14" s="122">
        <v>9973.6050058991805</v>
      </c>
      <c r="F14" s="122">
        <v>7763.4957430274899</v>
      </c>
      <c r="G14" s="122">
        <v>1803.4739658178</v>
      </c>
      <c r="H14" s="122"/>
      <c r="I14" s="122">
        <v>227.69641682299701</v>
      </c>
      <c r="J14" s="122">
        <v>178.93888023089201</v>
      </c>
      <c r="L14" s="178">
        <v>1.02758620689655</v>
      </c>
      <c r="M14" s="178">
        <v>1.167</v>
      </c>
      <c r="N14" s="140">
        <v>7.14162341027063</v>
      </c>
      <c r="O14" s="140">
        <v>10.1897220984882</v>
      </c>
    </row>
    <row r="15" spans="1:15" customFormat="1" x14ac:dyDescent="0.2">
      <c r="A15" s="123" t="s">
        <v>364</v>
      </c>
      <c r="B15" s="122">
        <v>76453</v>
      </c>
      <c r="C15" s="122">
        <v>9303</v>
      </c>
      <c r="D15" s="178">
        <v>1.0011999954138699</v>
      </c>
      <c r="E15" s="122">
        <v>9291.4775209586605</v>
      </c>
      <c r="F15" s="122">
        <v>7260.1677024641704</v>
      </c>
      <c r="G15" s="122">
        <v>1624.6745214405901</v>
      </c>
      <c r="H15" s="122"/>
      <c r="I15" s="122">
        <v>227.69641682299701</v>
      </c>
      <c r="J15" s="122">
        <v>178.93888023089201</v>
      </c>
      <c r="L15" s="178">
        <v>1.02758620689655</v>
      </c>
      <c r="M15" s="178">
        <v>1.167</v>
      </c>
      <c r="N15" s="140">
        <v>6.6786130040678602</v>
      </c>
      <c r="O15" s="140">
        <v>9.1794958994414895</v>
      </c>
    </row>
    <row r="16" spans="1:15" customFormat="1" x14ac:dyDescent="0.2">
      <c r="A16" s="123" t="s">
        <v>365</v>
      </c>
      <c r="B16" s="122">
        <v>47185</v>
      </c>
      <c r="C16" s="122">
        <v>8755</v>
      </c>
      <c r="D16" s="178">
        <v>1.0011999954138699</v>
      </c>
      <c r="E16" s="122">
        <v>8744.7635779930697</v>
      </c>
      <c r="F16" s="122">
        <v>6540.6635084895197</v>
      </c>
      <c r="G16" s="122">
        <v>1797.4647724496599</v>
      </c>
      <c r="H16" s="122"/>
      <c r="I16" s="122">
        <v>227.69641682299701</v>
      </c>
      <c r="J16" s="122">
        <v>178.93888023089201</v>
      </c>
      <c r="L16" s="178">
        <v>1.02758620689655</v>
      </c>
      <c r="M16" s="178">
        <v>1.167</v>
      </c>
      <c r="N16" s="140">
        <v>6.0167426088799401</v>
      </c>
      <c r="O16" s="140">
        <v>10.1557698421108</v>
      </c>
    </row>
    <row r="17" spans="1:15" customFormat="1" x14ac:dyDescent="0.2">
      <c r="A17" s="123" t="s">
        <v>366</v>
      </c>
      <c r="B17" s="122">
        <v>101231</v>
      </c>
      <c r="C17" s="122">
        <v>9778</v>
      </c>
      <c r="D17" s="178">
        <v>1.0011999954138699</v>
      </c>
      <c r="E17" s="122">
        <v>9766.6057440622808</v>
      </c>
      <c r="F17" s="122">
        <v>7479.4207965978303</v>
      </c>
      <c r="G17" s="122">
        <v>1880.5496504105599</v>
      </c>
      <c r="H17" s="122"/>
      <c r="I17" s="122">
        <v>227.69641682299701</v>
      </c>
      <c r="J17" s="122">
        <v>178.93888023089201</v>
      </c>
      <c r="L17" s="178">
        <v>1.02758620689655</v>
      </c>
      <c r="M17" s="178">
        <v>1.167</v>
      </c>
      <c r="N17" s="140">
        <v>6.8803034643538004</v>
      </c>
      <c r="O17" s="140">
        <v>10.625203741936801</v>
      </c>
    </row>
    <row r="18" spans="1:15" customFormat="1" x14ac:dyDescent="0.2">
      <c r="A18" s="123" t="s">
        <v>367</v>
      </c>
      <c r="B18" s="122">
        <v>60808</v>
      </c>
      <c r="C18" s="122">
        <v>6525</v>
      </c>
      <c r="D18" s="178">
        <v>1.0011999954138699</v>
      </c>
      <c r="E18" s="122">
        <v>6516.8566399052397</v>
      </c>
      <c r="F18" s="122">
        <v>5499.0286886709</v>
      </c>
      <c r="G18" s="122">
        <v>1253.0256863903101</v>
      </c>
      <c r="H18" s="122"/>
      <c r="I18" s="122">
        <v>-188.55378585773701</v>
      </c>
      <c r="J18" s="122">
        <v>-46.643949298232599</v>
      </c>
      <c r="L18" s="178">
        <v>0.96379310344827596</v>
      </c>
      <c r="M18" s="178">
        <v>1.014</v>
      </c>
      <c r="N18" s="140">
        <v>5.0585449282989101</v>
      </c>
      <c r="O18" s="140">
        <v>7.0796605709774996</v>
      </c>
    </row>
    <row r="19" spans="1:15" customFormat="1" x14ac:dyDescent="0.2">
      <c r="A19" s="123" t="s">
        <v>368</v>
      </c>
      <c r="B19" s="122">
        <v>10660</v>
      </c>
      <c r="C19" s="122">
        <v>8979</v>
      </c>
      <c r="D19" s="178">
        <v>1.0011999954138699</v>
      </c>
      <c r="E19" s="122">
        <v>8967.8332652318095</v>
      </c>
      <c r="F19" s="122">
        <v>7036.42819020959</v>
      </c>
      <c r="G19" s="122">
        <v>1969.13287099067</v>
      </c>
      <c r="H19" s="122"/>
      <c r="I19" s="122">
        <v>-64.803725601301196</v>
      </c>
      <c r="J19" s="122">
        <v>27.075929632854098</v>
      </c>
      <c r="L19" s="178">
        <v>0.98275862068965503</v>
      </c>
      <c r="M19" s="178">
        <v>1.0640000000000001</v>
      </c>
      <c r="N19" s="140">
        <v>6.4727954971857402</v>
      </c>
      <c r="O19" s="140">
        <v>11.125703564727999</v>
      </c>
    </row>
    <row r="20" spans="1:15" customFormat="1" x14ac:dyDescent="0.2">
      <c r="A20" s="123" t="s">
        <v>369</v>
      </c>
      <c r="B20" s="122">
        <v>28109</v>
      </c>
      <c r="C20" s="122">
        <v>8050</v>
      </c>
      <c r="D20" s="178">
        <v>1.0011999954138699</v>
      </c>
      <c r="E20" s="122">
        <v>8040.1663884372201</v>
      </c>
      <c r="F20" s="122">
        <v>6531.9767145286996</v>
      </c>
      <c r="G20" s="122">
        <v>1394.05451927892</v>
      </c>
      <c r="H20" s="122"/>
      <c r="I20" s="122">
        <v>-64.803725601301196</v>
      </c>
      <c r="J20" s="122">
        <v>178.93888023089201</v>
      </c>
      <c r="L20" s="178">
        <v>0.98275862068965503</v>
      </c>
      <c r="M20" s="178">
        <v>1.167</v>
      </c>
      <c r="N20" s="140">
        <v>6.0087516453804799</v>
      </c>
      <c r="O20" s="140">
        <v>7.8764808424348098</v>
      </c>
    </row>
    <row r="21" spans="1:15" customFormat="1" x14ac:dyDescent="0.2">
      <c r="A21" s="123" t="s">
        <v>370</v>
      </c>
      <c r="B21" s="122">
        <v>16665</v>
      </c>
      <c r="C21" s="122">
        <v>9449</v>
      </c>
      <c r="D21" s="178">
        <v>1.0011999954138699</v>
      </c>
      <c r="E21" s="122">
        <v>9437.9224987340804</v>
      </c>
      <c r="F21" s="122">
        <v>7058.01076779506</v>
      </c>
      <c r="G21" s="122">
        <v>1973.27643388513</v>
      </c>
      <c r="H21" s="122"/>
      <c r="I21" s="122">
        <v>227.69641682299701</v>
      </c>
      <c r="J21" s="122">
        <v>178.93888023089201</v>
      </c>
      <c r="L21" s="178">
        <v>1.02758620689655</v>
      </c>
      <c r="M21" s="178">
        <v>1.167</v>
      </c>
      <c r="N21" s="140">
        <v>6.4926492649264897</v>
      </c>
      <c r="O21" s="140">
        <v>11.1491149114912</v>
      </c>
    </row>
    <row r="22" spans="1:15" customFormat="1" x14ac:dyDescent="0.2">
      <c r="A22" s="123" t="s">
        <v>371</v>
      </c>
      <c r="B22" s="122">
        <v>47146</v>
      </c>
      <c r="C22" s="122">
        <v>9332</v>
      </c>
      <c r="D22" s="178">
        <v>1.0011999954138699</v>
      </c>
      <c r="E22" s="122">
        <v>9321.0067369569097</v>
      </c>
      <c r="F22" s="122">
        <v>7860.3615609889303</v>
      </c>
      <c r="G22" s="122">
        <v>1647.28712737722</v>
      </c>
      <c r="H22" s="122"/>
      <c r="I22" s="122">
        <v>-64.803725601301196</v>
      </c>
      <c r="J22" s="122">
        <v>-121.838225807941</v>
      </c>
      <c r="L22" s="178">
        <v>0.98275862068965503</v>
      </c>
      <c r="M22" s="178">
        <v>0.96299999999999997</v>
      </c>
      <c r="N22" s="140">
        <v>7.2307300725406201</v>
      </c>
      <c r="O22" s="140">
        <v>9.3072583039918495</v>
      </c>
    </row>
    <row r="23" spans="1:15" customFormat="1" x14ac:dyDescent="0.2">
      <c r="A23" s="123" t="s">
        <v>372</v>
      </c>
      <c r="B23" s="122">
        <v>71848</v>
      </c>
      <c r="C23" s="122">
        <v>9109</v>
      </c>
      <c r="D23" s="178">
        <v>1.0011999954138699</v>
      </c>
      <c r="E23" s="122">
        <v>9098.0089036381105</v>
      </c>
      <c r="F23" s="122">
        <v>6808.6060161700898</v>
      </c>
      <c r="G23" s="122">
        <v>1882.7675904141299</v>
      </c>
      <c r="H23" s="122"/>
      <c r="I23" s="122">
        <v>227.69641682299701</v>
      </c>
      <c r="J23" s="122">
        <v>178.93888023089201</v>
      </c>
      <c r="L23" s="178">
        <v>1.02758620689655</v>
      </c>
      <c r="M23" s="178">
        <v>1.167</v>
      </c>
      <c r="N23" s="140">
        <v>6.2632223583119897</v>
      </c>
      <c r="O23" s="140">
        <v>10.6377352187952</v>
      </c>
    </row>
    <row r="24" spans="1:15" customFormat="1" x14ac:dyDescent="0.2">
      <c r="A24" s="123" t="s">
        <v>373</v>
      </c>
      <c r="B24" s="122">
        <v>79707</v>
      </c>
      <c r="C24" s="122">
        <v>8324</v>
      </c>
      <c r="D24" s="178">
        <v>1.0011999954138699</v>
      </c>
      <c r="E24" s="122">
        <v>8314.36685304003</v>
      </c>
      <c r="F24" s="122">
        <v>6801.4777004760399</v>
      </c>
      <c r="G24" s="122">
        <v>1106.25385551011</v>
      </c>
      <c r="H24" s="122"/>
      <c r="I24" s="122">
        <v>227.69641682299701</v>
      </c>
      <c r="J24" s="122">
        <v>178.93888023089201</v>
      </c>
      <c r="L24" s="178">
        <v>1.02758620689655</v>
      </c>
      <c r="M24" s="178">
        <v>1.167</v>
      </c>
      <c r="N24" s="140">
        <v>6.2566650356932296</v>
      </c>
      <c r="O24" s="140">
        <v>6.2503920609231303</v>
      </c>
    </row>
    <row r="25" spans="1:15" customFormat="1" x14ac:dyDescent="0.2">
      <c r="A25" s="123" t="s">
        <v>374</v>
      </c>
      <c r="B25" s="122">
        <v>949761</v>
      </c>
      <c r="C25" s="122">
        <v>8527</v>
      </c>
      <c r="D25" s="178">
        <v>1.0011999954138699</v>
      </c>
      <c r="E25" s="122">
        <v>8516.7029048657696</v>
      </c>
      <c r="F25" s="122">
        <v>6830.8516893481401</v>
      </c>
      <c r="G25" s="122">
        <v>1359.1556434587501</v>
      </c>
      <c r="H25" s="122"/>
      <c r="I25" s="122">
        <v>295.19644969016503</v>
      </c>
      <c r="J25" s="122">
        <v>31.499122368719</v>
      </c>
      <c r="L25" s="178">
        <v>1.0379310344827599</v>
      </c>
      <c r="M25" s="178">
        <v>1.0669999999999999</v>
      </c>
      <c r="N25" s="140">
        <v>6.2836861062941098</v>
      </c>
      <c r="O25" s="140">
        <v>7.6793003713565797</v>
      </c>
    </row>
    <row r="26" spans="1:15" customFormat="1" x14ac:dyDescent="0.2">
      <c r="A26" s="123" t="s">
        <v>375</v>
      </c>
      <c r="B26" s="122">
        <v>49424</v>
      </c>
      <c r="C26" s="122">
        <v>9188</v>
      </c>
      <c r="D26" s="178">
        <v>1.0011999954138699</v>
      </c>
      <c r="E26" s="122">
        <v>9176.4946429793708</v>
      </c>
      <c r="F26" s="122">
        <v>7443.0825760246198</v>
      </c>
      <c r="G26" s="122">
        <v>1326.77676990086</v>
      </c>
      <c r="H26" s="122"/>
      <c r="I26" s="122">
        <v>227.69641682299701</v>
      </c>
      <c r="J26" s="122">
        <v>178.93888023089201</v>
      </c>
      <c r="L26" s="178">
        <v>1.02758620689655</v>
      </c>
      <c r="M26" s="178">
        <v>1.167</v>
      </c>
      <c r="N26" s="140">
        <v>6.8468760116542597</v>
      </c>
      <c r="O26" s="140">
        <v>7.4963580446746496</v>
      </c>
    </row>
    <row r="27" spans="1:15" customFormat="1" x14ac:dyDescent="0.2">
      <c r="A27" s="123" t="s">
        <v>376</v>
      </c>
      <c r="B27" s="122">
        <v>96032</v>
      </c>
      <c r="C27" s="122">
        <v>8280</v>
      </c>
      <c r="D27" s="178">
        <v>1.0011999954138699</v>
      </c>
      <c r="E27" s="122">
        <v>8270.5177383514892</v>
      </c>
      <c r="F27" s="122">
        <v>6760.2724508435604</v>
      </c>
      <c r="G27" s="122">
        <v>1531.3706628351499</v>
      </c>
      <c r="H27" s="122"/>
      <c r="I27" s="122">
        <v>-42.303714645585302</v>
      </c>
      <c r="J27" s="122">
        <v>21.1783393183672</v>
      </c>
      <c r="L27" s="178">
        <v>0.986206896551724</v>
      </c>
      <c r="M27" s="178">
        <v>1.06</v>
      </c>
      <c r="N27" s="140">
        <v>6.2187604131956</v>
      </c>
      <c r="O27" s="140">
        <v>8.6523242252582495</v>
      </c>
    </row>
    <row r="28" spans="1:15" customFormat="1" x14ac:dyDescent="0.2">
      <c r="A28" s="123" t="s">
        <v>377</v>
      </c>
      <c r="B28" s="122">
        <v>47304</v>
      </c>
      <c r="C28" s="122">
        <v>9067</v>
      </c>
      <c r="D28" s="178">
        <v>1.0011999954138699</v>
      </c>
      <c r="E28" s="122">
        <v>9056.2590910567505</v>
      </c>
      <c r="F28" s="122">
        <v>6857.4291088776599</v>
      </c>
      <c r="G28" s="122">
        <v>1792.1946851252001</v>
      </c>
      <c r="H28" s="122"/>
      <c r="I28" s="122">
        <v>227.69641682299701</v>
      </c>
      <c r="J28" s="122">
        <v>178.93888023089201</v>
      </c>
      <c r="L28" s="178">
        <v>1.02758620689655</v>
      </c>
      <c r="M28" s="178">
        <v>1.167</v>
      </c>
      <c r="N28" s="140">
        <v>6.3081346186368998</v>
      </c>
      <c r="O28" s="140">
        <v>10.1259935734822</v>
      </c>
    </row>
    <row r="29" spans="1:15" customFormat="1" x14ac:dyDescent="0.2">
      <c r="A29" s="123" t="s">
        <v>378</v>
      </c>
      <c r="B29" s="122">
        <v>70405</v>
      </c>
      <c r="C29" s="122">
        <v>8967</v>
      </c>
      <c r="D29" s="178">
        <v>1.0011999954138699</v>
      </c>
      <c r="E29" s="122">
        <v>8956.2711198905399</v>
      </c>
      <c r="F29" s="122">
        <v>6682.5793307466602</v>
      </c>
      <c r="G29" s="122">
        <v>1867.0564920899899</v>
      </c>
      <c r="H29" s="122"/>
      <c r="I29" s="122">
        <v>227.69641682299701</v>
      </c>
      <c r="J29" s="122">
        <v>178.93888023089201</v>
      </c>
      <c r="L29" s="178">
        <v>1.02758620689655</v>
      </c>
      <c r="M29" s="178">
        <v>1.167</v>
      </c>
      <c r="N29" s="140">
        <v>6.1472906753781702</v>
      </c>
      <c r="O29" s="140">
        <v>10.5489666927065</v>
      </c>
    </row>
    <row r="30" spans="1:15" customFormat="1" x14ac:dyDescent="0.2">
      <c r="A30" s="123" t="s">
        <v>379</v>
      </c>
      <c r="B30" s="122">
        <v>44605</v>
      </c>
      <c r="C30" s="122">
        <v>9227</v>
      </c>
      <c r="D30" s="178">
        <v>1.0011999954138699</v>
      </c>
      <c r="E30" s="122">
        <v>9215.55605361175</v>
      </c>
      <c r="F30" s="122">
        <v>7245.55636549476</v>
      </c>
      <c r="G30" s="122">
        <v>1563.3643910630999</v>
      </c>
      <c r="H30" s="122"/>
      <c r="I30" s="122">
        <v>227.69641682299701</v>
      </c>
      <c r="J30" s="122">
        <v>178.93888023089201</v>
      </c>
      <c r="L30" s="178">
        <v>1.02758620689655</v>
      </c>
      <c r="M30" s="178">
        <v>1.167</v>
      </c>
      <c r="N30" s="140">
        <v>6.6651720659118903</v>
      </c>
      <c r="O30" s="140">
        <v>8.8330904607106806</v>
      </c>
    </row>
    <row r="31" spans="1:15" customFormat="1" x14ac:dyDescent="0.2">
      <c r="A31" s="123" t="s">
        <v>380</v>
      </c>
      <c r="B31" s="122">
        <v>27614</v>
      </c>
      <c r="C31" s="122">
        <v>10107</v>
      </c>
      <c r="D31" s="178">
        <v>1.0011999954138699</v>
      </c>
      <c r="E31" s="122">
        <v>10095.238003979701</v>
      </c>
      <c r="F31" s="122">
        <v>7959.9841791255003</v>
      </c>
      <c r="G31" s="122">
        <v>1728.6185278002899</v>
      </c>
      <c r="H31" s="122"/>
      <c r="I31" s="122">
        <v>227.69641682299701</v>
      </c>
      <c r="J31" s="122">
        <v>178.93888023089201</v>
      </c>
      <c r="L31" s="178">
        <v>1.02758620689655</v>
      </c>
      <c r="M31" s="178">
        <v>1.167</v>
      </c>
      <c r="N31" s="140">
        <v>7.3223727094951796</v>
      </c>
      <c r="O31" s="140">
        <v>9.76678496414862</v>
      </c>
    </row>
    <row r="32" spans="1:15" customFormat="1" x14ac:dyDescent="0.2">
      <c r="A32" s="123" t="s">
        <v>381</v>
      </c>
      <c r="B32" s="122">
        <v>33175</v>
      </c>
      <c r="C32" s="122">
        <v>10060</v>
      </c>
      <c r="D32" s="178">
        <v>1.0011999954138699</v>
      </c>
      <c r="E32" s="122">
        <v>10047.8316713028</v>
      </c>
      <c r="F32" s="122">
        <v>7739.7928196774701</v>
      </c>
      <c r="G32" s="122">
        <v>1901.40355457139</v>
      </c>
      <c r="H32" s="122"/>
      <c r="I32" s="122">
        <v>227.69641682299701</v>
      </c>
      <c r="J32" s="122">
        <v>178.93888023089201</v>
      </c>
      <c r="L32" s="178">
        <v>1.02758620689655</v>
      </c>
      <c r="M32" s="178">
        <v>1.167</v>
      </c>
      <c r="N32" s="140">
        <v>7.1198191409193701</v>
      </c>
      <c r="O32" s="140">
        <v>10.743029389600601</v>
      </c>
    </row>
    <row r="33" spans="1:15" customFormat="1" x14ac:dyDescent="0.2">
      <c r="A33" s="123" t="s">
        <v>382</v>
      </c>
      <c r="B33" s="122">
        <v>11831</v>
      </c>
      <c r="C33" s="122">
        <v>8468</v>
      </c>
      <c r="D33" s="178">
        <v>1.0011999954138699</v>
      </c>
      <c r="E33" s="122">
        <v>8458.2574460920005</v>
      </c>
      <c r="F33" s="122">
        <v>6156.2141977922101</v>
      </c>
      <c r="G33" s="122">
        <v>1895.4079512459</v>
      </c>
      <c r="H33" s="122"/>
      <c r="I33" s="122">
        <v>227.69641682299701</v>
      </c>
      <c r="J33" s="122">
        <v>178.93888023089201</v>
      </c>
      <c r="L33" s="178">
        <v>1.02758620689655</v>
      </c>
      <c r="M33" s="178">
        <v>1.167</v>
      </c>
      <c r="N33" s="140">
        <v>5.66308849632322</v>
      </c>
      <c r="O33" s="140">
        <v>10.7091539176739</v>
      </c>
    </row>
    <row r="34" spans="1:15" customFormat="1" x14ac:dyDescent="0.2">
      <c r="A34" s="123" t="s">
        <v>383</v>
      </c>
      <c r="B34" s="122">
        <v>43444</v>
      </c>
      <c r="C34" s="122">
        <v>9481</v>
      </c>
      <c r="D34" s="178">
        <v>1.0011999954138699</v>
      </c>
      <c r="E34" s="122">
        <v>9469.2667075731697</v>
      </c>
      <c r="F34" s="122">
        <v>7244.0115961244501</v>
      </c>
      <c r="G34" s="122">
        <v>1818.61981439483</v>
      </c>
      <c r="H34" s="122"/>
      <c r="I34" s="122">
        <v>227.69641682299701</v>
      </c>
      <c r="J34" s="122">
        <v>178.93888023089201</v>
      </c>
      <c r="L34" s="178">
        <v>1.02758620689655</v>
      </c>
      <c r="M34" s="178">
        <v>1.167</v>
      </c>
      <c r="N34" s="140">
        <v>6.6637510358162197</v>
      </c>
      <c r="O34" s="140">
        <v>10.275296933984</v>
      </c>
    </row>
    <row r="35" spans="1:15" customFormat="1" x14ac:dyDescent="0.2">
      <c r="A35" s="123" t="s">
        <v>384</v>
      </c>
      <c r="B35" s="122">
        <v>44130</v>
      </c>
      <c r="C35" s="122">
        <v>9089</v>
      </c>
      <c r="D35" s="178">
        <v>1.0011999954138699</v>
      </c>
      <c r="E35" s="122">
        <v>9077.8692625473996</v>
      </c>
      <c r="F35" s="122">
        <v>6894.9217987982902</v>
      </c>
      <c r="G35" s="122">
        <v>1776.31216669522</v>
      </c>
      <c r="H35" s="122"/>
      <c r="I35" s="122">
        <v>227.69641682299701</v>
      </c>
      <c r="J35" s="122">
        <v>178.93888023089201</v>
      </c>
      <c r="L35" s="178">
        <v>1.02758620689655</v>
      </c>
      <c r="M35" s="178">
        <v>1.167</v>
      </c>
      <c r="N35" s="140">
        <v>6.3426240652617301</v>
      </c>
      <c r="O35" s="140">
        <v>10.036256514842499</v>
      </c>
    </row>
    <row r="36" spans="1:15" customFormat="1" ht="14.25" customHeight="1" x14ac:dyDescent="0.2">
      <c r="A36" s="18" t="s">
        <v>385</v>
      </c>
      <c r="B36" s="19"/>
      <c r="C36" s="19"/>
      <c r="D36" s="179"/>
      <c r="E36" s="19"/>
      <c r="F36" s="19"/>
      <c r="G36" s="19"/>
      <c r="H36" s="19"/>
      <c r="I36" s="19"/>
      <c r="J36" s="19"/>
      <c r="L36" s="179"/>
      <c r="M36" s="179"/>
      <c r="N36" s="68"/>
      <c r="O36" s="68"/>
    </row>
    <row r="37" spans="1:15" customFormat="1" x14ac:dyDescent="0.2">
      <c r="A37" s="123" t="s">
        <v>386</v>
      </c>
      <c r="B37" s="122">
        <v>43797</v>
      </c>
      <c r="C37" s="122">
        <v>7898</v>
      </c>
      <c r="D37" s="178">
        <v>1.0011999954138699</v>
      </c>
      <c r="E37" s="122">
        <v>7888.6296881029002</v>
      </c>
      <c r="F37" s="122">
        <v>6691.6913067827099</v>
      </c>
      <c r="G37" s="122">
        <v>1477.8424414134399</v>
      </c>
      <c r="H37" s="122"/>
      <c r="I37" s="122">
        <v>-188.55378585773701</v>
      </c>
      <c r="J37" s="122">
        <v>-92.350274235506205</v>
      </c>
      <c r="L37" s="178">
        <v>0.96379310344827596</v>
      </c>
      <c r="M37" s="178">
        <v>0.98299999999999998</v>
      </c>
      <c r="N37" s="140">
        <v>6.1556727629746302</v>
      </c>
      <c r="O37" s="140">
        <v>8.3498869785601695</v>
      </c>
    </row>
    <row r="38" spans="1:15" customFormat="1" x14ac:dyDescent="0.2">
      <c r="A38" s="123" t="s">
        <v>387</v>
      </c>
      <c r="B38" s="122">
        <v>13854</v>
      </c>
      <c r="C38" s="122">
        <v>7163</v>
      </c>
      <c r="D38" s="178">
        <v>1.0011999954138699</v>
      </c>
      <c r="E38" s="122">
        <v>7154.1118252304896</v>
      </c>
      <c r="F38" s="122">
        <v>6261.63980863499</v>
      </c>
      <c r="G38" s="122">
        <v>1292.8640720840399</v>
      </c>
      <c r="H38" s="122"/>
      <c r="I38" s="122">
        <v>-278.55382968060201</v>
      </c>
      <c r="J38" s="122">
        <v>-121.838225807941</v>
      </c>
      <c r="L38" s="178">
        <v>0.95</v>
      </c>
      <c r="M38" s="178">
        <v>0.96299999999999997</v>
      </c>
      <c r="N38" s="140">
        <v>5.7600692940667004</v>
      </c>
      <c r="O38" s="140">
        <v>7.3047495308214199</v>
      </c>
    </row>
    <row r="39" spans="1:15" customFormat="1" x14ac:dyDescent="0.2">
      <c r="A39" s="123" t="s">
        <v>388</v>
      </c>
      <c r="B39" s="122">
        <v>21083</v>
      </c>
      <c r="C39" s="122">
        <v>9180</v>
      </c>
      <c r="D39" s="178">
        <v>1.0011999954138699</v>
      </c>
      <c r="E39" s="122">
        <v>9169.1349608870005</v>
      </c>
      <c r="F39" s="122">
        <v>7002.0907483924702</v>
      </c>
      <c r="G39" s="122">
        <v>1760.4089154406399</v>
      </c>
      <c r="H39" s="122"/>
      <c r="I39" s="122">
        <v>227.69641682299701</v>
      </c>
      <c r="J39" s="122">
        <v>178.93888023089201</v>
      </c>
      <c r="L39" s="178">
        <v>1.02758620689655</v>
      </c>
      <c r="M39" s="178">
        <v>1.167</v>
      </c>
      <c r="N39" s="140">
        <v>6.4412085566570196</v>
      </c>
      <c r="O39" s="140">
        <v>9.9464023146610998</v>
      </c>
    </row>
    <row r="40" spans="1:15" customFormat="1" x14ac:dyDescent="0.2">
      <c r="A40" s="123" t="s">
        <v>389</v>
      </c>
      <c r="B40" s="122">
        <v>18064</v>
      </c>
      <c r="C40" s="122">
        <v>10948</v>
      </c>
      <c r="D40" s="178">
        <v>1.0011999954138699</v>
      </c>
      <c r="E40" s="122">
        <v>10935.3193789454</v>
      </c>
      <c r="F40" s="122">
        <v>8870.4148794826797</v>
      </c>
      <c r="G40" s="122">
        <v>2102.6322954311299</v>
      </c>
      <c r="H40" s="122"/>
      <c r="I40" s="122">
        <v>-64.803725601301196</v>
      </c>
      <c r="J40" s="122">
        <v>27.075929632854098</v>
      </c>
      <c r="L40" s="178">
        <v>0.98275862068965503</v>
      </c>
      <c r="M40" s="178">
        <v>1.0640000000000001</v>
      </c>
      <c r="N40" s="140">
        <v>8.1598759964570409</v>
      </c>
      <c r="O40" s="140">
        <v>11.879982285208101</v>
      </c>
    </row>
    <row r="41" spans="1:15" customFormat="1" x14ac:dyDescent="0.2">
      <c r="A41" s="123" t="s">
        <v>390</v>
      </c>
      <c r="B41" s="122">
        <v>20930</v>
      </c>
      <c r="C41" s="122">
        <v>7490</v>
      </c>
      <c r="D41" s="178">
        <v>1.0011999954138699</v>
      </c>
      <c r="E41" s="122">
        <v>7480.9000215052602</v>
      </c>
      <c r="F41" s="122">
        <v>6627.3791916284999</v>
      </c>
      <c r="G41" s="122">
        <v>1327.63276429639</v>
      </c>
      <c r="H41" s="122"/>
      <c r="I41" s="122">
        <v>-278.55382968060201</v>
      </c>
      <c r="J41" s="122">
        <v>-195.55810473902699</v>
      </c>
      <c r="L41" s="178">
        <v>0.95</v>
      </c>
      <c r="M41" s="178">
        <v>0.91300000000000003</v>
      </c>
      <c r="N41" s="140">
        <v>6.0965121834687102</v>
      </c>
      <c r="O41" s="140">
        <v>7.5011944577162</v>
      </c>
    </row>
    <row r="42" spans="1:15" customFormat="1" x14ac:dyDescent="0.2">
      <c r="A42" s="123" t="s">
        <v>385</v>
      </c>
      <c r="B42" s="122">
        <v>219914</v>
      </c>
      <c r="C42" s="122">
        <v>7924</v>
      </c>
      <c r="D42" s="178">
        <v>1.0011999954138699</v>
      </c>
      <c r="E42" s="122">
        <v>7914.0376273483798</v>
      </c>
      <c r="F42" s="122">
        <v>6502.2750037690703</v>
      </c>
      <c r="G42" s="122">
        <v>1432.8879989065299</v>
      </c>
      <c r="H42" s="122"/>
      <c r="I42" s="122">
        <v>-42.303714645585302</v>
      </c>
      <c r="J42" s="122">
        <v>21.1783393183672</v>
      </c>
      <c r="L42" s="178">
        <v>0.986206896551724</v>
      </c>
      <c r="M42" s="178">
        <v>1.06</v>
      </c>
      <c r="N42" s="140">
        <v>5.9814291041043299</v>
      </c>
      <c r="O42" s="140">
        <v>8.0958920305210196</v>
      </c>
    </row>
    <row r="43" spans="1:15" customFormat="1" x14ac:dyDescent="0.2">
      <c r="A43" s="123" t="s">
        <v>391</v>
      </c>
      <c r="B43" s="122">
        <v>9402</v>
      </c>
      <c r="C43" s="122">
        <v>7388</v>
      </c>
      <c r="D43" s="178">
        <v>1.0011999954138699</v>
      </c>
      <c r="E43" s="122">
        <v>7379.2095947825201</v>
      </c>
      <c r="F43" s="122">
        <v>5942.9660042920304</v>
      </c>
      <c r="G43" s="122">
        <v>1473.9713864589401</v>
      </c>
      <c r="H43" s="122"/>
      <c r="I43" s="122">
        <v>-64.803725601301196</v>
      </c>
      <c r="J43" s="122">
        <v>27.075929632854098</v>
      </c>
      <c r="L43" s="178">
        <v>0.98275862068965503</v>
      </c>
      <c r="M43" s="178">
        <v>1.0640000000000001</v>
      </c>
      <c r="N43" s="140">
        <v>5.4669219315039399</v>
      </c>
      <c r="O43" s="140">
        <v>8.3280153158902408</v>
      </c>
    </row>
    <row r="44" spans="1:15" customFormat="1" x14ac:dyDescent="0.2">
      <c r="A44" s="123" t="s">
        <v>392</v>
      </c>
      <c r="B44" s="122">
        <v>21927</v>
      </c>
      <c r="C44" s="122">
        <v>7107</v>
      </c>
      <c r="D44" s="178">
        <v>1.0011999954138699</v>
      </c>
      <c r="E44" s="122">
        <v>7098.86181500162</v>
      </c>
      <c r="F44" s="122">
        <v>6093.0261229046901</v>
      </c>
      <c r="G44" s="122">
        <v>1331.03347107577</v>
      </c>
      <c r="H44" s="122"/>
      <c r="I44" s="122">
        <v>-278.55382968060201</v>
      </c>
      <c r="J44" s="122">
        <v>-46.643949298232599</v>
      </c>
      <c r="L44" s="178">
        <v>0.95</v>
      </c>
      <c r="M44" s="178">
        <v>1.014</v>
      </c>
      <c r="N44" s="140">
        <v>5.6049619190951798</v>
      </c>
      <c r="O44" s="140">
        <v>7.5204086286313698</v>
      </c>
    </row>
    <row r="45" spans="1:15" customFormat="1" ht="14.25" customHeight="1" x14ac:dyDescent="0.2">
      <c r="A45" s="18" t="s">
        <v>393</v>
      </c>
      <c r="B45" s="19"/>
      <c r="C45" s="19"/>
      <c r="D45" s="179"/>
      <c r="E45" s="19"/>
      <c r="F45" s="19"/>
      <c r="G45" s="19"/>
      <c r="H45" s="19"/>
      <c r="I45" s="19"/>
      <c r="J45" s="19"/>
      <c r="L45" s="179"/>
      <c r="M45" s="179"/>
      <c r="N45" s="68"/>
      <c r="O45" s="68"/>
    </row>
    <row r="46" spans="1:15" customFormat="1" x14ac:dyDescent="0.2">
      <c r="A46" s="123" t="s">
        <v>394</v>
      </c>
      <c r="B46" s="122">
        <v>104709</v>
      </c>
      <c r="C46" s="122">
        <v>8403</v>
      </c>
      <c r="D46" s="178">
        <v>1.0011999954138699</v>
      </c>
      <c r="E46" s="122">
        <v>8392.5363997525801</v>
      </c>
      <c r="F46" s="122">
        <v>6879.0393443414096</v>
      </c>
      <c r="G46" s="122">
        <v>1534.62243073839</v>
      </c>
      <c r="H46" s="122"/>
      <c r="I46" s="122">
        <v>-42.303714645585302</v>
      </c>
      <c r="J46" s="122">
        <v>21.1783393183672</v>
      </c>
      <c r="L46" s="178">
        <v>0.986206896551724</v>
      </c>
      <c r="M46" s="178">
        <v>1.06</v>
      </c>
      <c r="N46" s="140">
        <v>6.3280138288017298</v>
      </c>
      <c r="O46" s="140">
        <v>8.6706968837444691</v>
      </c>
    </row>
    <row r="47" spans="1:15" customFormat="1" x14ac:dyDescent="0.2">
      <c r="A47" s="123" t="s">
        <v>395</v>
      </c>
      <c r="B47" s="122">
        <v>16864</v>
      </c>
      <c r="C47" s="122">
        <v>6942</v>
      </c>
      <c r="D47" s="178">
        <v>1.0011999954138699</v>
      </c>
      <c r="E47" s="122">
        <v>6933.6592076496099</v>
      </c>
      <c r="F47" s="122">
        <v>5898.2187357758403</v>
      </c>
      <c r="G47" s="122">
        <v>1406.3445757898901</v>
      </c>
      <c r="H47" s="122"/>
      <c r="I47" s="122">
        <v>-278.55382968060201</v>
      </c>
      <c r="J47" s="122">
        <v>-92.350274235506205</v>
      </c>
      <c r="L47" s="178">
        <v>0.95</v>
      </c>
      <c r="M47" s="178">
        <v>0.98299999999999998</v>
      </c>
      <c r="N47" s="140">
        <v>5.4257590132827298</v>
      </c>
      <c r="O47" s="140">
        <v>7.9459203036053099</v>
      </c>
    </row>
    <row r="48" spans="1:15" customFormat="1" x14ac:dyDescent="0.2">
      <c r="A48" s="123" t="s">
        <v>396</v>
      </c>
      <c r="B48" s="122">
        <v>11019</v>
      </c>
      <c r="C48" s="122">
        <v>8367</v>
      </c>
      <c r="D48" s="178">
        <v>1.0011999954138699</v>
      </c>
      <c r="E48" s="122">
        <v>8356.6276388116803</v>
      </c>
      <c r="F48" s="122">
        <v>6817.0462132963003</v>
      </c>
      <c r="G48" s="122">
        <v>1577.30922148382</v>
      </c>
      <c r="H48" s="122"/>
      <c r="I48" s="122">
        <v>-64.803725601301196</v>
      </c>
      <c r="J48" s="122">
        <v>27.075929632854098</v>
      </c>
      <c r="L48" s="178">
        <v>0.98275862068965503</v>
      </c>
      <c r="M48" s="178">
        <v>1.0640000000000001</v>
      </c>
      <c r="N48" s="140">
        <v>6.2709864779018103</v>
      </c>
      <c r="O48" s="140">
        <v>8.91187948089663</v>
      </c>
    </row>
    <row r="49" spans="1:15" customFormat="1" x14ac:dyDescent="0.2">
      <c r="A49" s="123" t="s">
        <v>397</v>
      </c>
      <c r="B49" s="122">
        <v>34133</v>
      </c>
      <c r="C49" s="122">
        <v>7995</v>
      </c>
      <c r="D49" s="178">
        <v>1.0011999954138699</v>
      </c>
      <c r="E49" s="122">
        <v>7985.9129164549304</v>
      </c>
      <c r="F49" s="122">
        <v>6834.6397911232598</v>
      </c>
      <c r="G49" s="122">
        <v>1432.17718542491</v>
      </c>
      <c r="H49" s="122"/>
      <c r="I49" s="122">
        <v>-188.55378585773701</v>
      </c>
      <c r="J49" s="122">
        <v>-92.350274235506205</v>
      </c>
      <c r="L49" s="178">
        <v>0.96379310344827596</v>
      </c>
      <c r="M49" s="178">
        <v>0.98299999999999998</v>
      </c>
      <c r="N49" s="140">
        <v>6.2871707731520798</v>
      </c>
      <c r="O49" s="140">
        <v>8.0918758972255596</v>
      </c>
    </row>
    <row r="50" spans="1:15" customFormat="1" x14ac:dyDescent="0.2">
      <c r="A50" s="123" t="s">
        <v>398</v>
      </c>
      <c r="B50" s="122">
        <v>55467</v>
      </c>
      <c r="C50" s="122">
        <v>7733</v>
      </c>
      <c r="D50" s="178">
        <v>1.0011999954138699</v>
      </c>
      <c r="E50" s="122">
        <v>7723.6388679003103</v>
      </c>
      <c r="F50" s="122">
        <v>6412.6714797904197</v>
      </c>
      <c r="G50" s="122">
        <v>1478.3428346492601</v>
      </c>
      <c r="H50" s="122"/>
      <c r="I50" s="122">
        <v>-188.55378585773701</v>
      </c>
      <c r="J50" s="122">
        <v>21.1783393183672</v>
      </c>
      <c r="L50" s="178">
        <v>0.96379310344827596</v>
      </c>
      <c r="M50" s="178">
        <v>1.06</v>
      </c>
      <c r="N50" s="140">
        <v>5.89900301079921</v>
      </c>
      <c r="O50" s="140">
        <v>8.3527142264769996</v>
      </c>
    </row>
    <row r="51" spans="1:15" customFormat="1" x14ac:dyDescent="0.2">
      <c r="A51" s="123" t="s">
        <v>399</v>
      </c>
      <c r="B51" s="122">
        <v>12008</v>
      </c>
      <c r="C51" s="122">
        <v>7020</v>
      </c>
      <c r="D51" s="178">
        <v>1.0011999954138699</v>
      </c>
      <c r="E51" s="122">
        <v>7011.8710499293002</v>
      </c>
      <c r="F51" s="122">
        <v>6029.2587697675499</v>
      </c>
      <c r="G51" s="122">
        <v>1344.2241598027999</v>
      </c>
      <c r="H51" s="122"/>
      <c r="I51" s="122">
        <v>-166.05377490202</v>
      </c>
      <c r="J51" s="122">
        <v>-195.55810473902699</v>
      </c>
      <c r="L51" s="178">
        <v>0.96724137931034504</v>
      </c>
      <c r="M51" s="178">
        <v>0.91300000000000003</v>
      </c>
      <c r="N51" s="140">
        <v>5.5463024650233201</v>
      </c>
      <c r="O51" s="140">
        <v>7.59493670886076</v>
      </c>
    </row>
    <row r="52" spans="1:15" customFormat="1" x14ac:dyDescent="0.2">
      <c r="A52" s="123" t="s">
        <v>400</v>
      </c>
      <c r="B52" s="122">
        <v>35045</v>
      </c>
      <c r="C52" s="122">
        <v>7468</v>
      </c>
      <c r="D52" s="178">
        <v>1.0011999954138699</v>
      </c>
      <c r="E52" s="122">
        <v>7458.8283783850502</v>
      </c>
      <c r="F52" s="122">
        <v>6148.0580526540898</v>
      </c>
      <c r="G52" s="122">
        <v>1621.1623373966399</v>
      </c>
      <c r="H52" s="122"/>
      <c r="I52" s="122">
        <v>-188.55378585773701</v>
      </c>
      <c r="J52" s="122">
        <v>-121.838225807941</v>
      </c>
      <c r="L52" s="178">
        <v>0.96379310344827596</v>
      </c>
      <c r="M52" s="178">
        <v>0.96299999999999997</v>
      </c>
      <c r="N52" s="140">
        <v>5.6555856755599896</v>
      </c>
      <c r="O52" s="140">
        <v>9.1596518761592201</v>
      </c>
    </row>
    <row r="53" spans="1:15" customFormat="1" x14ac:dyDescent="0.2">
      <c r="A53" s="123" t="s">
        <v>401</v>
      </c>
      <c r="B53" s="122">
        <v>12916</v>
      </c>
      <c r="C53" s="122">
        <v>7686</v>
      </c>
      <c r="D53" s="178">
        <v>1.0011999954138699</v>
      </c>
      <c r="E53" s="122">
        <v>7676.7063571755498</v>
      </c>
      <c r="F53" s="122">
        <v>6144.0564551520201</v>
      </c>
      <c r="G53" s="122">
        <v>1570.3776979919801</v>
      </c>
      <c r="H53" s="122"/>
      <c r="I53" s="122">
        <v>-64.803725601301196</v>
      </c>
      <c r="J53" s="122">
        <v>27.075929632854098</v>
      </c>
      <c r="L53" s="178">
        <v>0.98275862068965503</v>
      </c>
      <c r="M53" s="178">
        <v>1.0640000000000001</v>
      </c>
      <c r="N53" s="140">
        <v>5.65190461443171</v>
      </c>
      <c r="O53" s="140">
        <v>8.8727160111489596</v>
      </c>
    </row>
    <row r="54" spans="1:15" customFormat="1" x14ac:dyDescent="0.2">
      <c r="A54" s="123" t="s">
        <v>402</v>
      </c>
      <c r="B54" s="122">
        <v>9180</v>
      </c>
      <c r="C54" s="122">
        <v>6781</v>
      </c>
      <c r="D54" s="178">
        <v>1.0011999954138699</v>
      </c>
      <c r="E54" s="122">
        <v>6772.9602105227896</v>
      </c>
      <c r="F54" s="122">
        <v>5932.7414003859603</v>
      </c>
      <c r="G54" s="122">
        <v>1409.36094779324</v>
      </c>
      <c r="H54" s="122"/>
      <c r="I54" s="122">
        <v>-447.30391184847002</v>
      </c>
      <c r="J54" s="122">
        <v>-121.838225807941</v>
      </c>
      <c r="L54" s="178">
        <v>0.92413793103448305</v>
      </c>
      <c r="M54" s="178">
        <v>0.96299999999999997</v>
      </c>
      <c r="N54" s="140">
        <v>5.4575163398692803</v>
      </c>
      <c r="O54" s="140">
        <v>7.9629629629629601</v>
      </c>
    </row>
    <row r="55" spans="1:15" customFormat="1" ht="14.25" customHeight="1" x14ac:dyDescent="0.2">
      <c r="A55" s="18" t="s">
        <v>403</v>
      </c>
      <c r="B55" s="19"/>
      <c r="C55" s="19"/>
      <c r="D55" s="179"/>
      <c r="E55" s="19"/>
      <c r="F55" s="19"/>
      <c r="G55" s="19"/>
      <c r="H55" s="19"/>
      <c r="I55" s="19"/>
      <c r="J55" s="19"/>
      <c r="L55" s="179"/>
      <c r="M55" s="179"/>
      <c r="N55" s="68"/>
      <c r="O55" s="68"/>
    </row>
    <row r="56" spans="1:15" customFormat="1" x14ac:dyDescent="0.2">
      <c r="A56" s="123" t="s">
        <v>404</v>
      </c>
      <c r="B56" s="122">
        <v>5453</v>
      </c>
      <c r="C56" s="122">
        <v>7493</v>
      </c>
      <c r="D56" s="178">
        <v>1.0011999954138699</v>
      </c>
      <c r="E56" s="122">
        <v>7484.4844027005001</v>
      </c>
      <c r="F56" s="122">
        <v>6379.3268543689401</v>
      </c>
      <c r="G56" s="122">
        <v>1291.7994997408</v>
      </c>
      <c r="H56" s="122"/>
      <c r="I56" s="122">
        <v>-64.803725601301196</v>
      </c>
      <c r="J56" s="122">
        <v>-121.838225807941</v>
      </c>
      <c r="L56" s="178">
        <v>0.98275862068965503</v>
      </c>
      <c r="M56" s="178">
        <v>0.96299999999999997</v>
      </c>
      <c r="N56" s="140">
        <v>5.8683293599853297</v>
      </c>
      <c r="O56" s="140">
        <v>7.29873464148175</v>
      </c>
    </row>
    <row r="57" spans="1:15" customFormat="1" x14ac:dyDescent="0.2">
      <c r="A57" s="123" t="s">
        <v>405</v>
      </c>
      <c r="B57" s="122">
        <v>21577</v>
      </c>
      <c r="C57" s="122">
        <v>7342</v>
      </c>
      <c r="D57" s="178">
        <v>1.0011999954138699</v>
      </c>
      <c r="E57" s="122">
        <v>7333.6675472200304</v>
      </c>
      <c r="F57" s="122">
        <v>6327.89044571673</v>
      </c>
      <c r="G57" s="122">
        <v>1367.3889811443501</v>
      </c>
      <c r="H57" s="122"/>
      <c r="I57" s="122">
        <v>-166.05377490202</v>
      </c>
      <c r="J57" s="122">
        <v>-195.55810473902699</v>
      </c>
      <c r="L57" s="178">
        <v>0.96724137931034504</v>
      </c>
      <c r="M57" s="178">
        <v>0.91300000000000003</v>
      </c>
      <c r="N57" s="140">
        <v>5.8210131158177703</v>
      </c>
      <c r="O57" s="140">
        <v>7.7258191592899799</v>
      </c>
    </row>
    <row r="58" spans="1:15" customFormat="1" x14ac:dyDescent="0.2">
      <c r="A58" s="123" t="s">
        <v>406</v>
      </c>
      <c r="B58" s="122">
        <v>9882</v>
      </c>
      <c r="C58" s="122">
        <v>6929</v>
      </c>
      <c r="D58" s="178">
        <v>1.0011999954138699</v>
      </c>
      <c r="E58" s="122">
        <v>6920.4584390973396</v>
      </c>
      <c r="F58" s="122">
        <v>6061.3187501952698</v>
      </c>
      <c r="G58" s="122">
        <v>1398.79387498605</v>
      </c>
      <c r="H58" s="122"/>
      <c r="I58" s="122">
        <v>-447.30391184847002</v>
      </c>
      <c r="J58" s="122">
        <v>-92.350274235506205</v>
      </c>
      <c r="L58" s="178">
        <v>0.92413793103448305</v>
      </c>
      <c r="M58" s="178">
        <v>0.98299999999999998</v>
      </c>
      <c r="N58" s="140">
        <v>5.5757943736085798</v>
      </c>
      <c r="O58" s="140">
        <v>7.9032584497065397</v>
      </c>
    </row>
    <row r="59" spans="1:15" customFormat="1" x14ac:dyDescent="0.2">
      <c r="A59" s="123" t="s">
        <v>407</v>
      </c>
      <c r="B59" s="122">
        <v>158520</v>
      </c>
      <c r="C59" s="122">
        <v>7995</v>
      </c>
      <c r="D59" s="178">
        <v>1.0011999954138699</v>
      </c>
      <c r="E59" s="122">
        <v>7985.5012887413604</v>
      </c>
      <c r="F59" s="122">
        <v>6571.0152738204397</v>
      </c>
      <c r="G59" s="122">
        <v>1435.61139024813</v>
      </c>
      <c r="H59" s="122"/>
      <c r="I59" s="122">
        <v>-42.303714645585302</v>
      </c>
      <c r="J59" s="122">
        <v>21.1783393183672</v>
      </c>
      <c r="L59" s="178">
        <v>0.986206896551724</v>
      </c>
      <c r="M59" s="178">
        <v>1.06</v>
      </c>
      <c r="N59" s="140">
        <v>6.0446631339893999</v>
      </c>
      <c r="O59" s="140">
        <v>8.1112793338380005</v>
      </c>
    </row>
    <row r="60" spans="1:15" customFormat="1" x14ac:dyDescent="0.2">
      <c r="A60" s="123" t="s">
        <v>408</v>
      </c>
      <c r="B60" s="122">
        <v>27019</v>
      </c>
      <c r="C60" s="122">
        <v>7833</v>
      </c>
      <c r="D60" s="178">
        <v>1.0011999954138699</v>
      </c>
      <c r="E60" s="122">
        <v>7823.4168104472401</v>
      </c>
      <c r="F60" s="122">
        <v>6570.1802929321702</v>
      </c>
      <c r="G60" s="122">
        <v>1534.14057760831</v>
      </c>
      <c r="H60" s="122"/>
      <c r="I60" s="122">
        <v>-188.55378585773701</v>
      </c>
      <c r="J60" s="122">
        <v>-92.350274235506205</v>
      </c>
      <c r="L60" s="178">
        <v>0.96379310344827596</v>
      </c>
      <c r="M60" s="178">
        <v>0.98299999999999998</v>
      </c>
      <c r="N60" s="140">
        <v>6.0438950368259396</v>
      </c>
      <c r="O60" s="140">
        <v>8.6679743883933504</v>
      </c>
    </row>
    <row r="61" spans="1:15" customFormat="1" x14ac:dyDescent="0.2">
      <c r="A61" s="123" t="s">
        <v>409</v>
      </c>
      <c r="B61" s="122">
        <v>43549</v>
      </c>
      <c r="C61" s="122">
        <v>7249</v>
      </c>
      <c r="D61" s="178">
        <v>1.0011999954138699</v>
      </c>
      <c r="E61" s="122">
        <v>7240.3274202442299</v>
      </c>
      <c r="F61" s="122">
        <v>6085.7749491448203</v>
      </c>
      <c r="G61" s="122">
        <v>1435.4565311926599</v>
      </c>
      <c r="H61" s="122"/>
      <c r="I61" s="122">
        <v>-188.55378585773701</v>
      </c>
      <c r="J61" s="122">
        <v>-92.350274235506205</v>
      </c>
      <c r="L61" s="178">
        <v>0.96379310344827596</v>
      </c>
      <c r="M61" s="178">
        <v>0.98299999999999998</v>
      </c>
      <c r="N61" s="140">
        <v>5.5982915795999899</v>
      </c>
      <c r="O61" s="140">
        <v>8.1104043720866095</v>
      </c>
    </row>
    <row r="62" spans="1:15" customFormat="1" x14ac:dyDescent="0.2">
      <c r="A62" s="123" t="s">
        <v>410</v>
      </c>
      <c r="B62" s="122">
        <v>140927</v>
      </c>
      <c r="C62" s="122">
        <v>8265</v>
      </c>
      <c r="D62" s="178">
        <v>1.0011999954138699</v>
      </c>
      <c r="E62" s="122">
        <v>8255.5436591550206</v>
      </c>
      <c r="F62" s="122">
        <v>6780.3957339420704</v>
      </c>
      <c r="G62" s="122">
        <v>1496.2733005401701</v>
      </c>
      <c r="H62" s="122"/>
      <c r="I62" s="122">
        <v>-42.303714645585302</v>
      </c>
      <c r="J62" s="122">
        <v>21.1783393183672</v>
      </c>
      <c r="L62" s="178">
        <v>0.986206896551724</v>
      </c>
      <c r="M62" s="178">
        <v>1.06</v>
      </c>
      <c r="N62" s="140">
        <v>6.23727177900615</v>
      </c>
      <c r="O62" s="140">
        <v>8.4540222952308604</v>
      </c>
    </row>
    <row r="63" spans="1:15" customFormat="1" x14ac:dyDescent="0.2">
      <c r="A63" s="123" t="s">
        <v>411</v>
      </c>
      <c r="B63" s="122">
        <v>14521</v>
      </c>
      <c r="C63" s="122">
        <v>8051</v>
      </c>
      <c r="D63" s="178">
        <v>1.0011999954138699</v>
      </c>
      <c r="E63" s="122">
        <v>8041.6936777371102</v>
      </c>
      <c r="F63" s="122">
        <v>6572.9202701637396</v>
      </c>
      <c r="G63" s="122">
        <v>1506.5012035418099</v>
      </c>
      <c r="H63" s="122"/>
      <c r="I63" s="122">
        <v>-64.803725601301196</v>
      </c>
      <c r="J63" s="122">
        <v>27.075929632854098</v>
      </c>
      <c r="L63" s="178">
        <v>0.98275862068965503</v>
      </c>
      <c r="M63" s="178">
        <v>1.0640000000000001</v>
      </c>
      <c r="N63" s="140">
        <v>6.0464155361201</v>
      </c>
      <c r="O63" s="140">
        <v>8.5118104813718105</v>
      </c>
    </row>
    <row r="64" spans="1:15" customFormat="1" x14ac:dyDescent="0.2">
      <c r="A64" s="123" t="s">
        <v>412</v>
      </c>
      <c r="B64" s="122">
        <v>7421</v>
      </c>
      <c r="C64" s="122">
        <v>5542</v>
      </c>
      <c r="D64" s="178">
        <v>1.0011999954138699</v>
      </c>
      <c r="E64" s="122">
        <v>5535.4068198361301</v>
      </c>
      <c r="F64" s="122">
        <v>5009.8422185398103</v>
      </c>
      <c r="G64" s="122">
        <v>1094.7067389527299</v>
      </c>
      <c r="H64" s="122"/>
      <c r="I64" s="122">
        <v>-447.30391184847002</v>
      </c>
      <c r="J64" s="122">
        <v>-121.838225807941</v>
      </c>
      <c r="L64" s="178">
        <v>0.92413793103448305</v>
      </c>
      <c r="M64" s="178">
        <v>0.96299999999999997</v>
      </c>
      <c r="N64" s="140">
        <v>4.6085433230022899</v>
      </c>
      <c r="O64" s="140">
        <v>6.1851502492925503</v>
      </c>
    </row>
    <row r="65" spans="1:15" customFormat="1" x14ac:dyDescent="0.2">
      <c r="A65" s="123" t="s">
        <v>413</v>
      </c>
      <c r="B65" s="122">
        <v>7920</v>
      </c>
      <c r="C65" s="122">
        <v>5745</v>
      </c>
      <c r="D65" s="178">
        <v>1.0011999954138699</v>
      </c>
      <c r="E65" s="122">
        <v>5738.3302984027196</v>
      </c>
      <c r="F65" s="122">
        <v>5009.8884580014801</v>
      </c>
      <c r="G65" s="122">
        <v>1222.3897015479399</v>
      </c>
      <c r="H65" s="122"/>
      <c r="I65" s="122">
        <v>-447.30391184847002</v>
      </c>
      <c r="J65" s="122">
        <v>-46.643949298232599</v>
      </c>
      <c r="L65" s="178">
        <v>0.92413793103448305</v>
      </c>
      <c r="M65" s="178">
        <v>1.014</v>
      </c>
      <c r="N65" s="140">
        <v>4.6085858585858599</v>
      </c>
      <c r="O65" s="140">
        <v>6.9065656565656601</v>
      </c>
    </row>
    <row r="66" spans="1:15" customFormat="1" x14ac:dyDescent="0.2">
      <c r="A66" s="123" t="s">
        <v>414</v>
      </c>
      <c r="B66" s="122">
        <v>3733</v>
      </c>
      <c r="C66" s="122">
        <v>6760</v>
      </c>
      <c r="D66" s="178">
        <v>1.0011999954138699</v>
      </c>
      <c r="E66" s="122">
        <v>6752.3047879023597</v>
      </c>
      <c r="F66" s="122">
        <v>5940.6306461979902</v>
      </c>
      <c r="G66" s="122">
        <v>1313.3162464936399</v>
      </c>
      <c r="H66" s="122"/>
      <c r="I66" s="122">
        <v>-379.80387898132301</v>
      </c>
      <c r="J66" s="122">
        <v>-121.838225807941</v>
      </c>
      <c r="L66" s="178">
        <v>0.93448275862068997</v>
      </c>
      <c r="M66" s="178">
        <v>0.96299999999999997</v>
      </c>
      <c r="N66" s="140">
        <v>5.46477364050362</v>
      </c>
      <c r="O66" s="140">
        <v>7.4203053844093203</v>
      </c>
    </row>
    <row r="67" spans="1:15" customFormat="1" x14ac:dyDescent="0.2">
      <c r="A67" s="123" t="s">
        <v>415</v>
      </c>
      <c r="B67" s="122">
        <v>11631</v>
      </c>
      <c r="C67" s="122">
        <v>6741</v>
      </c>
      <c r="D67" s="178">
        <v>1.0011999954138699</v>
      </c>
      <c r="E67" s="122">
        <v>6733.3794444443502</v>
      </c>
      <c r="F67" s="122">
        <v>5981.6815986370702</v>
      </c>
      <c r="G67" s="122">
        <v>1320.83998346369</v>
      </c>
      <c r="H67" s="122"/>
      <c r="I67" s="122">
        <v>-447.30391184847002</v>
      </c>
      <c r="J67" s="122">
        <v>-121.838225807941</v>
      </c>
      <c r="L67" s="178">
        <v>0.92413793103448305</v>
      </c>
      <c r="M67" s="178">
        <v>0.96299999999999997</v>
      </c>
      <c r="N67" s="140">
        <v>5.5025363253374602</v>
      </c>
      <c r="O67" s="140">
        <v>7.4628148912389296</v>
      </c>
    </row>
    <row r="68" spans="1:15" customFormat="1" x14ac:dyDescent="0.2">
      <c r="A68" s="123" t="s">
        <v>416</v>
      </c>
      <c r="B68" s="122">
        <v>5343</v>
      </c>
      <c r="C68" s="122">
        <v>6688</v>
      </c>
      <c r="D68" s="178">
        <v>1.0011999954138699</v>
      </c>
      <c r="E68" s="122">
        <v>6679.8238139846999</v>
      </c>
      <c r="F68" s="122">
        <v>5920.6336427511997</v>
      </c>
      <c r="G68" s="122">
        <v>1328.3323088899101</v>
      </c>
      <c r="H68" s="122"/>
      <c r="I68" s="122">
        <v>-447.30391184847002</v>
      </c>
      <c r="J68" s="122">
        <v>-121.838225807941</v>
      </c>
      <c r="L68" s="178">
        <v>0.92413793103448305</v>
      </c>
      <c r="M68" s="178">
        <v>0.96299999999999997</v>
      </c>
      <c r="N68" s="140">
        <v>5.4463784390791696</v>
      </c>
      <c r="O68" s="140">
        <v>7.5051469212053101</v>
      </c>
    </row>
    <row r="69" spans="1:15" customFormat="1" ht="14.25" customHeight="1" x14ac:dyDescent="0.2">
      <c r="A69" s="18" t="s">
        <v>417</v>
      </c>
      <c r="B69" s="19"/>
      <c r="C69" s="19"/>
      <c r="D69" s="179"/>
      <c r="E69" s="19"/>
      <c r="F69" s="19"/>
      <c r="G69" s="19"/>
      <c r="H69" s="19"/>
      <c r="I69" s="19"/>
      <c r="J69" s="19"/>
      <c r="L69" s="179"/>
      <c r="M69" s="179"/>
      <c r="N69" s="68"/>
      <c r="O69" s="68"/>
    </row>
    <row r="70" spans="1:15" customFormat="1" x14ac:dyDescent="0.2">
      <c r="A70" s="123" t="s">
        <v>418</v>
      </c>
      <c r="B70" s="122">
        <v>6776</v>
      </c>
      <c r="C70" s="122">
        <v>8053</v>
      </c>
      <c r="D70" s="178">
        <v>1.0011999954138699</v>
      </c>
      <c r="E70" s="122">
        <v>8043.5580601504198</v>
      </c>
      <c r="F70" s="122">
        <v>7155.2009501576104</v>
      </c>
      <c r="G70" s="122">
        <v>1457.49924764922</v>
      </c>
      <c r="H70" s="122"/>
      <c r="I70" s="122">
        <v>-447.30391184847002</v>
      </c>
      <c r="J70" s="122">
        <v>-121.838225807941</v>
      </c>
      <c r="L70" s="178">
        <v>0.92413793103448305</v>
      </c>
      <c r="M70" s="178">
        <v>0.96299999999999997</v>
      </c>
      <c r="N70" s="140">
        <v>6.5820543093270398</v>
      </c>
      <c r="O70" s="140">
        <v>8.2349468713105107</v>
      </c>
    </row>
    <row r="71" spans="1:15" customFormat="1" x14ac:dyDescent="0.2">
      <c r="A71" s="123" t="s">
        <v>419</v>
      </c>
      <c r="B71" s="122">
        <v>17416</v>
      </c>
      <c r="C71" s="122">
        <v>7325</v>
      </c>
      <c r="D71" s="178">
        <v>1.0011999954138699</v>
      </c>
      <c r="E71" s="122">
        <v>7315.87298746749</v>
      </c>
      <c r="F71" s="122">
        <v>6322.9741039584997</v>
      </c>
      <c r="G71" s="122">
        <v>1363.8029874250999</v>
      </c>
      <c r="H71" s="122"/>
      <c r="I71" s="122">
        <v>-278.55382968060201</v>
      </c>
      <c r="J71" s="122">
        <v>-92.350274235506205</v>
      </c>
      <c r="L71" s="178">
        <v>0.95</v>
      </c>
      <c r="M71" s="178">
        <v>0.98299999999999998</v>
      </c>
      <c r="N71" s="140">
        <v>5.8164905833716096</v>
      </c>
      <c r="O71" s="140">
        <v>7.70555810748737</v>
      </c>
    </row>
    <row r="72" spans="1:15" customFormat="1" x14ac:dyDescent="0.2">
      <c r="A72" s="123" t="s">
        <v>420</v>
      </c>
      <c r="B72" s="122">
        <v>29629</v>
      </c>
      <c r="C72" s="122">
        <v>7678</v>
      </c>
      <c r="D72" s="178">
        <v>1.0011999954138699</v>
      </c>
      <c r="E72" s="122">
        <v>7669.0165765254096</v>
      </c>
      <c r="F72" s="122">
        <v>6475.7204069052204</v>
      </c>
      <c r="G72" s="122">
        <v>1554.90804926124</v>
      </c>
      <c r="H72" s="122"/>
      <c r="I72" s="122">
        <v>-166.05377490202</v>
      </c>
      <c r="J72" s="122">
        <v>-195.55810473902699</v>
      </c>
      <c r="L72" s="178">
        <v>0.96724137931034504</v>
      </c>
      <c r="M72" s="178">
        <v>0.91300000000000003</v>
      </c>
      <c r="N72" s="140">
        <v>5.9570015862837096</v>
      </c>
      <c r="O72" s="140">
        <v>8.7853116878733708</v>
      </c>
    </row>
    <row r="73" spans="1:15" customFormat="1" x14ac:dyDescent="0.2">
      <c r="A73" s="123" t="s">
        <v>421</v>
      </c>
      <c r="B73" s="122">
        <v>9733</v>
      </c>
      <c r="C73" s="122">
        <v>7565</v>
      </c>
      <c r="D73" s="178">
        <v>1.0011999954138699</v>
      </c>
      <c r="E73" s="122">
        <v>7556.3612117509501</v>
      </c>
      <c r="F73" s="122">
        <v>6388.6585779987699</v>
      </c>
      <c r="G73" s="122">
        <v>1529.3145133932301</v>
      </c>
      <c r="H73" s="122"/>
      <c r="I73" s="122">
        <v>-166.05377490202</v>
      </c>
      <c r="J73" s="122">
        <v>-195.55810473902699</v>
      </c>
      <c r="L73" s="178">
        <v>0.96724137931034504</v>
      </c>
      <c r="M73" s="178">
        <v>0.91300000000000003</v>
      </c>
      <c r="N73" s="140">
        <v>5.8769135929312704</v>
      </c>
      <c r="O73" s="140">
        <v>8.6407068735230705</v>
      </c>
    </row>
    <row r="74" spans="1:15" customFormat="1" x14ac:dyDescent="0.2">
      <c r="A74" s="123" t="s">
        <v>422</v>
      </c>
      <c r="B74" s="122">
        <v>11845</v>
      </c>
      <c r="C74" s="122">
        <v>11403</v>
      </c>
      <c r="D74" s="178">
        <v>1.0011999954138699</v>
      </c>
      <c r="E74" s="122">
        <v>11389.8298194094</v>
      </c>
      <c r="F74" s="122">
        <v>9425.3123704541595</v>
      </c>
      <c r="G74" s="122">
        <v>2002.24524492365</v>
      </c>
      <c r="H74" s="122"/>
      <c r="I74" s="122">
        <v>-64.803725601301196</v>
      </c>
      <c r="J74" s="122">
        <v>27.075929632854098</v>
      </c>
      <c r="L74" s="178">
        <v>0.98275862068965503</v>
      </c>
      <c r="M74" s="178">
        <v>1.0640000000000001</v>
      </c>
      <c r="N74" s="140">
        <v>8.6703250316589298</v>
      </c>
      <c r="O74" s="140">
        <v>11.312790206838301</v>
      </c>
    </row>
    <row r="75" spans="1:15" customFormat="1" x14ac:dyDescent="0.2">
      <c r="A75" s="123" t="s">
        <v>423</v>
      </c>
      <c r="B75" s="122">
        <v>137481</v>
      </c>
      <c r="C75" s="122">
        <v>8155</v>
      </c>
      <c r="D75" s="178">
        <v>1.0011999954138699</v>
      </c>
      <c r="E75" s="122">
        <v>8145.6813286859697</v>
      </c>
      <c r="F75" s="122">
        <v>6672.8087593439795</v>
      </c>
      <c r="G75" s="122">
        <v>1493.99794466921</v>
      </c>
      <c r="H75" s="122"/>
      <c r="I75" s="122">
        <v>-42.303714645585302</v>
      </c>
      <c r="J75" s="122">
        <v>21.1783393183672</v>
      </c>
      <c r="L75" s="178">
        <v>0.986206896551724</v>
      </c>
      <c r="M75" s="178">
        <v>1.06</v>
      </c>
      <c r="N75" s="140">
        <v>6.1383027472887202</v>
      </c>
      <c r="O75" s="140">
        <v>8.4411664157229005</v>
      </c>
    </row>
    <row r="76" spans="1:15" customFormat="1" x14ac:dyDescent="0.2">
      <c r="A76" s="123" t="s">
        <v>424</v>
      </c>
      <c r="B76" s="122">
        <v>7328</v>
      </c>
      <c r="C76" s="122">
        <v>8360</v>
      </c>
      <c r="D76" s="178">
        <v>1.0011999954138699</v>
      </c>
      <c r="E76" s="122">
        <v>8349.6716731643392</v>
      </c>
      <c r="F76" s="122">
        <v>6823.9014290060304</v>
      </c>
      <c r="G76" s="122">
        <v>1712.41219556756</v>
      </c>
      <c r="H76" s="122"/>
      <c r="I76" s="122">
        <v>-64.803725601301196</v>
      </c>
      <c r="J76" s="122">
        <v>-121.838225807941</v>
      </c>
      <c r="L76" s="178">
        <v>0.98275862068965503</v>
      </c>
      <c r="M76" s="178">
        <v>0.96299999999999997</v>
      </c>
      <c r="N76" s="140">
        <v>6.2772925764192102</v>
      </c>
      <c r="O76" s="140">
        <v>9.6752183406113499</v>
      </c>
    </row>
    <row r="77" spans="1:15" customFormat="1" x14ac:dyDescent="0.2">
      <c r="A77" s="123" t="s">
        <v>425</v>
      </c>
      <c r="B77" s="122">
        <v>31178</v>
      </c>
      <c r="C77" s="122">
        <v>8123</v>
      </c>
      <c r="D77" s="178">
        <v>1.0011999954138699</v>
      </c>
      <c r="E77" s="122">
        <v>8113.0707189037203</v>
      </c>
      <c r="F77" s="122">
        <v>6872.2467628394197</v>
      </c>
      <c r="G77" s="122">
        <v>1499.22800520183</v>
      </c>
      <c r="H77" s="122"/>
      <c r="I77" s="122">
        <v>-166.05377490202</v>
      </c>
      <c r="J77" s="122">
        <v>-92.350274235506205</v>
      </c>
      <c r="L77" s="178">
        <v>0.96724137931034504</v>
      </c>
      <c r="M77" s="178">
        <v>0.98299999999999998</v>
      </c>
      <c r="N77" s="140">
        <v>6.3217653473603201</v>
      </c>
      <c r="O77" s="140">
        <v>8.4707165308871595</v>
      </c>
    </row>
    <row r="78" spans="1:15" customFormat="1" x14ac:dyDescent="0.2">
      <c r="A78" s="123" t="s">
        <v>426</v>
      </c>
      <c r="B78" s="122">
        <v>11496</v>
      </c>
      <c r="C78" s="122">
        <v>7916</v>
      </c>
      <c r="D78" s="178">
        <v>1.0011999954138699</v>
      </c>
      <c r="E78" s="122">
        <v>7906.7764099257402</v>
      </c>
      <c r="F78" s="122">
        <v>6694.94288516296</v>
      </c>
      <c r="G78" s="122">
        <v>1573.44540440382</v>
      </c>
      <c r="H78" s="122"/>
      <c r="I78" s="122">
        <v>-166.05377490202</v>
      </c>
      <c r="J78" s="122">
        <v>-195.55810473902699</v>
      </c>
      <c r="L78" s="178">
        <v>0.96724137931034504</v>
      </c>
      <c r="M78" s="178">
        <v>0.91300000000000003</v>
      </c>
      <c r="N78" s="140">
        <v>6.15866388308977</v>
      </c>
      <c r="O78" s="140">
        <v>8.8900487125956893</v>
      </c>
    </row>
    <row r="79" spans="1:15" customFormat="1" x14ac:dyDescent="0.2">
      <c r="A79" s="123" t="s">
        <v>427</v>
      </c>
      <c r="B79" s="122">
        <v>18894</v>
      </c>
      <c r="C79" s="122">
        <v>7067</v>
      </c>
      <c r="D79" s="178">
        <v>1.0011999954138699</v>
      </c>
      <c r="E79" s="122">
        <v>7058.5300076037802</v>
      </c>
      <c r="F79" s="122">
        <v>5960.6856397866604</v>
      </c>
      <c r="G79" s="122">
        <v>1459.4562474581701</v>
      </c>
      <c r="H79" s="122"/>
      <c r="I79" s="122">
        <v>-166.05377490202</v>
      </c>
      <c r="J79" s="122">
        <v>-195.55810473902699</v>
      </c>
      <c r="L79" s="178">
        <v>0.96724137931034504</v>
      </c>
      <c r="M79" s="178">
        <v>0.91300000000000003</v>
      </c>
      <c r="N79" s="140">
        <v>5.4832221869376498</v>
      </c>
      <c r="O79" s="140">
        <v>8.2460040224409905</v>
      </c>
    </row>
    <row r="80" spans="1:15" customFormat="1" x14ac:dyDescent="0.2">
      <c r="A80" s="123" t="s">
        <v>428</v>
      </c>
      <c r="B80" s="122">
        <v>13840</v>
      </c>
      <c r="C80" s="122">
        <v>8340</v>
      </c>
      <c r="D80" s="178">
        <v>1.0011999954138699</v>
      </c>
      <c r="E80" s="122">
        <v>8329.8167590773592</v>
      </c>
      <c r="F80" s="122">
        <v>7045.5796141563997</v>
      </c>
      <c r="G80" s="122">
        <v>1645.8490245620101</v>
      </c>
      <c r="H80" s="122"/>
      <c r="I80" s="122">
        <v>-166.05377490202</v>
      </c>
      <c r="J80" s="122">
        <v>-195.55810473902699</v>
      </c>
      <c r="L80" s="178">
        <v>0.96724137931034504</v>
      </c>
      <c r="M80" s="178">
        <v>0.91300000000000003</v>
      </c>
      <c r="N80" s="140">
        <v>6.4812138728323703</v>
      </c>
      <c r="O80" s="140">
        <v>9.2991329479768794</v>
      </c>
    </row>
    <row r="81" spans="1:15" customFormat="1" x14ac:dyDescent="0.2">
      <c r="A81" s="123" t="s">
        <v>429</v>
      </c>
      <c r="B81" s="122">
        <v>27415</v>
      </c>
      <c r="C81" s="122">
        <v>7566</v>
      </c>
      <c r="D81" s="178">
        <v>1.0011999954138699</v>
      </c>
      <c r="E81" s="122">
        <v>7556.9405777608399</v>
      </c>
      <c r="F81" s="122">
        <v>6435.6237157744699</v>
      </c>
      <c r="G81" s="122">
        <v>1482.9287416274201</v>
      </c>
      <c r="H81" s="122"/>
      <c r="I81" s="122">
        <v>-166.05377490202</v>
      </c>
      <c r="J81" s="122">
        <v>-195.55810473902699</v>
      </c>
      <c r="L81" s="178">
        <v>0.96724137931034504</v>
      </c>
      <c r="M81" s="178">
        <v>0.91300000000000003</v>
      </c>
      <c r="N81" s="140">
        <v>5.9201167244209403</v>
      </c>
      <c r="O81" s="140">
        <v>8.3786248404158297</v>
      </c>
    </row>
    <row r="82" spans="1:15" customFormat="1" x14ac:dyDescent="0.2">
      <c r="A82" s="123" t="s">
        <v>430</v>
      </c>
      <c r="B82" s="122">
        <v>34206</v>
      </c>
      <c r="C82" s="122">
        <v>7325</v>
      </c>
      <c r="D82" s="178">
        <v>1.0011999954138699</v>
      </c>
      <c r="E82" s="122">
        <v>7315.8934581355497</v>
      </c>
      <c r="F82" s="122">
        <v>6197.1597825403496</v>
      </c>
      <c r="G82" s="122">
        <v>1480.34555523626</v>
      </c>
      <c r="H82" s="122"/>
      <c r="I82" s="122">
        <v>-166.05377490202</v>
      </c>
      <c r="J82" s="122">
        <v>-195.55810473902699</v>
      </c>
      <c r="L82" s="178">
        <v>0.96724137931034504</v>
      </c>
      <c r="M82" s="178">
        <v>0.91300000000000003</v>
      </c>
      <c r="N82" s="140">
        <v>5.70075425363971</v>
      </c>
      <c r="O82" s="140">
        <v>8.3640297023913899</v>
      </c>
    </row>
    <row r="83" spans="1:15" customFormat="1" ht="14.25" customHeight="1" x14ac:dyDescent="0.2">
      <c r="A83" s="18" t="s">
        <v>431</v>
      </c>
      <c r="B83" s="19"/>
      <c r="C83" s="19"/>
      <c r="D83" s="179"/>
      <c r="E83" s="19"/>
      <c r="F83" s="19"/>
      <c r="G83" s="19"/>
      <c r="H83" s="19"/>
      <c r="I83" s="19"/>
      <c r="J83" s="19"/>
      <c r="L83" s="179"/>
      <c r="M83" s="179"/>
      <c r="N83" s="68"/>
      <c r="O83" s="68"/>
    </row>
    <row r="84" spans="1:15" customFormat="1" x14ac:dyDescent="0.2">
      <c r="A84" s="123" t="s">
        <v>432</v>
      </c>
      <c r="B84" s="122">
        <v>20026</v>
      </c>
      <c r="C84" s="122">
        <v>8618</v>
      </c>
      <c r="D84" s="178">
        <v>1.0011999954138699</v>
      </c>
      <c r="E84" s="122">
        <v>8607.3321732897002</v>
      </c>
      <c r="F84" s="122">
        <v>7290.2458552977396</v>
      </c>
      <c r="G84" s="122">
        <v>1604.97831870192</v>
      </c>
      <c r="H84" s="122"/>
      <c r="I84" s="122">
        <v>-166.05377490202</v>
      </c>
      <c r="J84" s="122">
        <v>-121.838225807941</v>
      </c>
      <c r="L84" s="178">
        <v>0.96724137931034504</v>
      </c>
      <c r="M84" s="178">
        <v>0.96299999999999997</v>
      </c>
      <c r="N84" s="140">
        <v>6.7062818336163001</v>
      </c>
      <c r="O84" s="140">
        <v>9.0682113252771401</v>
      </c>
    </row>
    <row r="85" spans="1:15" customFormat="1" x14ac:dyDescent="0.2">
      <c r="A85" s="123" t="s">
        <v>433</v>
      </c>
      <c r="B85" s="122">
        <v>8806</v>
      </c>
      <c r="C85" s="122">
        <v>8587</v>
      </c>
      <c r="D85" s="178">
        <v>1.0011999954138699</v>
      </c>
      <c r="E85" s="122">
        <v>8576.9972234677207</v>
      </c>
      <c r="F85" s="122">
        <v>7184.6344658686503</v>
      </c>
      <c r="G85" s="122">
        <v>1680.25475830903</v>
      </c>
      <c r="H85" s="122"/>
      <c r="I85" s="122">
        <v>-166.05377490202</v>
      </c>
      <c r="J85" s="122">
        <v>-121.838225807941</v>
      </c>
      <c r="L85" s="178">
        <v>0.96724137931034504</v>
      </c>
      <c r="M85" s="178">
        <v>0.96299999999999997</v>
      </c>
      <c r="N85" s="140">
        <v>6.6091301385419001</v>
      </c>
      <c r="O85" s="140">
        <v>9.4935271405859591</v>
      </c>
    </row>
    <row r="86" spans="1:15" customFormat="1" x14ac:dyDescent="0.2">
      <c r="A86" s="123" t="s">
        <v>434</v>
      </c>
      <c r="B86" s="122">
        <v>28297</v>
      </c>
      <c r="C86" s="122">
        <v>6784</v>
      </c>
      <c r="D86" s="178">
        <v>1.0011999954138699</v>
      </c>
      <c r="E86" s="122">
        <v>6775.9473384821904</v>
      </c>
      <c r="F86" s="122">
        <v>5747.1372990029104</v>
      </c>
      <c r="G86" s="122">
        <v>1390.4219191203299</v>
      </c>
      <c r="H86" s="122"/>
      <c r="I86" s="122">
        <v>-166.05377490202</v>
      </c>
      <c r="J86" s="122">
        <v>-195.55810473902699</v>
      </c>
      <c r="L86" s="178">
        <v>0.96724137931034504</v>
      </c>
      <c r="M86" s="178">
        <v>0.91300000000000003</v>
      </c>
      <c r="N86" s="140">
        <v>5.2867795172633096</v>
      </c>
      <c r="O86" s="140">
        <v>7.8559564618157403</v>
      </c>
    </row>
    <row r="87" spans="1:15" customFormat="1" x14ac:dyDescent="0.2">
      <c r="A87" s="123" t="s">
        <v>435</v>
      </c>
      <c r="B87" s="122">
        <v>10170</v>
      </c>
      <c r="C87" s="122">
        <v>7154</v>
      </c>
      <c r="D87" s="178">
        <v>1.0011999954138699</v>
      </c>
      <c r="E87" s="122">
        <v>7145.7757326364599</v>
      </c>
      <c r="F87" s="122">
        <v>6082.0738239556404</v>
      </c>
      <c r="G87" s="122">
        <v>1425.3137883218701</v>
      </c>
      <c r="H87" s="122"/>
      <c r="I87" s="122">
        <v>-166.05377490202</v>
      </c>
      <c r="J87" s="122">
        <v>-195.55810473902699</v>
      </c>
      <c r="L87" s="178">
        <v>0.96724137931034504</v>
      </c>
      <c r="M87" s="178">
        <v>0.91300000000000003</v>
      </c>
      <c r="N87" s="140">
        <v>5.5948869223205504</v>
      </c>
      <c r="O87" s="140">
        <v>8.0530973451327394</v>
      </c>
    </row>
    <row r="88" spans="1:15" customFormat="1" x14ac:dyDescent="0.2">
      <c r="A88" s="123" t="s">
        <v>436</v>
      </c>
      <c r="B88" s="122">
        <v>12451</v>
      </c>
      <c r="C88" s="122">
        <v>6377</v>
      </c>
      <c r="D88" s="178">
        <v>1.0011999954138699</v>
      </c>
      <c r="E88" s="122">
        <v>6369.6170608620696</v>
      </c>
      <c r="F88" s="122">
        <v>5561.5465041936004</v>
      </c>
      <c r="G88" s="122">
        <v>1282.1824910881001</v>
      </c>
      <c r="H88" s="122"/>
      <c r="I88" s="122">
        <v>-278.55382968060201</v>
      </c>
      <c r="J88" s="122">
        <v>-195.55810473902699</v>
      </c>
      <c r="L88" s="178">
        <v>0.95</v>
      </c>
      <c r="M88" s="178">
        <v>0.91300000000000003</v>
      </c>
      <c r="N88" s="140">
        <v>5.1160549353465603</v>
      </c>
      <c r="O88" s="140">
        <v>7.2443980403180497</v>
      </c>
    </row>
    <row r="89" spans="1:15" customFormat="1" x14ac:dyDescent="0.2">
      <c r="A89" s="123" t="s">
        <v>437</v>
      </c>
      <c r="B89" s="122">
        <v>9561</v>
      </c>
      <c r="C89" s="122">
        <v>6900</v>
      </c>
      <c r="D89" s="178">
        <v>1.0011999954138699</v>
      </c>
      <c r="E89" s="122">
        <v>6891.2558555558599</v>
      </c>
      <c r="F89" s="122">
        <v>5844.1341253376904</v>
      </c>
      <c r="G89" s="122">
        <v>1408.73360985922</v>
      </c>
      <c r="H89" s="122"/>
      <c r="I89" s="122">
        <v>-166.05377490202</v>
      </c>
      <c r="J89" s="122">
        <v>-195.55810473902699</v>
      </c>
      <c r="L89" s="178">
        <v>0.96724137931034504</v>
      </c>
      <c r="M89" s="178">
        <v>0.91300000000000003</v>
      </c>
      <c r="N89" s="140">
        <v>5.3760066938604796</v>
      </c>
      <c r="O89" s="140">
        <v>7.9594184708712499</v>
      </c>
    </row>
    <row r="90" spans="1:15" customFormat="1" x14ac:dyDescent="0.2">
      <c r="A90" s="123" t="s">
        <v>438</v>
      </c>
      <c r="B90" s="122">
        <v>91060</v>
      </c>
      <c r="C90" s="122">
        <v>8315</v>
      </c>
      <c r="D90" s="178">
        <v>1.0011999954138699</v>
      </c>
      <c r="E90" s="122">
        <v>8304.7976320574908</v>
      </c>
      <c r="F90" s="122">
        <v>6810.6470859483197</v>
      </c>
      <c r="G90" s="122">
        <v>1515.27592143639</v>
      </c>
      <c r="H90" s="122"/>
      <c r="I90" s="122">
        <v>-42.303714645585302</v>
      </c>
      <c r="J90" s="122">
        <v>21.1783393183672</v>
      </c>
      <c r="L90" s="178">
        <v>0.986206896551724</v>
      </c>
      <c r="M90" s="178">
        <v>1.06</v>
      </c>
      <c r="N90" s="140">
        <v>6.2650999341093803</v>
      </c>
      <c r="O90" s="140">
        <v>8.5613880957610409</v>
      </c>
    </row>
    <row r="91" spans="1:15" customFormat="1" x14ac:dyDescent="0.2">
      <c r="A91" s="123" t="s">
        <v>439</v>
      </c>
      <c r="B91" s="122">
        <v>17148</v>
      </c>
      <c r="C91" s="122">
        <v>8717</v>
      </c>
      <c r="D91" s="178">
        <v>1.0011999954138699</v>
      </c>
      <c r="E91" s="122">
        <v>8706.8780513510792</v>
      </c>
      <c r="F91" s="122">
        <v>7328.3251970758602</v>
      </c>
      <c r="G91" s="122">
        <v>1636.9569034127501</v>
      </c>
      <c r="H91" s="122"/>
      <c r="I91" s="122">
        <v>-166.05377490202</v>
      </c>
      <c r="J91" s="122">
        <v>-92.350274235506205</v>
      </c>
      <c r="L91" s="178">
        <v>0.96724137931034504</v>
      </c>
      <c r="M91" s="178">
        <v>0.98299999999999998</v>
      </c>
      <c r="N91" s="140">
        <v>6.7413109400513198</v>
      </c>
      <c r="O91" s="140">
        <v>9.2488919990669505</v>
      </c>
    </row>
    <row r="92" spans="1:15" customFormat="1" ht="14.25" customHeight="1" x14ac:dyDescent="0.2">
      <c r="A92" s="18" t="s">
        <v>440</v>
      </c>
      <c r="B92" s="19"/>
      <c r="C92" s="19"/>
      <c r="D92" s="179"/>
      <c r="E92" s="19"/>
      <c r="F92" s="19"/>
      <c r="G92" s="19"/>
      <c r="H92" s="19"/>
      <c r="I92" s="19"/>
      <c r="J92" s="19"/>
      <c r="L92" s="179"/>
      <c r="M92" s="179"/>
      <c r="N92" s="68"/>
      <c r="O92" s="68"/>
    </row>
    <row r="93" spans="1:15" customFormat="1" x14ac:dyDescent="0.2">
      <c r="A93" s="123" t="s">
        <v>441</v>
      </c>
      <c r="B93" s="122">
        <v>10857</v>
      </c>
      <c r="C93" s="122">
        <v>4662</v>
      </c>
      <c r="D93" s="178">
        <v>1.0011999954138699</v>
      </c>
      <c r="E93" s="122">
        <v>4656.44420041384</v>
      </c>
      <c r="F93" s="122">
        <v>4045.1245774894801</v>
      </c>
      <c r="G93" s="122">
        <v>1105.2674840710699</v>
      </c>
      <c r="H93" s="122"/>
      <c r="I93" s="122">
        <v>-447.30391184847002</v>
      </c>
      <c r="J93" s="122">
        <v>-46.643949298232599</v>
      </c>
      <c r="L93" s="178">
        <v>0.92413793103448305</v>
      </c>
      <c r="M93" s="178">
        <v>1.014</v>
      </c>
      <c r="N93" s="140">
        <v>3.72110159344202</v>
      </c>
      <c r="O93" s="140">
        <v>6.2448190107764603</v>
      </c>
    </row>
    <row r="94" spans="1:15" customFormat="1" x14ac:dyDescent="0.2">
      <c r="A94" s="123" t="s">
        <v>442</v>
      </c>
      <c r="B94" s="122">
        <v>9368</v>
      </c>
      <c r="C94" s="122">
        <v>6815</v>
      </c>
      <c r="D94" s="178">
        <v>1.0011999954138699</v>
      </c>
      <c r="E94" s="122">
        <v>6806.6858723975101</v>
      </c>
      <c r="F94" s="122">
        <v>5894.91034076508</v>
      </c>
      <c r="G94" s="122">
        <v>1273.38741127348</v>
      </c>
      <c r="H94" s="122"/>
      <c r="I94" s="122">
        <v>-166.05377490202</v>
      </c>
      <c r="J94" s="122">
        <v>-195.55810473902699</v>
      </c>
      <c r="L94" s="178">
        <v>0.96724137931034504</v>
      </c>
      <c r="M94" s="178">
        <v>0.91300000000000003</v>
      </c>
      <c r="N94" s="140">
        <v>5.4227156276686603</v>
      </c>
      <c r="O94" s="140">
        <v>7.1947053800170799</v>
      </c>
    </row>
    <row r="95" spans="1:15" customFormat="1" x14ac:dyDescent="0.2">
      <c r="A95" s="123" t="s">
        <v>443</v>
      </c>
      <c r="B95" s="122">
        <v>14579</v>
      </c>
      <c r="C95" s="122">
        <v>7187</v>
      </c>
      <c r="D95" s="178">
        <v>1.0011999954138699</v>
      </c>
      <c r="E95" s="122">
        <v>7178.3056841918497</v>
      </c>
      <c r="F95" s="122">
        <v>6270.8820718822699</v>
      </c>
      <c r="G95" s="122">
        <v>1381.53554672921</v>
      </c>
      <c r="H95" s="122"/>
      <c r="I95" s="122">
        <v>-278.55382968060201</v>
      </c>
      <c r="J95" s="122">
        <v>-195.55810473902699</v>
      </c>
      <c r="L95" s="178">
        <v>0.95</v>
      </c>
      <c r="M95" s="178">
        <v>0.91300000000000003</v>
      </c>
      <c r="N95" s="140">
        <v>5.7685712325948302</v>
      </c>
      <c r="O95" s="140">
        <v>7.8057479936895504</v>
      </c>
    </row>
    <row r="96" spans="1:15" customFormat="1" x14ac:dyDescent="0.2">
      <c r="A96" s="123" t="s">
        <v>444</v>
      </c>
      <c r="B96" s="122">
        <v>6087</v>
      </c>
      <c r="C96" s="122">
        <v>7066</v>
      </c>
      <c r="D96" s="178">
        <v>1.0011999954138699</v>
      </c>
      <c r="E96" s="122">
        <v>7057.6746486535103</v>
      </c>
      <c r="F96" s="122">
        <v>6161.3540748837104</v>
      </c>
      <c r="G96" s="122">
        <v>1465.46271142621</v>
      </c>
      <c r="H96" s="122"/>
      <c r="I96" s="122">
        <v>-447.30391184847002</v>
      </c>
      <c r="J96" s="122">
        <v>-121.838225807941</v>
      </c>
      <c r="L96" s="178">
        <v>0.92413793103448305</v>
      </c>
      <c r="M96" s="178">
        <v>0.96299999999999997</v>
      </c>
      <c r="N96" s="140">
        <v>5.6678166584524403</v>
      </c>
      <c r="O96" s="140">
        <v>8.2799408575653004</v>
      </c>
    </row>
    <row r="97" spans="1:15" customFormat="1" x14ac:dyDescent="0.2">
      <c r="A97" s="123" t="s">
        <v>440</v>
      </c>
      <c r="B97" s="122">
        <v>67451</v>
      </c>
      <c r="C97" s="122">
        <v>7881</v>
      </c>
      <c r="D97" s="178">
        <v>1.0011999954138699</v>
      </c>
      <c r="E97" s="122">
        <v>7872.0067278869801</v>
      </c>
      <c r="F97" s="122">
        <v>6499.8031365181896</v>
      </c>
      <c r="G97" s="122">
        <v>1393.32896669601</v>
      </c>
      <c r="H97" s="122"/>
      <c r="I97" s="122">
        <v>-42.303714645585302</v>
      </c>
      <c r="J97" s="122">
        <v>21.1783393183672</v>
      </c>
      <c r="L97" s="178">
        <v>0.986206896551724</v>
      </c>
      <c r="M97" s="178">
        <v>1.06</v>
      </c>
      <c r="N97" s="140">
        <v>5.9791552386176603</v>
      </c>
      <c r="O97" s="140">
        <v>7.8723814324472601</v>
      </c>
    </row>
    <row r="98" spans="1:15" customFormat="1" x14ac:dyDescent="0.2">
      <c r="A98" s="123" t="s">
        <v>445</v>
      </c>
      <c r="B98" s="122">
        <v>13498</v>
      </c>
      <c r="C98" s="122">
        <v>7322</v>
      </c>
      <c r="D98" s="178">
        <v>1.0011999954138699</v>
      </c>
      <c r="E98" s="122">
        <v>7313.2916215674604</v>
      </c>
      <c r="F98" s="122">
        <v>6305.9817868323598</v>
      </c>
      <c r="G98" s="122">
        <v>1368.92171437615</v>
      </c>
      <c r="H98" s="122"/>
      <c r="I98" s="122">
        <v>-166.05377490202</v>
      </c>
      <c r="J98" s="122">
        <v>-195.55810473902699</v>
      </c>
      <c r="L98" s="178">
        <v>0.96724137931034504</v>
      </c>
      <c r="M98" s="178">
        <v>0.91300000000000003</v>
      </c>
      <c r="N98" s="140">
        <v>5.80085938657579</v>
      </c>
      <c r="O98" s="140">
        <v>7.7344791821010501</v>
      </c>
    </row>
    <row r="99" spans="1:15" customFormat="1" x14ac:dyDescent="0.2">
      <c r="A99" s="123" t="s">
        <v>446</v>
      </c>
      <c r="B99" s="122">
        <v>15000</v>
      </c>
      <c r="C99" s="122">
        <v>8086</v>
      </c>
      <c r="D99" s="178">
        <v>1.0011999954138699</v>
      </c>
      <c r="E99" s="122">
        <v>8076.2933034289999</v>
      </c>
      <c r="F99" s="122">
        <v>6515.2158195519996</v>
      </c>
      <c r="G99" s="122">
        <v>1598.8052798454501</v>
      </c>
      <c r="H99" s="122"/>
      <c r="I99" s="122">
        <v>-64.803725601301196</v>
      </c>
      <c r="J99" s="122">
        <v>27.075929632854098</v>
      </c>
      <c r="L99" s="178">
        <v>0.98275862068965503</v>
      </c>
      <c r="M99" s="178">
        <v>1.0640000000000001</v>
      </c>
      <c r="N99" s="140">
        <v>5.9933333333333296</v>
      </c>
      <c r="O99" s="140">
        <v>9.0333333333333297</v>
      </c>
    </row>
    <row r="100" spans="1:15" customFormat="1" x14ac:dyDescent="0.2">
      <c r="A100" s="123" t="s">
        <v>447</v>
      </c>
      <c r="B100" s="122">
        <v>20406</v>
      </c>
      <c r="C100" s="122">
        <v>7121</v>
      </c>
      <c r="D100" s="178">
        <v>1.0011999954138699</v>
      </c>
      <c r="E100" s="122">
        <v>7112.3231194804403</v>
      </c>
      <c r="F100" s="122">
        <v>6078.3840404435396</v>
      </c>
      <c r="G100" s="122">
        <v>1395.5509586779499</v>
      </c>
      <c r="H100" s="122"/>
      <c r="I100" s="122">
        <v>-166.05377490202</v>
      </c>
      <c r="J100" s="122">
        <v>-195.55810473902699</v>
      </c>
      <c r="L100" s="178">
        <v>0.96724137931034504</v>
      </c>
      <c r="M100" s="178">
        <v>0.91300000000000003</v>
      </c>
      <c r="N100" s="140">
        <v>5.59149269822601</v>
      </c>
      <c r="O100" s="140">
        <v>7.8849358031951402</v>
      </c>
    </row>
    <row r="101" spans="1:15" customFormat="1" x14ac:dyDescent="0.2">
      <c r="A101" s="123" t="s">
        <v>448</v>
      </c>
      <c r="B101" s="122">
        <v>26928</v>
      </c>
      <c r="C101" s="122">
        <v>6981</v>
      </c>
      <c r="D101" s="178">
        <v>1.0011999954138699</v>
      </c>
      <c r="E101" s="122">
        <v>6972.5377477639904</v>
      </c>
      <c r="F101" s="122">
        <v>5954.5410761903204</v>
      </c>
      <c r="G101" s="122">
        <v>1379.6085512147199</v>
      </c>
      <c r="H101" s="122"/>
      <c r="I101" s="122">
        <v>-166.05377490202</v>
      </c>
      <c r="J101" s="122">
        <v>-195.55810473902699</v>
      </c>
      <c r="L101" s="178">
        <v>0.96724137931034504</v>
      </c>
      <c r="M101" s="178">
        <v>0.91300000000000003</v>
      </c>
      <c r="N101" s="140">
        <v>5.4775698158051096</v>
      </c>
      <c r="O101" s="140">
        <v>7.7948603683897799</v>
      </c>
    </row>
    <row r="102" spans="1:15" customFormat="1" x14ac:dyDescent="0.2">
      <c r="A102" s="123" t="s">
        <v>449</v>
      </c>
      <c r="B102" s="122">
        <v>7083</v>
      </c>
      <c r="C102" s="122">
        <v>5812</v>
      </c>
      <c r="D102" s="178">
        <v>1.0011999954138699</v>
      </c>
      <c r="E102" s="122">
        <v>5805.4842616564401</v>
      </c>
      <c r="F102" s="122">
        <v>5141.4774935817904</v>
      </c>
      <c r="G102" s="122">
        <v>1306.8687846621499</v>
      </c>
      <c r="H102" s="122"/>
      <c r="I102" s="122">
        <v>-447.30391184847002</v>
      </c>
      <c r="J102" s="122">
        <v>-195.55810473902699</v>
      </c>
      <c r="L102" s="178">
        <v>0.92413793103448305</v>
      </c>
      <c r="M102" s="178">
        <v>0.91300000000000003</v>
      </c>
      <c r="N102" s="140">
        <v>4.7296343357334498</v>
      </c>
      <c r="O102" s="140">
        <v>7.3838768883241599</v>
      </c>
    </row>
    <row r="103" spans="1:15" customFormat="1" x14ac:dyDescent="0.2">
      <c r="A103" s="123" t="s">
        <v>450</v>
      </c>
      <c r="B103" s="122">
        <v>15728</v>
      </c>
      <c r="C103" s="122">
        <v>6833</v>
      </c>
      <c r="D103" s="178">
        <v>1.0011999954138699</v>
      </c>
      <c r="E103" s="122">
        <v>6824.3704507697203</v>
      </c>
      <c r="F103" s="122">
        <v>5971.7362162741201</v>
      </c>
      <c r="G103" s="122">
        <v>1326.7461689152301</v>
      </c>
      <c r="H103" s="122"/>
      <c r="I103" s="122">
        <v>-278.55382968060201</v>
      </c>
      <c r="J103" s="122">
        <v>-195.55810473902699</v>
      </c>
      <c r="L103" s="178">
        <v>0.95</v>
      </c>
      <c r="M103" s="178">
        <v>0.91300000000000003</v>
      </c>
      <c r="N103" s="140">
        <v>5.4933875890132198</v>
      </c>
      <c r="O103" s="140">
        <v>7.4961851475076298</v>
      </c>
    </row>
    <row r="104" spans="1:15" customFormat="1" x14ac:dyDescent="0.2">
      <c r="A104" s="123" t="s">
        <v>451</v>
      </c>
      <c r="B104" s="122">
        <v>36551</v>
      </c>
      <c r="C104" s="122">
        <v>6363</v>
      </c>
      <c r="D104" s="178">
        <v>1.0011999954138699</v>
      </c>
      <c r="E104" s="122">
        <v>6355.3282286444301</v>
      </c>
      <c r="F104" s="122">
        <v>5356.4224709746204</v>
      </c>
      <c r="G104" s="122">
        <v>1279.80981776305</v>
      </c>
      <c r="H104" s="122"/>
      <c r="I104" s="122">
        <v>-188.55378585773701</v>
      </c>
      <c r="J104" s="122">
        <v>-92.350274235506205</v>
      </c>
      <c r="L104" s="178">
        <v>0.96379310344827596</v>
      </c>
      <c r="M104" s="178">
        <v>0.98299999999999998</v>
      </c>
      <c r="N104" s="140">
        <v>4.9273617684878701</v>
      </c>
      <c r="O104" s="140">
        <v>7.23099231211184</v>
      </c>
    </row>
    <row r="105" spans="1:15" customFormat="1" ht="14.25" customHeight="1" x14ac:dyDescent="0.2">
      <c r="A105" s="18" t="s">
        <v>452</v>
      </c>
      <c r="B105" s="19"/>
      <c r="C105" s="19"/>
      <c r="D105" s="179"/>
      <c r="E105" s="19"/>
      <c r="F105" s="19"/>
      <c r="G105" s="19"/>
      <c r="H105" s="19"/>
      <c r="I105" s="19"/>
      <c r="J105" s="19"/>
      <c r="L105" s="179"/>
      <c r="M105" s="179"/>
      <c r="N105" s="68"/>
      <c r="O105" s="68"/>
    </row>
    <row r="106" spans="1:15" customFormat="1" x14ac:dyDescent="0.2">
      <c r="A106" s="123" t="s">
        <v>453</v>
      </c>
      <c r="B106" s="122">
        <v>58595</v>
      </c>
      <c r="C106" s="122">
        <v>6547</v>
      </c>
      <c r="D106" s="178">
        <v>1.0011999954138699</v>
      </c>
      <c r="E106" s="122">
        <v>6539.0159141616896</v>
      </c>
      <c r="F106" s="122">
        <v>5446.9810763003297</v>
      </c>
      <c r="G106" s="122">
        <v>1327.23257301734</v>
      </c>
      <c r="H106" s="122"/>
      <c r="I106" s="122">
        <v>-188.55378585773701</v>
      </c>
      <c r="J106" s="122">
        <v>-46.643949298232599</v>
      </c>
      <c r="L106" s="178">
        <v>0.96379310344827596</v>
      </c>
      <c r="M106" s="178">
        <v>1.014</v>
      </c>
      <c r="N106" s="140">
        <v>5.0106664391159699</v>
      </c>
      <c r="O106" s="140">
        <v>7.4989333560883997</v>
      </c>
    </row>
    <row r="107" spans="1:15" customFormat="1" ht="14.25" customHeight="1" x14ac:dyDescent="0.2">
      <c r="A107" s="18" t="s">
        <v>454</v>
      </c>
      <c r="B107" s="19"/>
      <c r="C107" s="19"/>
      <c r="D107" s="179"/>
      <c r="E107" s="19"/>
      <c r="F107" s="19"/>
      <c r="G107" s="19"/>
      <c r="H107" s="19"/>
      <c r="I107" s="19"/>
      <c r="J107" s="19"/>
      <c r="L107" s="179"/>
      <c r="M107" s="179"/>
      <c r="N107" s="68"/>
      <c r="O107" s="68"/>
    </row>
    <row r="108" spans="1:15" customFormat="1" x14ac:dyDescent="0.2">
      <c r="A108" s="123" t="s">
        <v>455</v>
      </c>
      <c r="B108" s="122">
        <v>32200</v>
      </c>
      <c r="C108" s="122">
        <v>6899</v>
      </c>
      <c r="D108" s="178">
        <v>1.0011999954138699</v>
      </c>
      <c r="E108" s="122">
        <v>6890.2511903571703</v>
      </c>
      <c r="F108" s="122">
        <v>5789.8675187052304</v>
      </c>
      <c r="G108" s="122">
        <v>1381.2877317451801</v>
      </c>
      <c r="H108" s="122"/>
      <c r="I108" s="122">
        <v>-188.55378585773701</v>
      </c>
      <c r="J108" s="122">
        <v>-92.350274235506205</v>
      </c>
      <c r="L108" s="178">
        <v>0.96379310344827596</v>
      </c>
      <c r="M108" s="178">
        <v>0.98299999999999998</v>
      </c>
      <c r="N108" s="140">
        <v>5.3260869565217401</v>
      </c>
      <c r="O108" s="140">
        <v>7.8043478260869596</v>
      </c>
    </row>
    <row r="109" spans="1:15" customFormat="1" x14ac:dyDescent="0.2">
      <c r="A109" s="123" t="s">
        <v>456</v>
      </c>
      <c r="B109" s="122">
        <v>66666</v>
      </c>
      <c r="C109" s="122">
        <v>7563</v>
      </c>
      <c r="D109" s="178">
        <v>1.0011999954138699</v>
      </c>
      <c r="E109" s="122">
        <v>7553.6619852608601</v>
      </c>
      <c r="F109" s="122">
        <v>6080.6269386382601</v>
      </c>
      <c r="G109" s="122">
        <v>1494.1604219498199</v>
      </c>
      <c r="H109" s="122"/>
      <c r="I109" s="122">
        <v>-42.303714645585302</v>
      </c>
      <c r="J109" s="122">
        <v>21.1783393183672</v>
      </c>
      <c r="L109" s="178">
        <v>0.986206896551724</v>
      </c>
      <c r="M109" s="178">
        <v>1.06</v>
      </c>
      <c r="N109" s="140">
        <v>5.59355593555936</v>
      </c>
      <c r="O109" s="140">
        <v>8.4420844208442105</v>
      </c>
    </row>
    <row r="110" spans="1:15" customFormat="1" x14ac:dyDescent="0.2">
      <c r="A110" s="123" t="s">
        <v>457</v>
      </c>
      <c r="B110" s="122">
        <v>13482</v>
      </c>
      <c r="C110" s="122">
        <v>6474</v>
      </c>
      <c r="D110" s="178">
        <v>1.0011999954138699</v>
      </c>
      <c r="E110" s="122">
        <v>6466.3831986093101</v>
      </c>
      <c r="F110" s="122">
        <v>5515.21126001838</v>
      </c>
      <c r="G110" s="122">
        <v>1312.7838182319699</v>
      </c>
      <c r="H110" s="122"/>
      <c r="I110" s="122">
        <v>-166.05377490202</v>
      </c>
      <c r="J110" s="122">
        <v>-195.55810473902699</v>
      </c>
      <c r="L110" s="178">
        <v>0.96724137931034504</v>
      </c>
      <c r="M110" s="178">
        <v>0.91300000000000003</v>
      </c>
      <c r="N110" s="140">
        <v>5.0734312416555403</v>
      </c>
      <c r="O110" s="140">
        <v>7.4172971369233096</v>
      </c>
    </row>
    <row r="111" spans="1:15" customFormat="1" x14ac:dyDescent="0.2">
      <c r="A111" s="123" t="s">
        <v>458</v>
      </c>
      <c r="B111" s="122">
        <v>29568</v>
      </c>
      <c r="C111" s="122">
        <v>7496</v>
      </c>
      <c r="D111" s="178">
        <v>1.0011999954138699</v>
      </c>
      <c r="E111" s="122">
        <v>7487.2971440954398</v>
      </c>
      <c r="F111" s="122">
        <v>6253.7819963751399</v>
      </c>
      <c r="G111" s="122">
        <v>1514.41920781354</v>
      </c>
      <c r="H111" s="122"/>
      <c r="I111" s="122">
        <v>-188.55378585773701</v>
      </c>
      <c r="J111" s="122">
        <v>-92.350274235506205</v>
      </c>
      <c r="L111" s="178">
        <v>0.96379310344827596</v>
      </c>
      <c r="M111" s="178">
        <v>0.98299999999999998</v>
      </c>
      <c r="N111" s="140">
        <v>5.7528409090909101</v>
      </c>
      <c r="O111" s="140">
        <v>8.5565476190476204</v>
      </c>
    </row>
    <row r="112" spans="1:15" customFormat="1" x14ac:dyDescent="0.2">
      <c r="A112" s="123" t="s">
        <v>459</v>
      </c>
      <c r="B112" s="122">
        <v>17455</v>
      </c>
      <c r="C112" s="122">
        <v>6781</v>
      </c>
      <c r="D112" s="178">
        <v>1.0011999954138699</v>
      </c>
      <c r="E112" s="122">
        <v>6773.0959932235401</v>
      </c>
      <c r="F112" s="122">
        <v>5767.0206613336404</v>
      </c>
      <c r="G112" s="122">
        <v>1376.9794358060101</v>
      </c>
      <c r="H112" s="122"/>
      <c r="I112" s="122">
        <v>-278.55382968060201</v>
      </c>
      <c r="J112" s="122">
        <v>-92.350274235506205</v>
      </c>
      <c r="L112" s="178">
        <v>0.95</v>
      </c>
      <c r="M112" s="178">
        <v>0.98299999999999998</v>
      </c>
      <c r="N112" s="140">
        <v>5.3050701804640497</v>
      </c>
      <c r="O112" s="140">
        <v>7.7800057290174696</v>
      </c>
    </row>
    <row r="113" spans="1:15" customFormat="1" ht="14.25" customHeight="1" x14ac:dyDescent="0.2">
      <c r="A113" s="18" t="s">
        <v>460</v>
      </c>
      <c r="B113" s="19"/>
      <c r="C113" s="19"/>
      <c r="D113" s="179"/>
      <c r="E113" s="19"/>
      <c r="F113" s="19"/>
      <c r="G113" s="19"/>
      <c r="H113" s="19"/>
      <c r="I113" s="19"/>
      <c r="J113" s="19"/>
      <c r="L113" s="179"/>
      <c r="M113" s="179"/>
      <c r="N113" s="68"/>
      <c r="O113" s="68"/>
    </row>
    <row r="114" spans="1:15" customFormat="1" x14ac:dyDescent="0.2">
      <c r="A114" s="123" t="s">
        <v>461</v>
      </c>
      <c r="B114" s="122">
        <v>15429</v>
      </c>
      <c r="C114" s="122">
        <v>8321</v>
      </c>
      <c r="D114" s="178">
        <v>1.0011999954138699</v>
      </c>
      <c r="E114" s="122">
        <v>8311.2867729682403</v>
      </c>
      <c r="F114" s="122">
        <v>6707.4824212327303</v>
      </c>
      <c r="G114" s="122">
        <v>1641.5321477039599</v>
      </c>
      <c r="H114" s="122"/>
      <c r="I114" s="122">
        <v>-64.803725601301196</v>
      </c>
      <c r="J114" s="122">
        <v>27.075929632854098</v>
      </c>
      <c r="L114" s="178">
        <v>0.98275862068965503</v>
      </c>
      <c r="M114" s="178">
        <v>1.0640000000000001</v>
      </c>
      <c r="N114" s="140">
        <v>6.1701989759543698</v>
      </c>
      <c r="O114" s="140">
        <v>9.2747423682675496</v>
      </c>
    </row>
    <row r="115" spans="1:15" customFormat="1" x14ac:dyDescent="0.2">
      <c r="A115" s="123" t="s">
        <v>462</v>
      </c>
      <c r="B115" s="122">
        <v>12699</v>
      </c>
      <c r="C115" s="122">
        <v>7338</v>
      </c>
      <c r="D115" s="178">
        <v>1.0011999954138699</v>
      </c>
      <c r="E115" s="122">
        <v>7329.3423392171399</v>
      </c>
      <c r="F115" s="122">
        <v>5949.4340570929098</v>
      </c>
      <c r="G115" s="122">
        <v>1566.55023353347</v>
      </c>
      <c r="H115" s="122"/>
      <c r="I115" s="122">
        <v>-64.803725601301196</v>
      </c>
      <c r="J115" s="122">
        <v>-121.838225807941</v>
      </c>
      <c r="L115" s="178">
        <v>0.98275862068965503</v>
      </c>
      <c r="M115" s="178">
        <v>0.96299999999999997</v>
      </c>
      <c r="N115" s="140">
        <v>5.4728718796755604</v>
      </c>
      <c r="O115" s="140">
        <v>8.8510906370580393</v>
      </c>
    </row>
    <row r="116" spans="1:15" customFormat="1" x14ac:dyDescent="0.2">
      <c r="A116" s="123" t="s">
        <v>463</v>
      </c>
      <c r="B116" s="122">
        <v>18073</v>
      </c>
      <c r="C116" s="122">
        <v>9735</v>
      </c>
      <c r="D116" s="178">
        <v>1.0011999954138699</v>
      </c>
      <c r="E116" s="122">
        <v>9723.6972635380207</v>
      </c>
      <c r="F116" s="122">
        <v>7620.9083733018797</v>
      </c>
      <c r="G116" s="122">
        <v>1696.15359318225</v>
      </c>
      <c r="H116" s="122"/>
      <c r="I116" s="122">
        <v>227.69641682299701</v>
      </c>
      <c r="J116" s="122">
        <v>178.93888023089201</v>
      </c>
      <c r="L116" s="178">
        <v>1.02758620689655</v>
      </c>
      <c r="M116" s="178">
        <v>1.167</v>
      </c>
      <c r="N116" s="140">
        <v>7.0104575886681797</v>
      </c>
      <c r="O116" s="140">
        <v>9.5833563879820698</v>
      </c>
    </row>
    <row r="117" spans="1:15" customFormat="1" x14ac:dyDescent="0.2">
      <c r="A117" s="123" t="s">
        <v>464</v>
      </c>
      <c r="B117" s="122">
        <v>14796</v>
      </c>
      <c r="C117" s="122">
        <v>5959</v>
      </c>
      <c r="D117" s="178">
        <v>1.0011999954138699</v>
      </c>
      <c r="E117" s="122">
        <v>5952.1297648417503</v>
      </c>
      <c r="F117" s="122">
        <v>5003.3762542264603</v>
      </c>
      <c r="G117" s="122">
        <v>1273.95128959413</v>
      </c>
      <c r="H117" s="122"/>
      <c r="I117" s="122">
        <v>-278.55382968060201</v>
      </c>
      <c r="J117" s="122">
        <v>-46.643949298232599</v>
      </c>
      <c r="L117" s="178">
        <v>0.95</v>
      </c>
      <c r="M117" s="178">
        <v>1.014</v>
      </c>
      <c r="N117" s="140">
        <v>4.6025952960259504</v>
      </c>
      <c r="O117" s="140">
        <v>7.1978913219789096</v>
      </c>
    </row>
    <row r="118" spans="1:15" customFormat="1" x14ac:dyDescent="0.2">
      <c r="A118" s="123" t="s">
        <v>465</v>
      </c>
      <c r="B118" s="122">
        <v>33236</v>
      </c>
      <c r="C118" s="122">
        <v>8456</v>
      </c>
      <c r="D118" s="178">
        <v>1.0011999954138699</v>
      </c>
      <c r="E118" s="122">
        <v>8445.9799254710106</v>
      </c>
      <c r="F118" s="122">
        <v>6888.2672801570898</v>
      </c>
      <c r="G118" s="122">
        <v>1595.4404412823701</v>
      </c>
      <c r="H118" s="122"/>
      <c r="I118" s="122">
        <v>-64.803725601301196</v>
      </c>
      <c r="J118" s="122">
        <v>27.075929632854098</v>
      </c>
      <c r="L118" s="178">
        <v>0.98275862068965503</v>
      </c>
      <c r="M118" s="178">
        <v>1.0640000000000001</v>
      </c>
      <c r="N118" s="140">
        <v>6.3365025875556604</v>
      </c>
      <c r="O118" s="140">
        <v>9.0143218197135599</v>
      </c>
    </row>
    <row r="119" spans="1:15" customFormat="1" x14ac:dyDescent="0.2">
      <c r="A119" s="123" t="s">
        <v>466</v>
      </c>
      <c r="B119" s="122">
        <v>143304</v>
      </c>
      <c r="C119" s="122">
        <v>8073</v>
      </c>
      <c r="D119" s="178">
        <v>1.0011999954138699</v>
      </c>
      <c r="E119" s="122">
        <v>8063.0390567715704</v>
      </c>
      <c r="F119" s="122">
        <v>6619.3793315600296</v>
      </c>
      <c r="G119" s="122">
        <v>1464.7851005387499</v>
      </c>
      <c r="H119" s="122"/>
      <c r="I119" s="122">
        <v>-42.303714645585302</v>
      </c>
      <c r="J119" s="122">
        <v>21.1783393183672</v>
      </c>
      <c r="L119" s="178">
        <v>0.986206896551724</v>
      </c>
      <c r="M119" s="178">
        <v>1.06</v>
      </c>
      <c r="N119" s="140">
        <v>6.0891531290124501</v>
      </c>
      <c r="O119" s="140">
        <v>8.2761123206609692</v>
      </c>
    </row>
    <row r="120" spans="1:15" customFormat="1" x14ac:dyDescent="0.2">
      <c r="A120" s="123" t="s">
        <v>467</v>
      </c>
      <c r="B120" s="122">
        <v>52003</v>
      </c>
      <c r="C120" s="122">
        <v>7261</v>
      </c>
      <c r="D120" s="178">
        <v>1.0011999954138699</v>
      </c>
      <c r="E120" s="122">
        <v>7252.7054962859502</v>
      </c>
      <c r="F120" s="122">
        <v>6014.1165102365503</v>
      </c>
      <c r="G120" s="122">
        <v>1405.96443258877</v>
      </c>
      <c r="H120" s="122"/>
      <c r="I120" s="122">
        <v>-188.55378585773701</v>
      </c>
      <c r="J120" s="122">
        <v>21.1783393183672</v>
      </c>
      <c r="L120" s="178">
        <v>0.96379310344827596</v>
      </c>
      <c r="M120" s="178">
        <v>1.06</v>
      </c>
      <c r="N120" s="140">
        <v>5.5323731323192904</v>
      </c>
      <c r="O120" s="140">
        <v>7.9437724746649199</v>
      </c>
    </row>
    <row r="121" spans="1:15" customFormat="1" x14ac:dyDescent="0.2">
      <c r="A121" s="123" t="s">
        <v>468</v>
      </c>
      <c r="B121" s="122">
        <v>26193</v>
      </c>
      <c r="C121" s="122">
        <v>7316</v>
      </c>
      <c r="D121" s="178">
        <v>1.0011999954138699</v>
      </c>
      <c r="E121" s="122">
        <v>7307.0053093953902</v>
      </c>
      <c r="F121" s="122">
        <v>5901.6673582916501</v>
      </c>
      <c r="G121" s="122">
        <v>1591.9799025129801</v>
      </c>
      <c r="H121" s="122"/>
      <c r="I121" s="122">
        <v>-64.803725601301196</v>
      </c>
      <c r="J121" s="122">
        <v>-121.838225807941</v>
      </c>
      <c r="L121" s="178">
        <v>0.98275862068965503</v>
      </c>
      <c r="M121" s="178">
        <v>0.96299999999999997</v>
      </c>
      <c r="N121" s="140">
        <v>5.4289313938838601</v>
      </c>
      <c r="O121" s="140">
        <v>8.9947695949299398</v>
      </c>
    </row>
    <row r="122" spans="1:15" customFormat="1" x14ac:dyDescent="0.2">
      <c r="A122" s="123" t="s">
        <v>469</v>
      </c>
      <c r="B122" s="122">
        <v>15552</v>
      </c>
      <c r="C122" s="122">
        <v>7977</v>
      </c>
      <c r="D122" s="178">
        <v>1.0011999954138699</v>
      </c>
      <c r="E122" s="122">
        <v>7967.4154988109103</v>
      </c>
      <c r="F122" s="122">
        <v>6598.5136666523804</v>
      </c>
      <c r="G122" s="122">
        <v>1406.6296281269699</v>
      </c>
      <c r="H122" s="122"/>
      <c r="I122" s="122">
        <v>-64.803725601301196</v>
      </c>
      <c r="J122" s="122">
        <v>27.075929632854098</v>
      </c>
      <c r="L122" s="178">
        <v>0.98275862068965503</v>
      </c>
      <c r="M122" s="178">
        <v>1.0640000000000001</v>
      </c>
      <c r="N122" s="140">
        <v>6.06995884773663</v>
      </c>
      <c r="O122" s="140">
        <v>7.94753086419753</v>
      </c>
    </row>
    <row r="123" spans="1:15" customFormat="1" x14ac:dyDescent="0.2">
      <c r="A123" s="123" t="s">
        <v>470</v>
      </c>
      <c r="B123" s="122">
        <v>16478</v>
      </c>
      <c r="C123" s="122">
        <v>8238</v>
      </c>
      <c r="D123" s="178">
        <v>1.0011999954138699</v>
      </c>
      <c r="E123" s="122">
        <v>8227.9372962219895</v>
      </c>
      <c r="F123" s="122">
        <v>6663.11408207963</v>
      </c>
      <c r="G123" s="122">
        <v>1602.55101011081</v>
      </c>
      <c r="H123" s="122"/>
      <c r="I123" s="122">
        <v>-64.803725601301196</v>
      </c>
      <c r="J123" s="122">
        <v>27.075929632854098</v>
      </c>
      <c r="L123" s="178">
        <v>0.98275862068965503</v>
      </c>
      <c r="M123" s="178">
        <v>1.0640000000000001</v>
      </c>
      <c r="N123" s="140">
        <v>6.12938463405753</v>
      </c>
      <c r="O123" s="140">
        <v>9.0544969049641892</v>
      </c>
    </row>
    <row r="124" spans="1:15" customFormat="1" x14ac:dyDescent="0.2">
      <c r="A124" s="123" t="s">
        <v>471</v>
      </c>
      <c r="B124" s="122">
        <v>17462</v>
      </c>
      <c r="C124" s="122">
        <v>7101</v>
      </c>
      <c r="D124" s="178">
        <v>1.0011999954138699</v>
      </c>
      <c r="E124" s="122">
        <v>7092.8443208178296</v>
      </c>
      <c r="F124" s="122">
        <v>6088.4289835540403</v>
      </c>
      <c r="G124" s="122">
        <v>1404.8073927523301</v>
      </c>
      <c r="H124" s="122"/>
      <c r="I124" s="122">
        <v>-278.55382968060201</v>
      </c>
      <c r="J124" s="122">
        <v>-121.838225807941</v>
      </c>
      <c r="L124" s="178">
        <v>0.95</v>
      </c>
      <c r="M124" s="178">
        <v>0.96299999999999997</v>
      </c>
      <c r="N124" s="140">
        <v>5.6007330202725898</v>
      </c>
      <c r="O124" s="140">
        <v>7.9372351391593199</v>
      </c>
    </row>
    <row r="125" spans="1:15" customFormat="1" x14ac:dyDescent="0.2">
      <c r="A125" s="123" t="s">
        <v>472</v>
      </c>
      <c r="B125" s="122">
        <v>84151</v>
      </c>
      <c r="C125" s="122">
        <v>7722</v>
      </c>
      <c r="D125" s="178">
        <v>1.0011999954138699</v>
      </c>
      <c r="E125" s="122">
        <v>7712.4607693607404</v>
      </c>
      <c r="F125" s="122">
        <v>6247.2284090920602</v>
      </c>
      <c r="G125" s="122">
        <v>1486.3577355959001</v>
      </c>
      <c r="H125" s="122"/>
      <c r="I125" s="122">
        <v>-42.303714645585302</v>
      </c>
      <c r="J125" s="122">
        <v>21.1783393183672</v>
      </c>
      <c r="L125" s="178">
        <v>0.986206896551724</v>
      </c>
      <c r="M125" s="178">
        <v>1.06</v>
      </c>
      <c r="N125" s="140">
        <v>5.7468122779289601</v>
      </c>
      <c r="O125" s="140">
        <v>8.3979988354267903</v>
      </c>
    </row>
    <row r="126" spans="1:15" customFormat="1" x14ac:dyDescent="0.2">
      <c r="A126" s="123" t="s">
        <v>473</v>
      </c>
      <c r="B126" s="122">
        <v>30959</v>
      </c>
      <c r="C126" s="122">
        <v>9170</v>
      </c>
      <c r="D126" s="178">
        <v>1.0011999954138699</v>
      </c>
      <c r="E126" s="122">
        <v>9158.5721776358805</v>
      </c>
      <c r="F126" s="122">
        <v>7296.5740255281098</v>
      </c>
      <c r="G126" s="122">
        <v>1899.72594807622</v>
      </c>
      <c r="H126" s="122"/>
      <c r="I126" s="122">
        <v>-64.803725601301196</v>
      </c>
      <c r="J126" s="122">
        <v>27.075929632854098</v>
      </c>
      <c r="L126" s="178">
        <v>0.98275862068965503</v>
      </c>
      <c r="M126" s="178">
        <v>1.0640000000000001</v>
      </c>
      <c r="N126" s="140">
        <v>6.71210310410543</v>
      </c>
      <c r="O126" s="140">
        <v>10.7335508252851</v>
      </c>
    </row>
    <row r="127" spans="1:15" customFormat="1" x14ac:dyDescent="0.2">
      <c r="A127" s="123" t="s">
        <v>474</v>
      </c>
      <c r="B127" s="122">
        <v>45286</v>
      </c>
      <c r="C127" s="122">
        <v>8436</v>
      </c>
      <c r="D127" s="178">
        <v>1.0011999954138699</v>
      </c>
      <c r="E127" s="122">
        <v>8425.4084471793103</v>
      </c>
      <c r="F127" s="122">
        <v>7227.8173147694097</v>
      </c>
      <c r="G127" s="122">
        <v>1478.4951925031401</v>
      </c>
      <c r="H127" s="122"/>
      <c r="I127" s="122">
        <v>-188.55378585773701</v>
      </c>
      <c r="J127" s="122">
        <v>-92.350274235506205</v>
      </c>
      <c r="L127" s="178">
        <v>0.96379310344827596</v>
      </c>
      <c r="M127" s="178">
        <v>0.98299999999999998</v>
      </c>
      <c r="N127" s="140">
        <v>6.6488539504482604</v>
      </c>
      <c r="O127" s="140">
        <v>8.3535750563087898</v>
      </c>
    </row>
    <row r="128" spans="1:15" customFormat="1" x14ac:dyDescent="0.2">
      <c r="A128" s="123" t="s">
        <v>475</v>
      </c>
      <c r="B128" s="122">
        <v>24264</v>
      </c>
      <c r="C128" s="122">
        <v>10277</v>
      </c>
      <c r="D128" s="178">
        <v>1.0011999954138699</v>
      </c>
      <c r="E128" s="122">
        <v>10264.4030493142</v>
      </c>
      <c r="F128" s="122">
        <v>7800.0385235711101</v>
      </c>
      <c r="G128" s="122">
        <v>2057.7292286892198</v>
      </c>
      <c r="H128" s="122"/>
      <c r="I128" s="122">
        <v>227.69641682299701</v>
      </c>
      <c r="J128" s="122">
        <v>178.93888023089201</v>
      </c>
      <c r="L128" s="178">
        <v>1.02758620689655</v>
      </c>
      <c r="M128" s="178">
        <v>1.167</v>
      </c>
      <c r="N128" s="140">
        <v>7.1752390372568398</v>
      </c>
      <c r="O128" s="140">
        <v>11.6262776129245</v>
      </c>
    </row>
    <row r="129" spans="1:15" customFormat="1" x14ac:dyDescent="0.2">
      <c r="A129" s="123" t="s">
        <v>476</v>
      </c>
      <c r="B129" s="122">
        <v>121274</v>
      </c>
      <c r="C129" s="122">
        <v>7578</v>
      </c>
      <c r="D129" s="178">
        <v>1.0011999954138699</v>
      </c>
      <c r="E129" s="122">
        <v>7569.0784845450999</v>
      </c>
      <c r="F129" s="122">
        <v>6149.1740720124099</v>
      </c>
      <c r="G129" s="122">
        <v>1441.0297878598999</v>
      </c>
      <c r="H129" s="122"/>
      <c r="I129" s="122">
        <v>-42.303714645585302</v>
      </c>
      <c r="J129" s="122">
        <v>21.1783393183672</v>
      </c>
      <c r="L129" s="178">
        <v>0.986206896551724</v>
      </c>
      <c r="M129" s="178">
        <v>1.06</v>
      </c>
      <c r="N129" s="140">
        <v>5.6566122994211501</v>
      </c>
      <c r="O129" s="140">
        <v>8.1418935633359197</v>
      </c>
    </row>
    <row r="130" spans="1:15" customFormat="1" x14ac:dyDescent="0.2">
      <c r="A130" s="123" t="s">
        <v>477</v>
      </c>
      <c r="B130" s="122">
        <v>333633</v>
      </c>
      <c r="C130" s="122">
        <v>9358</v>
      </c>
      <c r="D130" s="178">
        <v>1.0011999954138699</v>
      </c>
      <c r="E130" s="122">
        <v>9346.4099645201295</v>
      </c>
      <c r="F130" s="122">
        <v>7600.9675741251704</v>
      </c>
      <c r="G130" s="122">
        <v>1418.74681833607</v>
      </c>
      <c r="H130" s="122"/>
      <c r="I130" s="122">
        <v>295.19644969016503</v>
      </c>
      <c r="J130" s="122">
        <v>31.499122368719</v>
      </c>
      <c r="L130" s="178">
        <v>1.0379310344827599</v>
      </c>
      <c r="M130" s="178">
        <v>1.0669999999999999</v>
      </c>
      <c r="N130" s="140">
        <v>6.9921140894336</v>
      </c>
      <c r="O130" s="140">
        <v>8.0159936217340597</v>
      </c>
    </row>
    <row r="131" spans="1:15" customFormat="1" x14ac:dyDescent="0.2">
      <c r="A131" s="123" t="s">
        <v>478</v>
      </c>
      <c r="B131" s="122">
        <v>13182</v>
      </c>
      <c r="C131" s="122">
        <v>7107</v>
      </c>
      <c r="D131" s="178">
        <v>1.0011999954138699</v>
      </c>
      <c r="E131" s="122">
        <v>7098.06586553324</v>
      </c>
      <c r="F131" s="122">
        <v>5921.1152006228704</v>
      </c>
      <c r="G131" s="122">
        <v>1464.8426656203301</v>
      </c>
      <c r="H131" s="122"/>
      <c r="I131" s="122">
        <v>-166.05377490202</v>
      </c>
      <c r="J131" s="122">
        <v>-121.838225807941</v>
      </c>
      <c r="L131" s="178">
        <v>0.96724137931034504</v>
      </c>
      <c r="M131" s="178">
        <v>0.96299999999999997</v>
      </c>
      <c r="N131" s="140">
        <v>5.4468214231527803</v>
      </c>
      <c r="O131" s="140">
        <v>8.2764375663783891</v>
      </c>
    </row>
    <row r="132" spans="1:15" customFormat="1" x14ac:dyDescent="0.2">
      <c r="A132" s="123" t="s">
        <v>479</v>
      </c>
      <c r="B132" s="122">
        <v>7335</v>
      </c>
      <c r="C132" s="122">
        <v>7475</v>
      </c>
      <c r="D132" s="178">
        <v>1.0011999954138699</v>
      </c>
      <c r="E132" s="122">
        <v>7465.84180477469</v>
      </c>
      <c r="F132" s="122">
        <v>6254.2135566465404</v>
      </c>
      <c r="G132" s="122">
        <v>1573.2401277691999</v>
      </c>
      <c r="H132" s="122"/>
      <c r="I132" s="122">
        <v>-166.05377490202</v>
      </c>
      <c r="J132" s="122">
        <v>-195.55810473902699</v>
      </c>
      <c r="L132" s="178">
        <v>0.96724137931034504</v>
      </c>
      <c r="M132" s="178">
        <v>0.91300000000000003</v>
      </c>
      <c r="N132" s="140">
        <v>5.7532379004771599</v>
      </c>
      <c r="O132" s="140">
        <v>8.8888888888888893</v>
      </c>
    </row>
    <row r="133" spans="1:15" customFormat="1" x14ac:dyDescent="0.2">
      <c r="A133" s="123" t="s">
        <v>480</v>
      </c>
      <c r="B133" s="122">
        <v>19376</v>
      </c>
      <c r="C133" s="122">
        <v>5173</v>
      </c>
      <c r="D133" s="178">
        <v>1.0011999954138699</v>
      </c>
      <c r="E133" s="122">
        <v>5166.3481358939098</v>
      </c>
      <c r="F133" s="122">
        <v>4421.0198566294303</v>
      </c>
      <c r="G133" s="122">
        <v>1116.23238318059</v>
      </c>
      <c r="H133" s="122"/>
      <c r="I133" s="122">
        <v>-278.55382968060201</v>
      </c>
      <c r="J133" s="122">
        <v>-92.350274235506205</v>
      </c>
      <c r="L133" s="178">
        <v>0.95</v>
      </c>
      <c r="M133" s="178">
        <v>0.98299999999999998</v>
      </c>
      <c r="N133" s="140">
        <v>4.0668868703550798</v>
      </c>
      <c r="O133" s="140">
        <v>6.3067712634186597</v>
      </c>
    </row>
    <row r="134" spans="1:15" customFormat="1" x14ac:dyDescent="0.2">
      <c r="A134" s="123" t="s">
        <v>481</v>
      </c>
      <c r="B134" s="122">
        <v>19071</v>
      </c>
      <c r="C134" s="122">
        <v>7568</v>
      </c>
      <c r="D134" s="178">
        <v>1.0011999954138699</v>
      </c>
      <c r="E134" s="122">
        <v>7558.64317800343</v>
      </c>
      <c r="F134" s="122">
        <v>6230.27289228461</v>
      </c>
      <c r="G134" s="122">
        <v>1366.09808168727</v>
      </c>
      <c r="H134" s="122"/>
      <c r="I134" s="122">
        <v>-64.803725601301196</v>
      </c>
      <c r="J134" s="122">
        <v>27.075929632854098</v>
      </c>
      <c r="L134" s="178">
        <v>0.98275862068965503</v>
      </c>
      <c r="M134" s="178">
        <v>1.0640000000000001</v>
      </c>
      <c r="N134" s="140">
        <v>5.7312149336689204</v>
      </c>
      <c r="O134" s="140">
        <v>7.7185255099365504</v>
      </c>
    </row>
    <row r="135" spans="1:15" customFormat="1" x14ac:dyDescent="0.2">
      <c r="A135" s="123" t="s">
        <v>482</v>
      </c>
      <c r="B135" s="122">
        <v>15642</v>
      </c>
      <c r="C135" s="122">
        <v>8477</v>
      </c>
      <c r="D135" s="178">
        <v>1.0011999954138699</v>
      </c>
      <c r="E135" s="122">
        <v>8466.4291912746903</v>
      </c>
      <c r="F135" s="122">
        <v>6511.8994071751504</v>
      </c>
      <c r="G135" s="122">
        <v>1547.8944870456401</v>
      </c>
      <c r="H135" s="122"/>
      <c r="I135" s="122">
        <v>227.69641682299701</v>
      </c>
      <c r="J135" s="122">
        <v>178.93888023089201</v>
      </c>
      <c r="L135" s="178">
        <v>1.02758620689655</v>
      </c>
      <c r="M135" s="178">
        <v>1.167</v>
      </c>
      <c r="N135" s="140">
        <v>5.9902825725610498</v>
      </c>
      <c r="O135" s="140">
        <v>8.7456846950517804</v>
      </c>
    </row>
    <row r="136" spans="1:15" customFormat="1" x14ac:dyDescent="0.2">
      <c r="A136" s="123" t="s">
        <v>483</v>
      </c>
      <c r="B136" s="122">
        <v>24167</v>
      </c>
      <c r="C136" s="122">
        <v>10262</v>
      </c>
      <c r="D136" s="178">
        <v>1.0011999954138699</v>
      </c>
      <c r="E136" s="122">
        <v>10250.1784625894</v>
      </c>
      <c r="F136" s="122">
        <v>7943.8005401114197</v>
      </c>
      <c r="G136" s="122">
        <v>1899.74262542412</v>
      </c>
      <c r="H136" s="122"/>
      <c r="I136" s="122">
        <v>227.69641682299701</v>
      </c>
      <c r="J136" s="122">
        <v>178.93888023089201</v>
      </c>
      <c r="L136" s="178">
        <v>1.02758620689655</v>
      </c>
      <c r="M136" s="178">
        <v>1.167</v>
      </c>
      <c r="N136" s="140">
        <v>7.3074854139942902</v>
      </c>
      <c r="O136" s="140">
        <v>10.733645053171699</v>
      </c>
    </row>
    <row r="137" spans="1:15" customFormat="1" x14ac:dyDescent="0.2">
      <c r="A137" s="123" t="s">
        <v>484</v>
      </c>
      <c r="B137" s="122">
        <v>14025</v>
      </c>
      <c r="C137" s="122">
        <v>8298</v>
      </c>
      <c r="D137" s="178">
        <v>1.0011999954138699</v>
      </c>
      <c r="E137" s="122">
        <v>8288.2947401891997</v>
      </c>
      <c r="F137" s="122">
        <v>6859.6313197712498</v>
      </c>
      <c r="G137" s="122">
        <v>1615.3053718271999</v>
      </c>
      <c r="H137" s="122"/>
      <c r="I137" s="122">
        <v>-64.803725601301196</v>
      </c>
      <c r="J137" s="122">
        <v>-121.838225807941</v>
      </c>
      <c r="L137" s="178">
        <v>0.98275862068965503</v>
      </c>
      <c r="M137" s="178">
        <v>0.96299999999999997</v>
      </c>
      <c r="N137" s="140">
        <v>6.3101604278074896</v>
      </c>
      <c r="O137" s="140">
        <v>9.1265597147950093</v>
      </c>
    </row>
    <row r="138" spans="1:15" customFormat="1" x14ac:dyDescent="0.2">
      <c r="A138" s="123" t="s">
        <v>485</v>
      </c>
      <c r="B138" s="122">
        <v>21074</v>
      </c>
      <c r="C138" s="122">
        <v>10355</v>
      </c>
      <c r="D138" s="178">
        <v>1.0011999954138699</v>
      </c>
      <c r="E138" s="122">
        <v>10342.169024671801</v>
      </c>
      <c r="F138" s="122">
        <v>8031.5988833267002</v>
      </c>
      <c r="G138" s="122">
        <v>1903.9348442912401</v>
      </c>
      <c r="H138" s="122"/>
      <c r="I138" s="122">
        <v>227.69641682299701</v>
      </c>
      <c r="J138" s="122">
        <v>178.93888023089201</v>
      </c>
      <c r="L138" s="178">
        <v>1.02758620689655</v>
      </c>
      <c r="M138" s="178">
        <v>1.167</v>
      </c>
      <c r="N138" s="140">
        <v>7.3882509253108104</v>
      </c>
      <c r="O138" s="140">
        <v>10.7573313087216</v>
      </c>
    </row>
    <row r="139" spans="1:15" customFormat="1" x14ac:dyDescent="0.2">
      <c r="A139" s="123" t="s">
        <v>486</v>
      </c>
      <c r="B139" s="122">
        <v>13416</v>
      </c>
      <c r="C139" s="122">
        <v>6899</v>
      </c>
      <c r="D139" s="178">
        <v>1.0011999954138699</v>
      </c>
      <c r="E139" s="122">
        <v>6891.0337372310596</v>
      </c>
      <c r="F139" s="122">
        <v>5874.5598234462504</v>
      </c>
      <c r="G139" s="122">
        <v>1416.8659692733499</v>
      </c>
      <c r="H139" s="122"/>
      <c r="I139" s="122">
        <v>-278.55382968060201</v>
      </c>
      <c r="J139" s="122">
        <v>-121.838225807941</v>
      </c>
      <c r="L139" s="178">
        <v>0.95</v>
      </c>
      <c r="M139" s="178">
        <v>0.96299999999999997</v>
      </c>
      <c r="N139" s="140">
        <v>5.40399522957662</v>
      </c>
      <c r="O139" s="140">
        <v>8.0053667262969608</v>
      </c>
    </row>
    <row r="140" spans="1:15" customFormat="1" x14ac:dyDescent="0.2">
      <c r="A140" s="123" t="s">
        <v>487</v>
      </c>
      <c r="B140" s="122">
        <v>44595</v>
      </c>
      <c r="C140" s="122">
        <v>7509</v>
      </c>
      <c r="D140" s="178">
        <v>1.0011999954138699</v>
      </c>
      <c r="E140" s="122">
        <v>7499.9176661430001</v>
      </c>
      <c r="F140" s="122">
        <v>6318.43035382169</v>
      </c>
      <c r="G140" s="122">
        <v>1491.8793239869899</v>
      </c>
      <c r="H140" s="122"/>
      <c r="I140" s="122">
        <v>-188.55378585773701</v>
      </c>
      <c r="J140" s="122">
        <v>-121.838225807941</v>
      </c>
      <c r="L140" s="178">
        <v>0.96379310344827596</v>
      </c>
      <c r="M140" s="178">
        <v>0.96299999999999997</v>
      </c>
      <c r="N140" s="140">
        <v>5.81231079717457</v>
      </c>
      <c r="O140" s="140">
        <v>8.4291960982172895</v>
      </c>
    </row>
    <row r="141" spans="1:15" customFormat="1" x14ac:dyDescent="0.2">
      <c r="A141" s="123" t="s">
        <v>488</v>
      </c>
      <c r="B141" s="122">
        <v>35790</v>
      </c>
      <c r="C141" s="122">
        <v>8833</v>
      </c>
      <c r="D141" s="178">
        <v>1.0011999954138699</v>
      </c>
      <c r="E141" s="122">
        <v>8822.6593381420207</v>
      </c>
      <c r="F141" s="122">
        <v>6682.2290218219496</v>
      </c>
      <c r="G141" s="122">
        <v>1733.7950192661799</v>
      </c>
      <c r="H141" s="122"/>
      <c r="I141" s="122">
        <v>227.69641682299701</v>
      </c>
      <c r="J141" s="122">
        <v>178.93888023089201</v>
      </c>
      <c r="L141" s="178">
        <v>1.02758620689655</v>
      </c>
      <c r="M141" s="178">
        <v>1.167</v>
      </c>
      <c r="N141" s="140">
        <v>6.1469684269349001</v>
      </c>
      <c r="O141" s="140">
        <v>9.7960324112880706</v>
      </c>
    </row>
    <row r="142" spans="1:15" customFormat="1" x14ac:dyDescent="0.2">
      <c r="A142" s="123" t="s">
        <v>489</v>
      </c>
      <c r="B142" s="122">
        <v>29848</v>
      </c>
      <c r="C142" s="122">
        <v>6536</v>
      </c>
      <c r="D142" s="178">
        <v>1.0011999954138699</v>
      </c>
      <c r="E142" s="122">
        <v>6527.6863997697101</v>
      </c>
      <c r="F142" s="122">
        <v>5517.6960187202503</v>
      </c>
      <c r="G142" s="122">
        <v>1290.8944411427001</v>
      </c>
      <c r="H142" s="122"/>
      <c r="I142" s="122">
        <v>-188.55378585773701</v>
      </c>
      <c r="J142" s="122">
        <v>-92.350274235506205</v>
      </c>
      <c r="L142" s="178">
        <v>0.96379310344827596</v>
      </c>
      <c r="M142" s="178">
        <v>0.98299999999999998</v>
      </c>
      <c r="N142" s="140">
        <v>5.0757169659608703</v>
      </c>
      <c r="O142" s="140">
        <v>7.29362101313321</v>
      </c>
    </row>
    <row r="143" spans="1:15" customFormat="1" x14ac:dyDescent="0.2">
      <c r="A143" s="123" t="s">
        <v>490</v>
      </c>
      <c r="B143" s="122">
        <v>15828</v>
      </c>
      <c r="C143" s="122">
        <v>9139</v>
      </c>
      <c r="D143" s="178">
        <v>1.0011999954138699</v>
      </c>
      <c r="E143" s="122">
        <v>9128.5017306337304</v>
      </c>
      <c r="F143" s="122">
        <v>7362.5645867151497</v>
      </c>
      <c r="G143" s="122">
        <v>1803.66493988702</v>
      </c>
      <c r="H143" s="122"/>
      <c r="I143" s="122">
        <v>-64.803725601301196</v>
      </c>
      <c r="J143" s="122">
        <v>27.075929632854098</v>
      </c>
      <c r="L143" s="178">
        <v>0.98275862068965503</v>
      </c>
      <c r="M143" s="178">
        <v>1.0640000000000001</v>
      </c>
      <c r="N143" s="140">
        <v>6.7728076825878203</v>
      </c>
      <c r="O143" s="140">
        <v>10.190801111953499</v>
      </c>
    </row>
    <row r="144" spans="1:15" customFormat="1" x14ac:dyDescent="0.2">
      <c r="A144" s="123" t="s">
        <v>491</v>
      </c>
      <c r="B144" s="122">
        <v>41786</v>
      </c>
      <c r="C144" s="122">
        <v>7244</v>
      </c>
      <c r="D144" s="178">
        <v>1.0011999954138699</v>
      </c>
      <c r="E144" s="122">
        <v>7235.0354752992198</v>
      </c>
      <c r="F144" s="122">
        <v>6103.1997158368004</v>
      </c>
      <c r="G144" s="122">
        <v>1442.2277711280999</v>
      </c>
      <c r="H144" s="122"/>
      <c r="I144" s="122">
        <v>-188.55378585773701</v>
      </c>
      <c r="J144" s="122">
        <v>-121.838225807941</v>
      </c>
      <c r="L144" s="178">
        <v>0.96379310344827596</v>
      </c>
      <c r="M144" s="178">
        <v>0.96299999999999997</v>
      </c>
      <c r="N144" s="140">
        <v>5.6143205858421501</v>
      </c>
      <c r="O144" s="140">
        <v>8.1486622313693609</v>
      </c>
    </row>
    <row r="145" spans="1:15" customFormat="1" x14ac:dyDescent="0.2">
      <c r="A145" s="123" t="s">
        <v>492</v>
      </c>
      <c r="B145" s="122">
        <v>10047</v>
      </c>
      <c r="C145" s="122">
        <v>7068</v>
      </c>
      <c r="D145" s="178">
        <v>1.0011999954138699</v>
      </c>
      <c r="E145" s="122">
        <v>7059.2810929583702</v>
      </c>
      <c r="F145" s="122">
        <v>5983.4146832671604</v>
      </c>
      <c r="G145" s="122">
        <v>1437.4782893322599</v>
      </c>
      <c r="H145" s="122"/>
      <c r="I145" s="122">
        <v>-166.05377490202</v>
      </c>
      <c r="J145" s="122">
        <v>-195.55810473902699</v>
      </c>
      <c r="L145" s="178">
        <v>0.96724137931034504</v>
      </c>
      <c r="M145" s="178">
        <v>0.91300000000000003</v>
      </c>
      <c r="N145" s="140">
        <v>5.5041305862446501</v>
      </c>
      <c r="O145" s="140">
        <v>8.1218274111675104</v>
      </c>
    </row>
    <row r="146" spans="1:15" customFormat="1" x14ac:dyDescent="0.2">
      <c r="A146" s="123" t="s">
        <v>493</v>
      </c>
      <c r="B146" s="122">
        <v>14715</v>
      </c>
      <c r="C146" s="122">
        <v>7596</v>
      </c>
      <c r="D146" s="178">
        <v>1.0011999954138699</v>
      </c>
      <c r="E146" s="122">
        <v>7586.7527018503397</v>
      </c>
      <c r="F146" s="122">
        <v>6294.1878769573004</v>
      </c>
      <c r="G146" s="122">
        <v>1580.456825603</v>
      </c>
      <c r="H146" s="122"/>
      <c r="I146" s="122">
        <v>-166.05377490202</v>
      </c>
      <c r="J146" s="122">
        <v>-121.838225807941</v>
      </c>
      <c r="L146" s="178">
        <v>0.96724137931034504</v>
      </c>
      <c r="M146" s="178">
        <v>0.96299999999999997</v>
      </c>
      <c r="N146" s="140">
        <v>5.7900101936799198</v>
      </c>
      <c r="O146" s="140">
        <v>8.9296636085626897</v>
      </c>
    </row>
    <row r="147" spans="1:15" customFormat="1" ht="14.25" customHeight="1" x14ac:dyDescent="0.2">
      <c r="A147" s="18" t="s">
        <v>494</v>
      </c>
      <c r="B147" s="19"/>
      <c r="C147" s="19"/>
      <c r="D147" s="179"/>
      <c r="E147" s="19"/>
      <c r="F147" s="19"/>
      <c r="G147" s="19"/>
      <c r="H147" s="19"/>
      <c r="I147" s="19"/>
      <c r="J147" s="19"/>
      <c r="L147" s="179"/>
      <c r="M147" s="179"/>
      <c r="N147" s="68"/>
      <c r="O147" s="68"/>
    </row>
    <row r="148" spans="1:15" customFormat="1" x14ac:dyDescent="0.2">
      <c r="A148" s="123" t="s">
        <v>495</v>
      </c>
      <c r="B148" s="122">
        <v>44195</v>
      </c>
      <c r="C148" s="122">
        <v>7312</v>
      </c>
      <c r="D148" s="178">
        <v>1.0011999954138699</v>
      </c>
      <c r="E148" s="122">
        <v>7303.3735437668502</v>
      </c>
      <c r="F148" s="122">
        <v>6151.7818624506099</v>
      </c>
      <c r="G148" s="122">
        <v>1432.4957414094899</v>
      </c>
      <c r="H148" s="122"/>
      <c r="I148" s="122">
        <v>-188.55378585773701</v>
      </c>
      <c r="J148" s="122">
        <v>-92.350274235506205</v>
      </c>
      <c r="L148" s="178">
        <v>0.96379310344827596</v>
      </c>
      <c r="M148" s="178">
        <v>0.98299999999999998</v>
      </c>
      <c r="N148" s="140">
        <v>5.6590112003620296</v>
      </c>
      <c r="O148" s="140">
        <v>8.0936757551759193</v>
      </c>
    </row>
    <row r="149" spans="1:15" customFormat="1" x14ac:dyDescent="0.2">
      <c r="A149" s="123" t="s">
        <v>496</v>
      </c>
      <c r="B149" s="122">
        <v>99752</v>
      </c>
      <c r="C149" s="122">
        <v>7798</v>
      </c>
      <c r="D149" s="178">
        <v>1.0011999954138699</v>
      </c>
      <c r="E149" s="122">
        <v>7788.8100703863101</v>
      </c>
      <c r="F149" s="122">
        <v>6353.4163548717897</v>
      </c>
      <c r="G149" s="122">
        <v>1456.5190908417401</v>
      </c>
      <c r="H149" s="122"/>
      <c r="I149" s="122">
        <v>-42.303714645585302</v>
      </c>
      <c r="J149" s="122">
        <v>21.1783393183672</v>
      </c>
      <c r="L149" s="178">
        <v>0.986206896551724</v>
      </c>
      <c r="M149" s="178">
        <v>1.06</v>
      </c>
      <c r="N149" s="140">
        <v>5.8444943459780303</v>
      </c>
      <c r="O149" s="140">
        <v>8.2294089341567105</v>
      </c>
    </row>
    <row r="150" spans="1:15" customFormat="1" x14ac:dyDescent="0.2">
      <c r="A150" s="123" t="s">
        <v>497</v>
      </c>
      <c r="B150" s="122">
        <v>10990</v>
      </c>
      <c r="C150" s="122">
        <v>8339</v>
      </c>
      <c r="D150" s="178">
        <v>1.0011999954138699</v>
      </c>
      <c r="E150" s="122">
        <v>8329.1023706878605</v>
      </c>
      <c r="F150" s="122">
        <v>7062.5395548589404</v>
      </c>
      <c r="G150" s="122">
        <v>1628.1746954699599</v>
      </c>
      <c r="H150" s="122"/>
      <c r="I150" s="122">
        <v>-166.05377490202</v>
      </c>
      <c r="J150" s="122">
        <v>-195.55810473902699</v>
      </c>
      <c r="L150" s="178">
        <v>0.96724137931034504</v>
      </c>
      <c r="M150" s="178">
        <v>0.91300000000000003</v>
      </c>
      <c r="N150" s="140">
        <v>6.4968152866241997</v>
      </c>
      <c r="O150" s="140">
        <v>9.1992720655140996</v>
      </c>
    </row>
    <row r="151" spans="1:15" customFormat="1" x14ac:dyDescent="0.2">
      <c r="A151" s="123" t="s">
        <v>498</v>
      </c>
      <c r="B151" s="122">
        <v>81986</v>
      </c>
      <c r="C151" s="122">
        <v>8927</v>
      </c>
      <c r="D151" s="178">
        <v>1.0011999954138699</v>
      </c>
      <c r="E151" s="122">
        <v>8916.1730369513298</v>
      </c>
      <c r="F151" s="122">
        <v>6686.6662016173104</v>
      </c>
      <c r="G151" s="122">
        <v>1822.8715382801299</v>
      </c>
      <c r="H151" s="122"/>
      <c r="I151" s="122">
        <v>227.69641682299701</v>
      </c>
      <c r="J151" s="122">
        <v>178.93888023089201</v>
      </c>
      <c r="L151" s="178">
        <v>1.02758620689655</v>
      </c>
      <c r="M151" s="178">
        <v>1.167</v>
      </c>
      <c r="N151" s="140">
        <v>6.1510501792988999</v>
      </c>
      <c r="O151" s="140">
        <v>10.2993193959944</v>
      </c>
    </row>
    <row r="152" spans="1:15" customFormat="1" x14ac:dyDescent="0.2">
      <c r="A152" s="123" t="s">
        <v>499</v>
      </c>
      <c r="B152" s="122">
        <v>25147</v>
      </c>
      <c r="C152" s="122">
        <v>7311</v>
      </c>
      <c r="D152" s="178">
        <v>1.0011999954138699</v>
      </c>
      <c r="E152" s="122">
        <v>7302.2103932334603</v>
      </c>
      <c r="F152" s="122">
        <v>6272.5134966154001</v>
      </c>
      <c r="G152" s="122">
        <v>1400.60100053418</v>
      </c>
      <c r="H152" s="122"/>
      <c r="I152" s="122">
        <v>-278.55382968060201</v>
      </c>
      <c r="J152" s="122">
        <v>-92.350274235506205</v>
      </c>
      <c r="L152" s="178">
        <v>0.95</v>
      </c>
      <c r="M152" s="178">
        <v>0.98299999999999998</v>
      </c>
      <c r="N152" s="140">
        <v>5.77007197677655</v>
      </c>
      <c r="O152" s="140">
        <v>7.9134688034357996</v>
      </c>
    </row>
    <row r="153" spans="1:15" customFormat="1" x14ac:dyDescent="0.2">
      <c r="A153" s="123" t="s">
        <v>500</v>
      </c>
      <c r="B153" s="122">
        <v>62755</v>
      </c>
      <c r="C153" s="122">
        <v>7709</v>
      </c>
      <c r="D153" s="178">
        <v>1.0011999954138699</v>
      </c>
      <c r="E153" s="122">
        <v>7699.4146671563503</v>
      </c>
      <c r="F153" s="122">
        <v>6227.4598272080702</v>
      </c>
      <c r="G153" s="122">
        <v>1493.0802152755</v>
      </c>
      <c r="H153" s="122"/>
      <c r="I153" s="122">
        <v>-42.303714645585302</v>
      </c>
      <c r="J153" s="122">
        <v>21.1783393183672</v>
      </c>
      <c r="L153" s="178">
        <v>0.986206896551724</v>
      </c>
      <c r="M153" s="178">
        <v>1.06</v>
      </c>
      <c r="N153" s="140">
        <v>5.7286272010198402</v>
      </c>
      <c r="O153" s="140">
        <v>8.4359811967173908</v>
      </c>
    </row>
    <row r="154" spans="1:15" customFormat="1" ht="14.25" customHeight="1" x14ac:dyDescent="0.2">
      <c r="A154" s="18" t="s">
        <v>501</v>
      </c>
      <c r="B154" s="19"/>
      <c r="C154" s="19"/>
      <c r="D154" s="179"/>
      <c r="E154" s="19"/>
      <c r="F154" s="19"/>
      <c r="G154" s="19"/>
      <c r="H154" s="19"/>
      <c r="I154" s="19"/>
      <c r="J154" s="19"/>
      <c r="L154" s="179"/>
      <c r="M154" s="179"/>
      <c r="N154" s="68"/>
      <c r="O154" s="68"/>
    </row>
    <row r="155" spans="1:15" customFormat="1" x14ac:dyDescent="0.2">
      <c r="A155" s="123" t="s">
        <v>502</v>
      </c>
      <c r="B155" s="122">
        <v>30223</v>
      </c>
      <c r="C155" s="122">
        <v>9301</v>
      </c>
      <c r="D155" s="178">
        <v>1.0011999954138699</v>
      </c>
      <c r="E155" s="122">
        <v>9289.5875891253199</v>
      </c>
      <c r="F155" s="122">
        <v>7157.7393438336503</v>
      </c>
      <c r="G155" s="122">
        <v>1725.21294823779</v>
      </c>
      <c r="H155" s="122"/>
      <c r="I155" s="122">
        <v>227.69641682299701</v>
      </c>
      <c r="J155" s="122">
        <v>178.93888023089201</v>
      </c>
      <c r="L155" s="178">
        <v>1.02758620689655</v>
      </c>
      <c r="M155" s="178">
        <v>1.167</v>
      </c>
      <c r="N155" s="140">
        <v>6.5843893723323301</v>
      </c>
      <c r="O155" s="140">
        <v>9.7475432617542896</v>
      </c>
    </row>
    <row r="156" spans="1:15" customFormat="1" x14ac:dyDescent="0.2">
      <c r="A156" s="123" t="s">
        <v>503</v>
      </c>
      <c r="B156" s="122">
        <v>40390</v>
      </c>
      <c r="C156" s="122">
        <v>7792</v>
      </c>
      <c r="D156" s="178">
        <v>1.0011999954138699</v>
      </c>
      <c r="E156" s="122">
        <v>7782.7005655827897</v>
      </c>
      <c r="F156" s="122">
        <v>6497.1633587532096</v>
      </c>
      <c r="G156" s="122">
        <v>1595.9292184952601</v>
      </c>
      <c r="H156" s="122"/>
      <c r="I156" s="122">
        <v>-188.55378585773701</v>
      </c>
      <c r="J156" s="122">
        <v>-121.838225807941</v>
      </c>
      <c r="L156" s="178">
        <v>0.96379310344827596</v>
      </c>
      <c r="M156" s="178">
        <v>0.96299999999999997</v>
      </c>
      <c r="N156" s="140">
        <v>5.9767269126021301</v>
      </c>
      <c r="O156" s="140">
        <v>9.0170834364941808</v>
      </c>
    </row>
    <row r="157" spans="1:15" customFormat="1" x14ac:dyDescent="0.2">
      <c r="A157" s="123" t="s">
        <v>504</v>
      </c>
      <c r="B157" s="122">
        <v>9905</v>
      </c>
      <c r="C157" s="122">
        <v>5856</v>
      </c>
      <c r="D157" s="178">
        <v>1.0011999954138699</v>
      </c>
      <c r="E157" s="122">
        <v>5849.4247722110604</v>
      </c>
      <c r="F157" s="122">
        <v>5202.1663508575903</v>
      </c>
      <c r="G157" s="122">
        <v>1290.1204379409701</v>
      </c>
      <c r="H157" s="122"/>
      <c r="I157" s="122">
        <v>-447.30391184847002</v>
      </c>
      <c r="J157" s="122">
        <v>-195.55810473902699</v>
      </c>
      <c r="L157" s="178">
        <v>0.92413793103448305</v>
      </c>
      <c r="M157" s="178">
        <v>0.91300000000000003</v>
      </c>
      <c r="N157" s="140">
        <v>4.7854618879353898</v>
      </c>
      <c r="O157" s="140">
        <v>7.2892478546188801</v>
      </c>
    </row>
    <row r="158" spans="1:15" customFormat="1" x14ac:dyDescent="0.2">
      <c r="A158" s="123" t="s">
        <v>505</v>
      </c>
      <c r="B158" s="122">
        <v>9262</v>
      </c>
      <c r="C158" s="122">
        <v>9281</v>
      </c>
      <c r="D158" s="178">
        <v>1.0011999954138699</v>
      </c>
      <c r="E158" s="122">
        <v>9269.6363576635194</v>
      </c>
      <c r="F158" s="122">
        <v>7112.59731231968</v>
      </c>
      <c r="G158" s="122">
        <v>1750.40374828996</v>
      </c>
      <c r="H158" s="122"/>
      <c r="I158" s="122">
        <v>227.69641682299701</v>
      </c>
      <c r="J158" s="122">
        <v>178.93888023089201</v>
      </c>
      <c r="L158" s="178">
        <v>1.02758620689655</v>
      </c>
      <c r="M158" s="178">
        <v>1.167</v>
      </c>
      <c r="N158" s="140">
        <v>6.5428633124595104</v>
      </c>
      <c r="O158" s="140">
        <v>9.8898725977110793</v>
      </c>
    </row>
    <row r="159" spans="1:15" customFormat="1" x14ac:dyDescent="0.2">
      <c r="A159" s="123" t="s">
        <v>506</v>
      </c>
      <c r="B159" s="122">
        <v>111026</v>
      </c>
      <c r="C159" s="122">
        <v>8242</v>
      </c>
      <c r="D159" s="178">
        <v>1.0011999954138699</v>
      </c>
      <c r="E159" s="122">
        <v>8231.7735331330496</v>
      </c>
      <c r="F159" s="122">
        <v>6766.6945576693497</v>
      </c>
      <c r="G159" s="122">
        <v>1486.20435079092</v>
      </c>
      <c r="H159" s="122"/>
      <c r="I159" s="122">
        <v>-42.303714645585302</v>
      </c>
      <c r="J159" s="122">
        <v>21.1783393183672</v>
      </c>
      <c r="L159" s="178">
        <v>0.986206896551724</v>
      </c>
      <c r="M159" s="178">
        <v>1.06</v>
      </c>
      <c r="N159" s="140">
        <v>6.2246680957613503</v>
      </c>
      <c r="O159" s="140">
        <v>8.3971322032677005</v>
      </c>
    </row>
    <row r="160" spans="1:15" customFormat="1" x14ac:dyDescent="0.2">
      <c r="A160" s="123" t="s">
        <v>507</v>
      </c>
      <c r="B160" s="122">
        <v>4763</v>
      </c>
      <c r="C160" s="122">
        <v>6345</v>
      </c>
      <c r="D160" s="178">
        <v>1.0011999954138699</v>
      </c>
      <c r="E160" s="122">
        <v>6337.7590341680198</v>
      </c>
      <c r="F160" s="122">
        <v>5614.5492972332104</v>
      </c>
      <c r="G160" s="122">
        <v>1326.58527464897</v>
      </c>
      <c r="H160" s="122"/>
      <c r="I160" s="122">
        <v>-379.80387898132301</v>
      </c>
      <c r="J160" s="122">
        <v>-223.57165873284001</v>
      </c>
      <c r="L160" s="178">
        <v>0.93448275862068997</v>
      </c>
      <c r="M160" s="178">
        <v>0.89400000000000002</v>
      </c>
      <c r="N160" s="140">
        <v>5.1648120932185604</v>
      </c>
      <c r="O160" s="140">
        <v>7.4952760865001098</v>
      </c>
    </row>
    <row r="161" spans="1:15" customFormat="1" x14ac:dyDescent="0.2">
      <c r="A161" s="123" t="s">
        <v>508</v>
      </c>
      <c r="B161" s="122">
        <v>5647</v>
      </c>
      <c r="C161" s="122">
        <v>7630</v>
      </c>
      <c r="D161" s="178">
        <v>1.0011999954138699</v>
      </c>
      <c r="E161" s="122">
        <v>7621.2007945997902</v>
      </c>
      <c r="F161" s="122">
        <v>6391.1744177451101</v>
      </c>
      <c r="G161" s="122">
        <v>1416.6683282639201</v>
      </c>
      <c r="H161" s="122"/>
      <c r="I161" s="122">
        <v>-64.803725601301196</v>
      </c>
      <c r="J161" s="122">
        <v>-121.838225807941</v>
      </c>
      <c r="L161" s="178">
        <v>0.98275862068965503</v>
      </c>
      <c r="M161" s="178">
        <v>0.96299999999999997</v>
      </c>
      <c r="N161" s="140">
        <v>5.87922790862405</v>
      </c>
      <c r="O161" s="140">
        <v>8.0042500442712896</v>
      </c>
    </row>
    <row r="162" spans="1:15" customFormat="1" x14ac:dyDescent="0.2">
      <c r="A162" s="123" t="s">
        <v>509</v>
      </c>
      <c r="B162" s="122">
        <v>33077</v>
      </c>
      <c r="C162" s="122">
        <v>8110</v>
      </c>
      <c r="D162" s="178">
        <v>1.0011999954138699</v>
      </c>
      <c r="E162" s="122">
        <v>8099.9603051909799</v>
      </c>
      <c r="F162" s="122">
        <v>6865.5083635087703</v>
      </c>
      <c r="G162" s="122">
        <v>1515.3560017754501</v>
      </c>
      <c r="H162" s="122"/>
      <c r="I162" s="122">
        <v>-188.55378585773701</v>
      </c>
      <c r="J162" s="122">
        <v>-92.350274235506205</v>
      </c>
      <c r="L162" s="178">
        <v>0.96379310344827596</v>
      </c>
      <c r="M162" s="178">
        <v>0.98299999999999998</v>
      </c>
      <c r="N162" s="140">
        <v>6.3155667079843996</v>
      </c>
      <c r="O162" s="140">
        <v>8.5618405538591809</v>
      </c>
    </row>
    <row r="163" spans="1:15" customFormat="1" x14ac:dyDescent="0.2">
      <c r="A163" s="123" t="s">
        <v>510</v>
      </c>
      <c r="B163" s="122">
        <v>6592</v>
      </c>
      <c r="C163" s="122">
        <v>6541</v>
      </c>
      <c r="D163" s="178">
        <v>1.0011999954138699</v>
      </c>
      <c r="E163" s="122">
        <v>6533.23024189425</v>
      </c>
      <c r="F163" s="122">
        <v>5722.3267122531197</v>
      </c>
      <c r="G163" s="122">
        <v>1380.0456672975399</v>
      </c>
      <c r="H163" s="122"/>
      <c r="I163" s="122">
        <v>-447.30391184847002</v>
      </c>
      <c r="J163" s="122">
        <v>-121.838225807941</v>
      </c>
      <c r="L163" s="178">
        <v>0.92413793103448305</v>
      </c>
      <c r="M163" s="178">
        <v>0.96299999999999997</v>
      </c>
      <c r="N163" s="140">
        <v>5.2639563106796103</v>
      </c>
      <c r="O163" s="140">
        <v>7.7973300970873796</v>
      </c>
    </row>
    <row r="164" spans="1:15" customFormat="1" x14ac:dyDescent="0.2">
      <c r="A164" s="123" t="s">
        <v>511</v>
      </c>
      <c r="B164" s="122">
        <v>5750</v>
      </c>
      <c r="C164" s="122">
        <v>6897</v>
      </c>
      <c r="D164" s="178">
        <v>1.0011999954138699</v>
      </c>
      <c r="E164" s="122">
        <v>6888.9783029424198</v>
      </c>
      <c r="F164" s="122">
        <v>5501.5557483860302</v>
      </c>
      <c r="G164" s="122">
        <v>1425.15035052484</v>
      </c>
      <c r="H164" s="122"/>
      <c r="I164" s="122">
        <v>-64.803725601301196</v>
      </c>
      <c r="J164" s="122">
        <v>27.075929632854098</v>
      </c>
      <c r="L164" s="178">
        <v>0.98275862068965503</v>
      </c>
      <c r="M164" s="178">
        <v>1.0640000000000001</v>
      </c>
      <c r="N164" s="140">
        <v>5.0608695652173896</v>
      </c>
      <c r="O164" s="140">
        <v>8.0521739130434806</v>
      </c>
    </row>
    <row r="165" spans="1:15" customFormat="1" x14ac:dyDescent="0.2">
      <c r="A165" s="123" t="s">
        <v>512</v>
      </c>
      <c r="B165" s="122">
        <v>5280</v>
      </c>
      <c r="C165" s="122">
        <v>5205</v>
      </c>
      <c r="D165" s="178">
        <v>1.0011999954138699</v>
      </c>
      <c r="E165" s="122">
        <v>5198.69647019683</v>
      </c>
      <c r="F165" s="122">
        <v>4735.3740219466099</v>
      </c>
      <c r="G165" s="122">
        <v>1106.18446483772</v>
      </c>
      <c r="H165" s="122"/>
      <c r="I165" s="122">
        <v>-447.30391184847002</v>
      </c>
      <c r="J165" s="122">
        <v>-195.55810473902699</v>
      </c>
      <c r="L165" s="178">
        <v>0.92413793103448305</v>
      </c>
      <c r="M165" s="178">
        <v>0.91300000000000003</v>
      </c>
      <c r="N165" s="140">
        <v>4.35606060606061</v>
      </c>
      <c r="O165" s="140">
        <v>6.25</v>
      </c>
    </row>
    <row r="166" spans="1:15" customFormat="1" x14ac:dyDescent="0.2">
      <c r="A166" s="123" t="s">
        <v>513</v>
      </c>
      <c r="B166" s="122">
        <v>564039</v>
      </c>
      <c r="C166" s="122">
        <v>8287</v>
      </c>
      <c r="D166" s="178">
        <v>1.0011999954138699</v>
      </c>
      <c r="E166" s="122">
        <v>8277.1511493489506</v>
      </c>
      <c r="F166" s="122">
        <v>6607.96997018412</v>
      </c>
      <c r="G166" s="122">
        <v>1342.4856071059501</v>
      </c>
      <c r="H166" s="122"/>
      <c r="I166" s="122">
        <v>295.19644969016503</v>
      </c>
      <c r="J166" s="122">
        <v>31.499122368719</v>
      </c>
      <c r="L166" s="178">
        <v>1.0379310344827599</v>
      </c>
      <c r="M166" s="178">
        <v>1.0669999999999999</v>
      </c>
      <c r="N166" s="140">
        <v>6.0786576814723796</v>
      </c>
      <c r="O166" s="140">
        <v>7.5851137953226599</v>
      </c>
    </row>
    <row r="167" spans="1:15" customFormat="1" x14ac:dyDescent="0.2">
      <c r="A167" s="123" t="s">
        <v>514</v>
      </c>
      <c r="B167" s="122">
        <v>13242</v>
      </c>
      <c r="C167" s="122">
        <v>6978</v>
      </c>
      <c r="D167" s="178">
        <v>1.0011999954138699</v>
      </c>
      <c r="E167" s="122">
        <v>6970.0718757617296</v>
      </c>
      <c r="F167" s="122">
        <v>5861.44915480288</v>
      </c>
      <c r="G167" s="122">
        <v>1470.2346005999</v>
      </c>
      <c r="H167" s="122"/>
      <c r="I167" s="122">
        <v>-166.05377490202</v>
      </c>
      <c r="J167" s="122">
        <v>-195.55810473902699</v>
      </c>
      <c r="L167" s="178">
        <v>0.96724137931034504</v>
      </c>
      <c r="M167" s="178">
        <v>0.91300000000000003</v>
      </c>
      <c r="N167" s="140">
        <v>5.3919347530584503</v>
      </c>
      <c r="O167" s="140">
        <v>8.3069022806222605</v>
      </c>
    </row>
    <row r="168" spans="1:15" customFormat="1" x14ac:dyDescent="0.2">
      <c r="A168" s="123" t="s">
        <v>515</v>
      </c>
      <c r="B168" s="122">
        <v>9485</v>
      </c>
      <c r="C168" s="122">
        <v>7339</v>
      </c>
      <c r="D168" s="178">
        <v>1.0011999954138699</v>
      </c>
      <c r="E168" s="122">
        <v>7329.7150603772398</v>
      </c>
      <c r="F168" s="122">
        <v>6280.6356077381597</v>
      </c>
      <c r="G168" s="122">
        <v>1410.6913322801299</v>
      </c>
      <c r="H168" s="122"/>
      <c r="I168" s="122">
        <v>-166.05377490202</v>
      </c>
      <c r="J168" s="122">
        <v>-195.55810473902699</v>
      </c>
      <c r="L168" s="178">
        <v>0.96724137931034504</v>
      </c>
      <c r="M168" s="178">
        <v>0.91300000000000003</v>
      </c>
      <c r="N168" s="140">
        <v>5.7775434897206104</v>
      </c>
      <c r="O168" s="140">
        <v>7.9704797047970501</v>
      </c>
    </row>
    <row r="169" spans="1:15" customFormat="1" x14ac:dyDescent="0.2">
      <c r="A169" s="123" t="s">
        <v>516</v>
      </c>
      <c r="B169" s="122">
        <v>9093</v>
      </c>
      <c r="C169" s="122">
        <v>6813</v>
      </c>
      <c r="D169" s="178">
        <v>1.0011999954138699</v>
      </c>
      <c r="E169" s="122">
        <v>6804.5557107533896</v>
      </c>
      <c r="F169" s="122">
        <v>6001.45977919508</v>
      </c>
      <c r="G169" s="122">
        <v>1372.2380692147201</v>
      </c>
      <c r="H169" s="122"/>
      <c r="I169" s="122">
        <v>-447.30391184847002</v>
      </c>
      <c r="J169" s="122">
        <v>-121.838225807941</v>
      </c>
      <c r="L169" s="178">
        <v>0.92413793103448305</v>
      </c>
      <c r="M169" s="178">
        <v>0.96299999999999997</v>
      </c>
      <c r="N169" s="140">
        <v>5.5207302320466303</v>
      </c>
      <c r="O169" s="140">
        <v>7.75321676014517</v>
      </c>
    </row>
    <row r="170" spans="1:15" customFormat="1" x14ac:dyDescent="0.2">
      <c r="A170" s="123" t="s">
        <v>517</v>
      </c>
      <c r="B170" s="122">
        <v>37412</v>
      </c>
      <c r="C170" s="122">
        <v>10271</v>
      </c>
      <c r="D170" s="178">
        <v>1.0011999954138699</v>
      </c>
      <c r="E170" s="122">
        <v>10259.1547550532</v>
      </c>
      <c r="F170" s="122">
        <v>7839.5546775504599</v>
      </c>
      <c r="G170" s="122">
        <v>2012.96478044883</v>
      </c>
      <c r="H170" s="122"/>
      <c r="I170" s="122">
        <v>227.69641682299701</v>
      </c>
      <c r="J170" s="122">
        <v>178.93888023089201</v>
      </c>
      <c r="L170" s="178">
        <v>1.02758620689655</v>
      </c>
      <c r="M170" s="178">
        <v>1.167</v>
      </c>
      <c r="N170" s="140">
        <v>7.2115898642146901</v>
      </c>
      <c r="O170" s="140">
        <v>11.373356142414201</v>
      </c>
    </row>
    <row r="171" spans="1:15" customFormat="1" x14ac:dyDescent="0.2">
      <c r="A171" s="123" t="s">
        <v>518</v>
      </c>
      <c r="B171" s="122">
        <v>6954</v>
      </c>
      <c r="C171" s="122">
        <v>5721</v>
      </c>
      <c r="D171" s="178">
        <v>1.0011999954138699</v>
      </c>
      <c r="E171" s="122">
        <v>5714.2033675498697</v>
      </c>
      <c r="F171" s="122">
        <v>4971.1035236581001</v>
      </c>
      <c r="G171" s="122">
        <v>1282.75402997575</v>
      </c>
      <c r="H171" s="122"/>
      <c r="I171" s="122">
        <v>-447.30391184847002</v>
      </c>
      <c r="J171" s="122">
        <v>-92.350274235506205</v>
      </c>
      <c r="L171" s="178">
        <v>0.92413793103448305</v>
      </c>
      <c r="M171" s="178">
        <v>0.98299999999999998</v>
      </c>
      <c r="N171" s="140">
        <v>4.5729076790336496</v>
      </c>
      <c r="O171" s="140">
        <v>7.24762726488352</v>
      </c>
    </row>
    <row r="172" spans="1:15" customFormat="1" x14ac:dyDescent="0.2">
      <c r="A172" s="123" t="s">
        <v>519</v>
      </c>
      <c r="B172" s="122">
        <v>44110</v>
      </c>
      <c r="C172" s="122">
        <v>8838</v>
      </c>
      <c r="D172" s="178">
        <v>1.0011999954138699</v>
      </c>
      <c r="E172" s="122">
        <v>8827.0258434135994</v>
      </c>
      <c r="F172" s="122">
        <v>6777.2890696839704</v>
      </c>
      <c r="G172" s="122">
        <v>1643.1014766757501</v>
      </c>
      <c r="H172" s="122"/>
      <c r="I172" s="122">
        <v>227.69641682299701</v>
      </c>
      <c r="J172" s="122">
        <v>178.93888023089201</v>
      </c>
      <c r="L172" s="178">
        <v>1.02758620689655</v>
      </c>
      <c r="M172" s="178">
        <v>1.167</v>
      </c>
      <c r="N172" s="140">
        <v>6.2344139650872803</v>
      </c>
      <c r="O172" s="140">
        <v>9.2836091589208802</v>
      </c>
    </row>
    <row r="173" spans="1:15" customFormat="1" x14ac:dyDescent="0.2">
      <c r="A173" s="123" t="s">
        <v>520</v>
      </c>
      <c r="B173" s="122">
        <v>41510</v>
      </c>
      <c r="C173" s="122">
        <v>9932</v>
      </c>
      <c r="D173" s="178">
        <v>1.0011999954138699</v>
      </c>
      <c r="E173" s="122">
        <v>9919.6488043661702</v>
      </c>
      <c r="F173" s="122">
        <v>7563.1868408886203</v>
      </c>
      <c r="G173" s="122">
        <v>1949.8266664236601</v>
      </c>
      <c r="H173" s="122"/>
      <c r="I173" s="122">
        <v>227.69641682299701</v>
      </c>
      <c r="J173" s="122">
        <v>178.93888023089201</v>
      </c>
      <c r="L173" s="178">
        <v>1.02758620689655</v>
      </c>
      <c r="M173" s="178">
        <v>1.167</v>
      </c>
      <c r="N173" s="140">
        <v>6.9573596723681002</v>
      </c>
      <c r="O173" s="140">
        <v>11.016622500602301</v>
      </c>
    </row>
    <row r="174" spans="1:15" customFormat="1" x14ac:dyDescent="0.2">
      <c r="A174" s="123" t="s">
        <v>521</v>
      </c>
      <c r="B174" s="122">
        <v>39506</v>
      </c>
      <c r="C174" s="122">
        <v>7086</v>
      </c>
      <c r="D174" s="178">
        <v>1.0011999954138699</v>
      </c>
      <c r="E174" s="122">
        <v>7077.6512371879198</v>
      </c>
      <c r="F174" s="122">
        <v>5929.8620321093003</v>
      </c>
      <c r="G174" s="122">
        <v>1428.69326517186</v>
      </c>
      <c r="H174" s="122"/>
      <c r="I174" s="122">
        <v>-188.55378585773701</v>
      </c>
      <c r="J174" s="122">
        <v>-92.350274235506205</v>
      </c>
      <c r="L174" s="178">
        <v>0.96379310344827596</v>
      </c>
      <c r="M174" s="178">
        <v>0.98299999999999998</v>
      </c>
      <c r="N174" s="140">
        <v>5.4548676150458197</v>
      </c>
      <c r="O174" s="140">
        <v>8.0721915658381</v>
      </c>
    </row>
    <row r="175" spans="1:15" customFormat="1" x14ac:dyDescent="0.2">
      <c r="A175" s="123" t="s">
        <v>522</v>
      </c>
      <c r="B175" s="122">
        <v>13961</v>
      </c>
      <c r="C175" s="122">
        <v>9019</v>
      </c>
      <c r="D175" s="178">
        <v>1.0011999954138699</v>
      </c>
      <c r="E175" s="122">
        <v>9008.0409471922194</v>
      </c>
      <c r="F175" s="122">
        <v>7171.3922398245204</v>
      </c>
      <c r="G175" s="122">
        <v>1430.01341031381</v>
      </c>
      <c r="H175" s="122"/>
      <c r="I175" s="122">
        <v>227.69641682299701</v>
      </c>
      <c r="J175" s="122">
        <v>178.93888023089201</v>
      </c>
      <c r="L175" s="178">
        <v>1.02758620689655</v>
      </c>
      <c r="M175" s="178">
        <v>1.167</v>
      </c>
      <c r="N175" s="140">
        <v>6.59694864264738</v>
      </c>
      <c r="O175" s="140">
        <v>8.0796504548384807</v>
      </c>
    </row>
    <row r="176" spans="1:15" customFormat="1" x14ac:dyDescent="0.2">
      <c r="A176" s="123" t="s">
        <v>523</v>
      </c>
      <c r="B176" s="122">
        <v>14621</v>
      </c>
      <c r="C176" s="122">
        <v>5962</v>
      </c>
      <c r="D176" s="178">
        <v>1.0011999954138699</v>
      </c>
      <c r="E176" s="122">
        <v>5954.9834783425504</v>
      </c>
      <c r="F176" s="122">
        <v>5026.0868937928999</v>
      </c>
      <c r="G176" s="122">
        <v>1254.09436352849</v>
      </c>
      <c r="H176" s="122"/>
      <c r="I176" s="122">
        <v>-278.55382968060201</v>
      </c>
      <c r="J176" s="122">
        <v>-46.643949298232599</v>
      </c>
      <c r="L176" s="178">
        <v>0.95</v>
      </c>
      <c r="M176" s="178">
        <v>1.014</v>
      </c>
      <c r="N176" s="140">
        <v>4.6234867656111103</v>
      </c>
      <c r="O176" s="140">
        <v>7.0856986526229404</v>
      </c>
    </row>
    <row r="177" spans="1:15" customFormat="1" x14ac:dyDescent="0.2">
      <c r="A177" s="123" t="s">
        <v>524</v>
      </c>
      <c r="B177" s="122">
        <v>24290</v>
      </c>
      <c r="C177" s="122">
        <v>6758</v>
      </c>
      <c r="D177" s="178">
        <v>1.0011999954138699</v>
      </c>
      <c r="E177" s="122">
        <v>6749.7516735651898</v>
      </c>
      <c r="F177" s="122">
        <v>5809.0825956234903</v>
      </c>
      <c r="G177" s="122">
        <v>1311.5731818578099</v>
      </c>
      <c r="H177" s="122"/>
      <c r="I177" s="122">
        <v>-278.55382968060201</v>
      </c>
      <c r="J177" s="122">
        <v>-92.350274235506205</v>
      </c>
      <c r="L177" s="178">
        <v>0.95</v>
      </c>
      <c r="M177" s="178">
        <v>0.98299999999999998</v>
      </c>
      <c r="N177" s="140">
        <v>5.3437628653767</v>
      </c>
      <c r="O177" s="140">
        <v>7.4104569781803198</v>
      </c>
    </row>
    <row r="178" spans="1:15" customFormat="1" x14ac:dyDescent="0.2">
      <c r="A178" s="123" t="s">
        <v>525</v>
      </c>
      <c r="B178" s="122">
        <v>34484</v>
      </c>
      <c r="C178" s="122">
        <v>7206</v>
      </c>
      <c r="D178" s="178">
        <v>1.0011999954138699</v>
      </c>
      <c r="E178" s="122">
        <v>7197.6257651239202</v>
      </c>
      <c r="F178" s="122">
        <v>5923.3789478441104</v>
      </c>
      <c r="G178" s="122">
        <v>1555.15087737306</v>
      </c>
      <c r="H178" s="122"/>
      <c r="I178" s="122">
        <v>-188.55378585773701</v>
      </c>
      <c r="J178" s="122">
        <v>-92.350274235506205</v>
      </c>
      <c r="L178" s="178">
        <v>0.96379310344827596</v>
      </c>
      <c r="M178" s="178">
        <v>0.98299999999999998</v>
      </c>
      <c r="N178" s="140">
        <v>5.4489038394617797</v>
      </c>
      <c r="O178" s="140">
        <v>8.78668367938754</v>
      </c>
    </row>
    <row r="179" spans="1:15" customFormat="1" x14ac:dyDescent="0.2">
      <c r="A179" s="123" t="s">
        <v>526</v>
      </c>
      <c r="B179" s="122">
        <v>9377</v>
      </c>
      <c r="C179" s="122">
        <v>6449</v>
      </c>
      <c r="D179" s="178">
        <v>1.0011999954138699</v>
      </c>
      <c r="E179" s="122">
        <v>6440.8652440485303</v>
      </c>
      <c r="F179" s="122">
        <v>5657.3921018164301</v>
      </c>
      <c r="G179" s="122">
        <v>1323.1273283160699</v>
      </c>
      <c r="H179" s="122"/>
      <c r="I179" s="122">
        <v>-447.30391184847002</v>
      </c>
      <c r="J179" s="122">
        <v>-92.350274235506205</v>
      </c>
      <c r="L179" s="178">
        <v>0.92413793103448305</v>
      </c>
      <c r="M179" s="178">
        <v>0.98299999999999998</v>
      </c>
      <c r="N179" s="140">
        <v>5.2042230990722</v>
      </c>
      <c r="O179" s="140">
        <v>7.4757385091180497</v>
      </c>
    </row>
    <row r="180" spans="1:15" customFormat="1" x14ac:dyDescent="0.2">
      <c r="A180" s="123" t="s">
        <v>527</v>
      </c>
      <c r="B180" s="122">
        <v>10423</v>
      </c>
      <c r="C180" s="122">
        <v>7671</v>
      </c>
      <c r="D180" s="178">
        <v>1.0011999954138699</v>
      </c>
      <c r="E180" s="122">
        <v>7661.4538745653199</v>
      </c>
      <c r="F180" s="122">
        <v>6445.4925555826203</v>
      </c>
      <c r="G180" s="122">
        <v>1402.60327039195</v>
      </c>
      <c r="H180" s="122"/>
      <c r="I180" s="122">
        <v>-64.803725601301196</v>
      </c>
      <c r="J180" s="122">
        <v>-121.838225807941</v>
      </c>
      <c r="L180" s="178">
        <v>0.98275862068965503</v>
      </c>
      <c r="M180" s="178">
        <v>0.96299999999999997</v>
      </c>
      <c r="N180" s="140">
        <v>5.9291950494099597</v>
      </c>
      <c r="O180" s="140">
        <v>7.9247817327065198</v>
      </c>
    </row>
    <row r="181" spans="1:15" customFormat="1" x14ac:dyDescent="0.2">
      <c r="A181" s="123" t="s">
        <v>528</v>
      </c>
      <c r="B181" s="122">
        <v>66121</v>
      </c>
      <c r="C181" s="122">
        <v>9031</v>
      </c>
      <c r="D181" s="178">
        <v>1.0011999954138699</v>
      </c>
      <c r="E181" s="122">
        <v>9020.4914356679001</v>
      </c>
      <c r="F181" s="122">
        <v>6982.3758371821796</v>
      </c>
      <c r="G181" s="122">
        <v>1631.48030143183</v>
      </c>
      <c r="H181" s="122"/>
      <c r="I181" s="122">
        <v>227.69641682299701</v>
      </c>
      <c r="J181" s="122">
        <v>178.93888023089201</v>
      </c>
      <c r="L181" s="178">
        <v>1.02758620689655</v>
      </c>
      <c r="M181" s="178">
        <v>1.167</v>
      </c>
      <c r="N181" s="140">
        <v>6.4230728512877899</v>
      </c>
      <c r="O181" s="140">
        <v>9.2179489118434397</v>
      </c>
    </row>
    <row r="182" spans="1:15" customFormat="1" x14ac:dyDescent="0.2">
      <c r="A182" s="123" t="s">
        <v>529</v>
      </c>
      <c r="B182" s="122">
        <v>15108</v>
      </c>
      <c r="C182" s="122">
        <v>6078</v>
      </c>
      <c r="D182" s="178">
        <v>1.0011999954138699</v>
      </c>
      <c r="E182" s="122">
        <v>6071.1510779985301</v>
      </c>
      <c r="F182" s="122">
        <v>5051.1528400692996</v>
      </c>
      <c r="G182" s="122">
        <v>1206.64018933847</v>
      </c>
      <c r="H182" s="122"/>
      <c r="I182" s="122">
        <v>-64.803725601301196</v>
      </c>
      <c r="J182" s="122">
        <v>-121.838225807941</v>
      </c>
      <c r="L182" s="178">
        <v>0.98275862068965503</v>
      </c>
      <c r="M182" s="178">
        <v>0.96299999999999997</v>
      </c>
      <c r="N182" s="140">
        <v>4.6465448768864199</v>
      </c>
      <c r="O182" s="140">
        <v>6.8175800900185299</v>
      </c>
    </row>
    <row r="183" spans="1:15" customFormat="1" x14ac:dyDescent="0.2">
      <c r="A183" s="123" t="s">
        <v>530</v>
      </c>
      <c r="B183" s="122">
        <v>37880</v>
      </c>
      <c r="C183" s="122">
        <v>9690</v>
      </c>
      <c r="D183" s="178">
        <v>1.0011999954138699</v>
      </c>
      <c r="E183" s="122">
        <v>9678.4982717302191</v>
      </c>
      <c r="F183" s="122">
        <v>7515.9849519265299</v>
      </c>
      <c r="G183" s="122">
        <v>1755.8780227498</v>
      </c>
      <c r="H183" s="122"/>
      <c r="I183" s="122">
        <v>227.69641682299701</v>
      </c>
      <c r="J183" s="122">
        <v>178.93888023089201</v>
      </c>
      <c r="L183" s="178">
        <v>1.02758620689655</v>
      </c>
      <c r="M183" s="178">
        <v>1.167</v>
      </c>
      <c r="N183" s="140">
        <v>6.9139387539598696</v>
      </c>
      <c r="O183" s="140">
        <v>9.9208025343189004</v>
      </c>
    </row>
    <row r="184" spans="1:15" customFormat="1" x14ac:dyDescent="0.2">
      <c r="A184" s="123" t="s">
        <v>531</v>
      </c>
      <c r="B184" s="122">
        <v>18843</v>
      </c>
      <c r="C184" s="122">
        <v>7349</v>
      </c>
      <c r="D184" s="178">
        <v>1.0011999954138699</v>
      </c>
      <c r="E184" s="122">
        <v>7340.5927765902798</v>
      </c>
      <c r="F184" s="122">
        <v>6334.50474511216</v>
      </c>
      <c r="G184" s="122">
        <v>1376.99213539423</v>
      </c>
      <c r="H184" s="122"/>
      <c r="I184" s="122">
        <v>-278.55382968060201</v>
      </c>
      <c r="J184" s="122">
        <v>-92.350274235506205</v>
      </c>
      <c r="L184" s="178">
        <v>0.95</v>
      </c>
      <c r="M184" s="178">
        <v>0.98299999999999998</v>
      </c>
      <c r="N184" s="140">
        <v>5.8270975959242204</v>
      </c>
      <c r="O184" s="140">
        <v>7.7800774823541898</v>
      </c>
    </row>
    <row r="185" spans="1:15" customFormat="1" x14ac:dyDescent="0.2">
      <c r="A185" s="123" t="s">
        <v>532</v>
      </c>
      <c r="B185" s="122">
        <v>54975</v>
      </c>
      <c r="C185" s="122">
        <v>7558</v>
      </c>
      <c r="D185" s="178">
        <v>1.0011999954138699</v>
      </c>
      <c r="E185" s="122">
        <v>7549.2738685252098</v>
      </c>
      <c r="F185" s="122">
        <v>6359.3272730437902</v>
      </c>
      <c r="G185" s="122">
        <v>1357.3220420207899</v>
      </c>
      <c r="H185" s="122"/>
      <c r="I185" s="122">
        <v>-188.55378585773701</v>
      </c>
      <c r="J185" s="122">
        <v>21.1783393183672</v>
      </c>
      <c r="L185" s="178">
        <v>0.96379310344827596</v>
      </c>
      <c r="M185" s="178">
        <v>1.06</v>
      </c>
      <c r="N185" s="140">
        <v>5.8499317871759899</v>
      </c>
      <c r="O185" s="140">
        <v>7.6689404274670299</v>
      </c>
    </row>
    <row r="186" spans="1:15" customFormat="1" x14ac:dyDescent="0.2">
      <c r="A186" s="123" t="s">
        <v>533</v>
      </c>
      <c r="B186" s="122">
        <v>9073</v>
      </c>
      <c r="C186" s="122">
        <v>4829</v>
      </c>
      <c r="D186" s="178">
        <v>1.0011999954138699</v>
      </c>
      <c r="E186" s="122">
        <v>4823.2700527466504</v>
      </c>
      <c r="F186" s="122">
        <v>4013.78651901684</v>
      </c>
      <c r="G186" s="122">
        <v>1022.18125793006</v>
      </c>
      <c r="H186" s="122"/>
      <c r="I186" s="122">
        <v>-166.05377490202</v>
      </c>
      <c r="J186" s="122">
        <v>-46.643949298232599</v>
      </c>
      <c r="L186" s="178">
        <v>0.96724137931034504</v>
      </c>
      <c r="M186" s="178">
        <v>1.014</v>
      </c>
      <c r="N186" s="140">
        <v>3.6922737793453102</v>
      </c>
      <c r="O186" s="140">
        <v>5.7753774936625204</v>
      </c>
    </row>
    <row r="187" spans="1:15" customFormat="1" x14ac:dyDescent="0.2">
      <c r="A187" s="123" t="s">
        <v>534</v>
      </c>
      <c r="B187" s="122">
        <v>26224</v>
      </c>
      <c r="C187" s="122">
        <v>8123</v>
      </c>
      <c r="D187" s="178">
        <v>1.0011999954138699</v>
      </c>
      <c r="E187" s="122">
        <v>8113.05952959569</v>
      </c>
      <c r="F187" s="122">
        <v>6607.6914423544404</v>
      </c>
      <c r="G187" s="122">
        <v>1692.0100386504901</v>
      </c>
      <c r="H187" s="122"/>
      <c r="I187" s="122">
        <v>-64.803725601301196</v>
      </c>
      <c r="J187" s="122">
        <v>-121.838225807941</v>
      </c>
      <c r="L187" s="178">
        <v>0.98275862068965503</v>
      </c>
      <c r="M187" s="178">
        <v>0.96299999999999997</v>
      </c>
      <c r="N187" s="140">
        <v>6.0784014643075004</v>
      </c>
      <c r="O187" s="140">
        <v>9.5599450884685808</v>
      </c>
    </row>
    <row r="188" spans="1:15" customFormat="1" x14ac:dyDescent="0.2">
      <c r="A188" s="123" t="s">
        <v>535</v>
      </c>
      <c r="B188" s="122">
        <v>13218</v>
      </c>
      <c r="C188" s="122">
        <v>7932</v>
      </c>
      <c r="D188" s="178">
        <v>1.0011999954138699</v>
      </c>
      <c r="E188" s="122">
        <v>7922.0984043762001</v>
      </c>
      <c r="F188" s="122">
        <v>7023.4823757589702</v>
      </c>
      <c r="G188" s="122">
        <v>1392.5638897639301</v>
      </c>
      <c r="H188" s="122"/>
      <c r="I188" s="122">
        <v>-447.30391184847002</v>
      </c>
      <c r="J188" s="122">
        <v>-46.643949298232599</v>
      </c>
      <c r="L188" s="178">
        <v>0.92413793103448305</v>
      </c>
      <c r="M188" s="178">
        <v>1.014</v>
      </c>
      <c r="N188" s="140">
        <v>6.4608866696928402</v>
      </c>
      <c r="O188" s="140">
        <v>7.8680587078226703</v>
      </c>
    </row>
    <row r="189" spans="1:15" customFormat="1" x14ac:dyDescent="0.2">
      <c r="A189" s="123" t="s">
        <v>536</v>
      </c>
      <c r="B189" s="122">
        <v>10659</v>
      </c>
      <c r="C189" s="122">
        <v>6984</v>
      </c>
      <c r="D189" s="178">
        <v>1.0011999954138699</v>
      </c>
      <c r="E189" s="122">
        <v>6975.2523923153703</v>
      </c>
      <c r="F189" s="122">
        <v>5843.8429173787199</v>
      </c>
      <c r="G189" s="122">
        <v>1389.8135240741799</v>
      </c>
      <c r="H189" s="122"/>
      <c r="I189" s="122">
        <v>-166.05377490202</v>
      </c>
      <c r="J189" s="122">
        <v>-92.350274235506205</v>
      </c>
      <c r="L189" s="178">
        <v>0.96724137931034504</v>
      </c>
      <c r="M189" s="178">
        <v>0.98299999999999998</v>
      </c>
      <c r="N189" s="140">
        <v>5.3757388122713197</v>
      </c>
      <c r="O189" s="140">
        <v>7.8525189980298302</v>
      </c>
    </row>
    <row r="190" spans="1:15" customFormat="1" x14ac:dyDescent="0.2">
      <c r="A190" s="123" t="s">
        <v>537</v>
      </c>
      <c r="B190" s="122">
        <v>12763</v>
      </c>
      <c r="C190" s="122">
        <v>6471</v>
      </c>
      <c r="D190" s="178">
        <v>1.0011999954138699</v>
      </c>
      <c r="E190" s="122">
        <v>6462.7682979384899</v>
      </c>
      <c r="F190" s="122">
        <v>5672.5957304214298</v>
      </c>
      <c r="G190" s="122">
        <v>1284.1204286637601</v>
      </c>
      <c r="H190" s="122"/>
      <c r="I190" s="122">
        <v>-447.30391184847002</v>
      </c>
      <c r="J190" s="122">
        <v>-46.643949298232599</v>
      </c>
      <c r="L190" s="178">
        <v>0.92413793103448305</v>
      </c>
      <c r="M190" s="178">
        <v>1.014</v>
      </c>
      <c r="N190" s="140">
        <v>5.2182088850583703</v>
      </c>
      <c r="O190" s="140">
        <v>7.2553474888349099</v>
      </c>
    </row>
    <row r="191" spans="1:15" customFormat="1" x14ac:dyDescent="0.2">
      <c r="A191" s="123" t="s">
        <v>538</v>
      </c>
      <c r="B191" s="122">
        <v>11110</v>
      </c>
      <c r="C191" s="122">
        <v>6980</v>
      </c>
      <c r="D191" s="178">
        <v>1.0011999954138699</v>
      </c>
      <c r="E191" s="122">
        <v>6972.0734857993602</v>
      </c>
      <c r="F191" s="122">
        <v>5802.3110701975102</v>
      </c>
      <c r="G191" s="122">
        <v>1457.6544163118101</v>
      </c>
      <c r="H191" s="122"/>
      <c r="I191" s="122">
        <v>-166.05377490202</v>
      </c>
      <c r="J191" s="122">
        <v>-121.838225807941</v>
      </c>
      <c r="L191" s="178">
        <v>0.96724137931034504</v>
      </c>
      <c r="M191" s="178">
        <v>0.96299999999999997</v>
      </c>
      <c r="N191" s="140">
        <v>5.3375337533753404</v>
      </c>
      <c r="O191" s="140">
        <v>8.2358235823582397</v>
      </c>
    </row>
    <row r="192" spans="1:15" customFormat="1" x14ac:dyDescent="0.2">
      <c r="A192" s="123" t="s">
        <v>539</v>
      </c>
      <c r="B192" s="122">
        <v>12827</v>
      </c>
      <c r="C192" s="122">
        <v>7277</v>
      </c>
      <c r="D192" s="178">
        <v>1.0011999954138699</v>
      </c>
      <c r="E192" s="122">
        <v>7268.1886727839401</v>
      </c>
      <c r="F192" s="122">
        <v>6449.4092454785296</v>
      </c>
      <c r="G192" s="122">
        <v>1292.89136172504</v>
      </c>
      <c r="H192" s="122"/>
      <c r="I192" s="122">
        <v>-278.55382968060201</v>
      </c>
      <c r="J192" s="122">
        <v>-195.55810473902699</v>
      </c>
      <c r="L192" s="178">
        <v>0.95</v>
      </c>
      <c r="M192" s="178">
        <v>0.91300000000000003</v>
      </c>
      <c r="N192" s="140">
        <v>5.9327980042098698</v>
      </c>
      <c r="O192" s="140">
        <v>7.3049037187183297</v>
      </c>
    </row>
    <row r="193" spans="1:15" customFormat="1" x14ac:dyDescent="0.2">
      <c r="A193" s="123" t="s">
        <v>540</v>
      </c>
      <c r="B193" s="122">
        <v>15790</v>
      </c>
      <c r="C193" s="122">
        <v>7280</v>
      </c>
      <c r="D193" s="178">
        <v>1.0011999954138699</v>
      </c>
      <c r="E193" s="122">
        <v>7271.2994289959897</v>
      </c>
      <c r="F193" s="122">
        <v>5796.8269438030002</v>
      </c>
      <c r="G193" s="122">
        <v>1368.6142941779401</v>
      </c>
      <c r="H193" s="122"/>
      <c r="I193" s="122">
        <v>227.69641682299701</v>
      </c>
      <c r="J193" s="122">
        <v>-121.838225807941</v>
      </c>
      <c r="L193" s="178">
        <v>1.02758620689655</v>
      </c>
      <c r="M193" s="178">
        <v>0.96299999999999997</v>
      </c>
      <c r="N193" s="140">
        <v>5.3324889170361001</v>
      </c>
      <c r="O193" s="140">
        <v>7.73274224192527</v>
      </c>
    </row>
    <row r="194" spans="1:15" customFormat="1" x14ac:dyDescent="0.2">
      <c r="A194" s="123" t="s">
        <v>541</v>
      </c>
      <c r="B194" s="122">
        <v>11841</v>
      </c>
      <c r="C194" s="122">
        <v>7336</v>
      </c>
      <c r="D194" s="178">
        <v>1.0011999954138699</v>
      </c>
      <c r="E194" s="122">
        <v>7327.0260223041196</v>
      </c>
      <c r="F194" s="122">
        <v>6261.1825668619504</v>
      </c>
      <c r="G194" s="122">
        <v>1427.45533508321</v>
      </c>
      <c r="H194" s="122"/>
      <c r="I194" s="122">
        <v>-166.05377490202</v>
      </c>
      <c r="J194" s="122">
        <v>-195.55810473902699</v>
      </c>
      <c r="L194" s="178">
        <v>0.96724137931034504</v>
      </c>
      <c r="M194" s="178">
        <v>0.91300000000000003</v>
      </c>
      <c r="N194" s="140">
        <v>5.7596486783210903</v>
      </c>
      <c r="O194" s="140">
        <v>8.0651971961827496</v>
      </c>
    </row>
    <row r="195" spans="1:15" customFormat="1" x14ac:dyDescent="0.2">
      <c r="A195" s="123" t="s">
        <v>542</v>
      </c>
      <c r="B195" s="122">
        <v>58238</v>
      </c>
      <c r="C195" s="122">
        <v>8097</v>
      </c>
      <c r="D195" s="178">
        <v>1.0011999954138699</v>
      </c>
      <c r="E195" s="122">
        <v>8087.2885831882404</v>
      </c>
      <c r="F195" s="122">
        <v>6591.00497251052</v>
      </c>
      <c r="G195" s="122">
        <v>1517.4089860049401</v>
      </c>
      <c r="H195" s="122"/>
      <c r="I195" s="122">
        <v>-42.303714645585302</v>
      </c>
      <c r="J195" s="122">
        <v>21.1783393183672</v>
      </c>
      <c r="L195" s="178">
        <v>0.986206896551724</v>
      </c>
      <c r="M195" s="178">
        <v>1.06</v>
      </c>
      <c r="N195" s="140">
        <v>6.0630516157835102</v>
      </c>
      <c r="O195" s="140">
        <v>8.5734400219787794</v>
      </c>
    </row>
    <row r="196" spans="1:15" customFormat="1" x14ac:dyDescent="0.2">
      <c r="A196" s="123" t="s">
        <v>543</v>
      </c>
      <c r="B196" s="122">
        <v>9414</v>
      </c>
      <c r="C196" s="122">
        <v>6479</v>
      </c>
      <c r="D196" s="178">
        <v>1.0011999954138699</v>
      </c>
      <c r="E196" s="122">
        <v>6470.81789605617</v>
      </c>
      <c r="F196" s="122">
        <v>5750.6312837805299</v>
      </c>
      <c r="G196" s="122">
        <v>1363.04862886313</v>
      </c>
      <c r="H196" s="122"/>
      <c r="I196" s="122">
        <v>-447.30391184847002</v>
      </c>
      <c r="J196" s="122">
        <v>-195.55810473902699</v>
      </c>
      <c r="L196" s="178">
        <v>0.92413793103448305</v>
      </c>
      <c r="M196" s="178">
        <v>0.91300000000000003</v>
      </c>
      <c r="N196" s="140">
        <v>5.2899936265137004</v>
      </c>
      <c r="O196" s="140">
        <v>7.7012959422137204</v>
      </c>
    </row>
    <row r="197" spans="1:15" customFormat="1" x14ac:dyDescent="0.2">
      <c r="A197" s="123" t="s">
        <v>544</v>
      </c>
      <c r="B197" s="122">
        <v>55763</v>
      </c>
      <c r="C197" s="122">
        <v>7954</v>
      </c>
      <c r="D197" s="178">
        <v>1.0011999954138699</v>
      </c>
      <c r="E197" s="122">
        <v>7944.7053881595702</v>
      </c>
      <c r="F197" s="122">
        <v>6618.4154030610998</v>
      </c>
      <c r="G197" s="122">
        <v>1493.6654316378399</v>
      </c>
      <c r="H197" s="122"/>
      <c r="I197" s="122">
        <v>-188.55378585773701</v>
      </c>
      <c r="J197" s="122">
        <v>21.1783393183672</v>
      </c>
      <c r="L197" s="178">
        <v>0.96379310344827596</v>
      </c>
      <c r="M197" s="178">
        <v>1.06</v>
      </c>
      <c r="N197" s="140">
        <v>6.0882664132130602</v>
      </c>
      <c r="O197" s="140">
        <v>8.4392876997292099</v>
      </c>
    </row>
    <row r="198" spans="1:15" customFormat="1" x14ac:dyDescent="0.2">
      <c r="A198" s="123" t="s">
        <v>545</v>
      </c>
      <c r="B198" s="122">
        <v>24296</v>
      </c>
      <c r="C198" s="122">
        <v>7215</v>
      </c>
      <c r="D198" s="178">
        <v>1.0011999954138699</v>
      </c>
      <c r="E198" s="122">
        <v>7206.3889780829504</v>
      </c>
      <c r="F198" s="122">
        <v>5991.0945271436303</v>
      </c>
      <c r="G198" s="122">
        <v>1473.69850007685</v>
      </c>
      <c r="H198" s="122"/>
      <c r="I198" s="122">
        <v>-166.05377490202</v>
      </c>
      <c r="J198" s="122">
        <v>-92.350274235506205</v>
      </c>
      <c r="L198" s="178">
        <v>0.96724137931034504</v>
      </c>
      <c r="M198" s="178">
        <v>0.98299999999999998</v>
      </c>
      <c r="N198" s="140">
        <v>5.51119525847876</v>
      </c>
      <c r="O198" s="140">
        <v>8.32647349357919</v>
      </c>
    </row>
    <row r="199" spans="1:15" customFormat="1" x14ac:dyDescent="0.2">
      <c r="A199" s="123" t="s">
        <v>546</v>
      </c>
      <c r="B199" s="122">
        <v>15942</v>
      </c>
      <c r="C199" s="122">
        <v>6993</v>
      </c>
      <c r="D199" s="178">
        <v>1.0011999954138699</v>
      </c>
      <c r="E199" s="122">
        <v>6984.9599889894198</v>
      </c>
      <c r="F199" s="122">
        <v>5966.5821159838397</v>
      </c>
      <c r="G199" s="122">
        <v>1379.98975264663</v>
      </c>
      <c r="H199" s="122"/>
      <c r="I199" s="122">
        <v>-166.05377490202</v>
      </c>
      <c r="J199" s="122">
        <v>-195.55810473902699</v>
      </c>
      <c r="L199" s="178">
        <v>0.96724137931034504</v>
      </c>
      <c r="M199" s="178">
        <v>0.91300000000000003</v>
      </c>
      <c r="N199" s="140">
        <v>5.4886463429933503</v>
      </c>
      <c r="O199" s="140">
        <v>7.7970141763894096</v>
      </c>
    </row>
    <row r="200" spans="1:15" customFormat="1" x14ac:dyDescent="0.2">
      <c r="A200" s="123" t="s">
        <v>547</v>
      </c>
      <c r="B200" s="122">
        <v>11490</v>
      </c>
      <c r="C200" s="122">
        <v>8272</v>
      </c>
      <c r="D200" s="178">
        <v>1.0011999954138699</v>
      </c>
      <c r="E200" s="122">
        <v>8262.2658290018499</v>
      </c>
      <c r="F200" s="122">
        <v>6972.8100253688099</v>
      </c>
      <c r="G200" s="122">
        <v>1577.34780434301</v>
      </c>
      <c r="H200" s="122"/>
      <c r="I200" s="122">
        <v>-166.05377490202</v>
      </c>
      <c r="J200" s="122">
        <v>-121.838225807941</v>
      </c>
      <c r="L200" s="178">
        <v>0.96724137931034504</v>
      </c>
      <c r="M200" s="178">
        <v>0.96299999999999997</v>
      </c>
      <c r="N200" s="140">
        <v>6.41427328111401</v>
      </c>
      <c r="O200" s="140">
        <v>8.9120974760661404</v>
      </c>
    </row>
    <row r="201" spans="1:15" customFormat="1" x14ac:dyDescent="0.2">
      <c r="A201" s="123" t="s">
        <v>548</v>
      </c>
      <c r="B201" s="122">
        <v>39151</v>
      </c>
      <c r="C201" s="122">
        <v>7786</v>
      </c>
      <c r="D201" s="178">
        <v>1.0011999954138699</v>
      </c>
      <c r="E201" s="122">
        <v>7776.9941509872197</v>
      </c>
      <c r="F201" s="122">
        <v>6411.23133020562</v>
      </c>
      <c r="G201" s="122">
        <v>1552.40477219084</v>
      </c>
      <c r="H201" s="122"/>
      <c r="I201" s="122">
        <v>-64.803725601301196</v>
      </c>
      <c r="J201" s="122">
        <v>-121.838225807941</v>
      </c>
      <c r="L201" s="178">
        <v>0.98275862068965503</v>
      </c>
      <c r="M201" s="178">
        <v>0.96299999999999997</v>
      </c>
      <c r="N201" s="140">
        <v>5.8976782202242601</v>
      </c>
      <c r="O201" s="140">
        <v>8.7711680416847599</v>
      </c>
    </row>
    <row r="202" spans="1:15" customFormat="1" x14ac:dyDescent="0.2">
      <c r="A202" s="123" t="s">
        <v>549</v>
      </c>
      <c r="B202" s="122">
        <v>12711</v>
      </c>
      <c r="C202" s="122">
        <v>6677</v>
      </c>
      <c r="D202" s="178">
        <v>1.0011999954138699</v>
      </c>
      <c r="E202" s="122">
        <v>6668.5836106246297</v>
      </c>
      <c r="F202" s="122">
        <v>5635.9362198587496</v>
      </c>
      <c r="G202" s="122">
        <v>1403.5514946819801</v>
      </c>
      <c r="H202" s="122"/>
      <c r="I202" s="122">
        <v>-278.55382968060201</v>
      </c>
      <c r="J202" s="122">
        <v>-92.350274235506205</v>
      </c>
      <c r="L202" s="178">
        <v>0.95</v>
      </c>
      <c r="M202" s="178">
        <v>0.98299999999999998</v>
      </c>
      <c r="N202" s="140">
        <v>5.1844858783730601</v>
      </c>
      <c r="O202" s="140">
        <v>7.9301392494689598</v>
      </c>
    </row>
    <row r="203" spans="1:15" customFormat="1" x14ac:dyDescent="0.2">
      <c r="A203" s="123" t="s">
        <v>550</v>
      </c>
      <c r="B203" s="122">
        <v>12923</v>
      </c>
      <c r="C203" s="122">
        <v>7489</v>
      </c>
      <c r="D203" s="178">
        <v>1.0011999954138699</v>
      </c>
      <c r="E203" s="122">
        <v>7480.3212026002102</v>
      </c>
      <c r="F203" s="122">
        <v>5501.4196941295304</v>
      </c>
      <c r="G203" s="122">
        <v>1572.2662114167899</v>
      </c>
      <c r="H203" s="122"/>
      <c r="I203" s="122">
        <v>227.69641682299701</v>
      </c>
      <c r="J203" s="122">
        <v>178.93888023089201</v>
      </c>
      <c r="L203" s="178">
        <v>1.02758620689655</v>
      </c>
      <c r="M203" s="178">
        <v>1.167</v>
      </c>
      <c r="N203" s="140">
        <v>5.0607444091929104</v>
      </c>
      <c r="O203" s="140">
        <v>8.8833862106322101</v>
      </c>
    </row>
    <row r="204" spans="1:15" customFormat="1" ht="14.25" customHeight="1" x14ac:dyDescent="0.2">
      <c r="A204" s="18" t="s">
        <v>551</v>
      </c>
      <c r="B204" s="19"/>
      <c r="C204" s="19"/>
      <c r="D204" s="179"/>
      <c r="E204" s="19"/>
      <c r="F204" s="19"/>
      <c r="G204" s="19"/>
      <c r="H204" s="19"/>
      <c r="I204" s="19"/>
      <c r="J204" s="19"/>
      <c r="L204" s="179"/>
      <c r="M204" s="179"/>
      <c r="N204" s="68"/>
      <c r="O204" s="68"/>
    </row>
    <row r="205" spans="1:15" customFormat="1" x14ac:dyDescent="0.2">
      <c r="A205" s="123" t="s">
        <v>552</v>
      </c>
      <c r="B205" s="122">
        <v>26060</v>
      </c>
      <c r="C205" s="122">
        <v>6922</v>
      </c>
      <c r="D205" s="178">
        <v>1.0011999954138699</v>
      </c>
      <c r="E205" s="122">
        <v>6913.5541024658696</v>
      </c>
      <c r="F205" s="122">
        <v>6023.55882128332</v>
      </c>
      <c r="G205" s="122">
        <v>1274.10717177931</v>
      </c>
      <c r="H205" s="122"/>
      <c r="I205" s="122">
        <v>-188.55378585773701</v>
      </c>
      <c r="J205" s="122">
        <v>-195.55810473902699</v>
      </c>
      <c r="L205" s="178">
        <v>0.96379310344827596</v>
      </c>
      <c r="M205" s="178">
        <v>0.91300000000000003</v>
      </c>
      <c r="N205" s="140">
        <v>5.5410590943975402</v>
      </c>
      <c r="O205" s="140">
        <v>7.1987720644666204</v>
      </c>
    </row>
    <row r="206" spans="1:15" customFormat="1" x14ac:dyDescent="0.2">
      <c r="A206" s="123" t="s">
        <v>553</v>
      </c>
      <c r="B206" s="122">
        <v>8618</v>
      </c>
      <c r="C206" s="122">
        <v>7423</v>
      </c>
      <c r="D206" s="178">
        <v>1.0011999954138699</v>
      </c>
      <c r="E206" s="122">
        <v>7414.0722480650502</v>
      </c>
      <c r="F206" s="122">
        <v>6748.5064310264497</v>
      </c>
      <c r="G206" s="122">
        <v>1267.1447014246901</v>
      </c>
      <c r="H206" s="122"/>
      <c r="I206" s="122">
        <v>-447.30391184847002</v>
      </c>
      <c r="J206" s="122">
        <v>-154.27497253761899</v>
      </c>
      <c r="L206" s="178">
        <v>0.92413793103448305</v>
      </c>
      <c r="M206" s="178">
        <v>0.94099999999999995</v>
      </c>
      <c r="N206" s="140">
        <v>6.2079368763054097</v>
      </c>
      <c r="O206" s="140">
        <v>7.15943374332792</v>
      </c>
    </row>
    <row r="207" spans="1:15" customFormat="1" x14ac:dyDescent="0.2">
      <c r="A207" s="123" t="s">
        <v>554</v>
      </c>
      <c r="B207" s="122">
        <v>10783</v>
      </c>
      <c r="C207" s="122">
        <v>6139</v>
      </c>
      <c r="D207" s="178">
        <v>1.0011999954138699</v>
      </c>
      <c r="E207" s="122">
        <v>6132.0059903299898</v>
      </c>
      <c r="F207" s="122">
        <v>5504.44341148484</v>
      </c>
      <c r="G207" s="122">
        <v>1270.42459543265</v>
      </c>
      <c r="H207" s="122"/>
      <c r="I207" s="122">
        <v>-447.30391184847002</v>
      </c>
      <c r="J207" s="122">
        <v>-195.55810473902699</v>
      </c>
      <c r="L207" s="178">
        <v>0.92413793103448305</v>
      </c>
      <c r="M207" s="178">
        <v>0.91300000000000003</v>
      </c>
      <c r="N207" s="140">
        <v>5.06352592043031</v>
      </c>
      <c r="O207" s="140">
        <v>7.1779653157748298</v>
      </c>
    </row>
    <row r="208" spans="1:15" customFormat="1" x14ac:dyDescent="0.2">
      <c r="A208" s="123" t="s">
        <v>555</v>
      </c>
      <c r="B208" s="122">
        <v>11509</v>
      </c>
      <c r="C208" s="122">
        <v>8174</v>
      </c>
      <c r="D208" s="178">
        <v>1.0011999954138699</v>
      </c>
      <c r="E208" s="122">
        <v>8164.4210070271101</v>
      </c>
      <c r="F208" s="122">
        <v>6687.3806071625204</v>
      </c>
      <c r="G208" s="122">
        <v>1514.76819583304</v>
      </c>
      <c r="H208" s="122"/>
      <c r="I208" s="122">
        <v>-64.803725601301196</v>
      </c>
      <c r="J208" s="122">
        <v>27.075929632854098</v>
      </c>
      <c r="L208" s="178">
        <v>0.98275862068965503</v>
      </c>
      <c r="M208" s="178">
        <v>1.0640000000000001</v>
      </c>
      <c r="N208" s="140">
        <v>6.15170735945782</v>
      </c>
      <c r="O208" s="140">
        <v>8.5585194195846697</v>
      </c>
    </row>
    <row r="209" spans="1:15" customFormat="1" x14ac:dyDescent="0.2">
      <c r="A209" s="123" t="s">
        <v>556</v>
      </c>
      <c r="B209" s="122">
        <v>9011</v>
      </c>
      <c r="C209" s="122">
        <v>7047</v>
      </c>
      <c r="D209" s="178">
        <v>1.0011999954138699</v>
      </c>
      <c r="E209" s="122">
        <v>7038.4973836495401</v>
      </c>
      <c r="F209" s="122">
        <v>6080.2007774471604</v>
      </c>
      <c r="G209" s="122">
        <v>1319.9084858434301</v>
      </c>
      <c r="H209" s="122"/>
      <c r="I209" s="122">
        <v>-166.05377490202</v>
      </c>
      <c r="J209" s="122">
        <v>-195.55810473902699</v>
      </c>
      <c r="L209" s="178">
        <v>0.96724137931034504</v>
      </c>
      <c r="M209" s="178">
        <v>0.91300000000000003</v>
      </c>
      <c r="N209" s="140">
        <v>5.5931639107757203</v>
      </c>
      <c r="O209" s="140">
        <v>7.4575518810342896</v>
      </c>
    </row>
    <row r="210" spans="1:15" customFormat="1" x14ac:dyDescent="0.2">
      <c r="A210" s="123" t="s">
        <v>557</v>
      </c>
      <c r="B210" s="122">
        <v>11782</v>
      </c>
      <c r="C210" s="122">
        <v>5105</v>
      </c>
      <c r="D210" s="178">
        <v>1.0011999954138699</v>
      </c>
      <c r="E210" s="122">
        <v>5098.8957119427396</v>
      </c>
      <c r="F210" s="122">
        <v>4474.8975206840496</v>
      </c>
      <c r="G210" s="122">
        <v>1098.1101256783199</v>
      </c>
      <c r="H210" s="122"/>
      <c r="I210" s="122">
        <v>-278.55382968060201</v>
      </c>
      <c r="J210" s="122">
        <v>-195.55810473902699</v>
      </c>
      <c r="L210" s="178">
        <v>0.95</v>
      </c>
      <c r="M210" s="178">
        <v>0.91300000000000003</v>
      </c>
      <c r="N210" s="140">
        <v>4.1164488202342602</v>
      </c>
      <c r="O210" s="140">
        <v>6.2043795620438003</v>
      </c>
    </row>
    <row r="211" spans="1:15" customFormat="1" x14ac:dyDescent="0.2">
      <c r="A211" s="123" t="s">
        <v>558</v>
      </c>
      <c r="B211" s="122">
        <v>16174</v>
      </c>
      <c r="C211" s="122">
        <v>9651</v>
      </c>
      <c r="D211" s="178">
        <v>1.0011999954138699</v>
      </c>
      <c r="E211" s="122">
        <v>9639.7072209690305</v>
      </c>
      <c r="F211" s="122">
        <v>7836.8491187235104</v>
      </c>
      <c r="G211" s="122">
        <v>1840.58589821396</v>
      </c>
      <c r="H211" s="122"/>
      <c r="I211" s="122">
        <v>-64.803725601301196</v>
      </c>
      <c r="J211" s="122">
        <v>27.075929632854098</v>
      </c>
      <c r="L211" s="178">
        <v>0.98275862068965503</v>
      </c>
      <c r="M211" s="178">
        <v>1.0640000000000001</v>
      </c>
      <c r="N211" s="140">
        <v>7.20910102633857</v>
      </c>
      <c r="O211" s="140">
        <v>10.399406454804</v>
      </c>
    </row>
    <row r="212" spans="1:15" customFormat="1" x14ac:dyDescent="0.2">
      <c r="A212" s="123" t="s">
        <v>559</v>
      </c>
      <c r="B212" s="122">
        <v>91120</v>
      </c>
      <c r="C212" s="122">
        <v>7273</v>
      </c>
      <c r="D212" s="178">
        <v>1.0011999954138699</v>
      </c>
      <c r="E212" s="122">
        <v>7264.5841846664698</v>
      </c>
      <c r="F212" s="122">
        <v>5956.7342995161298</v>
      </c>
      <c r="G212" s="122">
        <v>1328.9752604775499</v>
      </c>
      <c r="H212" s="122"/>
      <c r="I212" s="122">
        <v>-42.303714645585302</v>
      </c>
      <c r="J212" s="122">
        <v>21.1783393183672</v>
      </c>
      <c r="L212" s="178">
        <v>0.986206896551724</v>
      </c>
      <c r="M212" s="178">
        <v>1.06</v>
      </c>
      <c r="N212" s="140">
        <v>5.4795873573309901</v>
      </c>
      <c r="O212" s="140">
        <v>7.5087796312554902</v>
      </c>
    </row>
    <row r="213" spans="1:15" customFormat="1" x14ac:dyDescent="0.2">
      <c r="A213" s="123" t="s">
        <v>560</v>
      </c>
      <c r="B213" s="122">
        <v>11910</v>
      </c>
      <c r="C213" s="122">
        <v>8229</v>
      </c>
      <c r="D213" s="178">
        <v>1.0011999954138699</v>
      </c>
      <c r="E213" s="122">
        <v>8218.9766746222904</v>
      </c>
      <c r="F213" s="122">
        <v>6754.2997767859597</v>
      </c>
      <c r="G213" s="122">
        <v>1502.40469380478</v>
      </c>
      <c r="H213" s="122"/>
      <c r="I213" s="122">
        <v>-64.803725601301196</v>
      </c>
      <c r="J213" s="122">
        <v>27.075929632854098</v>
      </c>
      <c r="L213" s="178">
        <v>0.98275862068965503</v>
      </c>
      <c r="M213" s="178">
        <v>1.0640000000000001</v>
      </c>
      <c r="N213" s="140">
        <v>6.2132661628883303</v>
      </c>
      <c r="O213" s="140">
        <v>8.4886649874055404</v>
      </c>
    </row>
    <row r="214" spans="1:15" customFormat="1" x14ac:dyDescent="0.2">
      <c r="A214" s="123" t="s">
        <v>561</v>
      </c>
      <c r="B214" s="122">
        <v>24650</v>
      </c>
      <c r="C214" s="122">
        <v>6695</v>
      </c>
      <c r="D214" s="178">
        <v>1.0011999954138699</v>
      </c>
      <c r="E214" s="122">
        <v>6686.7868930415398</v>
      </c>
      <c r="F214" s="122">
        <v>5728.6541162017202</v>
      </c>
      <c r="G214" s="122">
        <v>1329.03688075594</v>
      </c>
      <c r="H214" s="122"/>
      <c r="I214" s="122">
        <v>-278.55382968060201</v>
      </c>
      <c r="J214" s="122">
        <v>-92.350274235506205</v>
      </c>
      <c r="L214" s="178">
        <v>0.95</v>
      </c>
      <c r="M214" s="178">
        <v>0.98299999999999998</v>
      </c>
      <c r="N214" s="140">
        <v>5.2697768762677502</v>
      </c>
      <c r="O214" s="140">
        <v>7.5091277890466497</v>
      </c>
    </row>
    <row r="215" spans="1:15" customFormat="1" x14ac:dyDescent="0.2">
      <c r="A215" s="123" t="s">
        <v>562</v>
      </c>
      <c r="B215" s="122">
        <v>3763</v>
      </c>
      <c r="C215" s="122">
        <v>5483</v>
      </c>
      <c r="D215" s="178">
        <v>1.0011999954138699</v>
      </c>
      <c r="E215" s="122">
        <v>5476.3057608702802</v>
      </c>
      <c r="F215" s="122">
        <v>4882.1695770758697</v>
      </c>
      <c r="G215" s="122">
        <v>1236.99820038191</v>
      </c>
      <c r="H215" s="122"/>
      <c r="I215" s="122">
        <v>-447.30391184847002</v>
      </c>
      <c r="J215" s="122">
        <v>-195.55810473902699</v>
      </c>
      <c r="L215" s="178">
        <v>0.92413793103448305</v>
      </c>
      <c r="M215" s="178">
        <v>0.91300000000000003</v>
      </c>
      <c r="N215" s="140">
        <v>4.4910975285676296</v>
      </c>
      <c r="O215" s="140">
        <v>6.9891044379484502</v>
      </c>
    </row>
    <row r="216" spans="1:15" customFormat="1" x14ac:dyDescent="0.2">
      <c r="A216" s="123" t="s">
        <v>563</v>
      </c>
      <c r="B216" s="122">
        <v>4123</v>
      </c>
      <c r="C216" s="122">
        <v>6268</v>
      </c>
      <c r="D216" s="178">
        <v>1.0011999954138699</v>
      </c>
      <c r="E216" s="122">
        <v>6260.36265620208</v>
      </c>
      <c r="F216" s="122">
        <v>5167.7692138819402</v>
      </c>
      <c r="G216" s="122">
        <v>1279.2353937293799</v>
      </c>
      <c r="H216" s="122"/>
      <c r="I216" s="122">
        <v>-64.803725601301196</v>
      </c>
      <c r="J216" s="122">
        <v>-121.838225807941</v>
      </c>
      <c r="L216" s="178">
        <v>0.98275862068965503</v>
      </c>
      <c r="M216" s="178">
        <v>0.96299999999999997</v>
      </c>
      <c r="N216" s="140">
        <v>4.7538200339558596</v>
      </c>
      <c r="O216" s="140">
        <v>7.2277467863206404</v>
      </c>
    </row>
    <row r="217" spans="1:15" customFormat="1" x14ac:dyDescent="0.2">
      <c r="A217" s="123" t="s">
        <v>564</v>
      </c>
      <c r="B217" s="122">
        <v>13331</v>
      </c>
      <c r="C217" s="122">
        <v>6316</v>
      </c>
      <c r="D217" s="178">
        <v>1.0011999954138699</v>
      </c>
      <c r="E217" s="122">
        <v>6308.4586841685305</v>
      </c>
      <c r="F217" s="122">
        <v>5487.9823962277997</v>
      </c>
      <c r="G217" s="122">
        <v>1253.3050901589399</v>
      </c>
      <c r="H217" s="122"/>
      <c r="I217" s="122">
        <v>-278.55382968060201</v>
      </c>
      <c r="J217" s="122">
        <v>-154.27497253761899</v>
      </c>
      <c r="L217" s="178">
        <v>0.95</v>
      </c>
      <c r="M217" s="178">
        <v>0.94099999999999995</v>
      </c>
      <c r="N217" s="140">
        <v>5.0483834671067402</v>
      </c>
      <c r="O217" s="140">
        <v>7.0812392168629499</v>
      </c>
    </row>
    <row r="218" spans="1:15" customFormat="1" x14ac:dyDescent="0.2">
      <c r="A218" s="123" t="s">
        <v>565</v>
      </c>
      <c r="B218" s="122">
        <v>15727</v>
      </c>
      <c r="C218" s="122">
        <v>6534</v>
      </c>
      <c r="D218" s="178">
        <v>1.0011999954138699</v>
      </c>
      <c r="E218" s="122">
        <v>6526.4970123003704</v>
      </c>
      <c r="F218" s="122">
        <v>5543.5613133808201</v>
      </c>
      <c r="G218" s="122">
        <v>1353.8398028356601</v>
      </c>
      <c r="H218" s="122"/>
      <c r="I218" s="122">
        <v>-278.55382968060201</v>
      </c>
      <c r="J218" s="122">
        <v>-92.350274235506205</v>
      </c>
      <c r="L218" s="178">
        <v>0.95</v>
      </c>
      <c r="M218" s="178">
        <v>0.98299999999999998</v>
      </c>
      <c r="N218" s="140">
        <v>5.0995103961340398</v>
      </c>
      <c r="O218" s="140">
        <v>7.6492655942010597</v>
      </c>
    </row>
    <row r="219" spans="1:15" customFormat="1" x14ac:dyDescent="0.2">
      <c r="A219" s="123" t="s">
        <v>566</v>
      </c>
      <c r="B219" s="122">
        <v>11890</v>
      </c>
      <c r="C219" s="122">
        <v>5690</v>
      </c>
      <c r="D219" s="178">
        <v>1.0011999954138699</v>
      </c>
      <c r="E219" s="122">
        <v>5683.40202817316</v>
      </c>
      <c r="F219" s="122">
        <v>5110.8169573466403</v>
      </c>
      <c r="G219" s="122">
        <v>1175.9606085406799</v>
      </c>
      <c r="H219" s="122"/>
      <c r="I219" s="122">
        <v>-379.80387898132301</v>
      </c>
      <c r="J219" s="122">
        <v>-223.57165873284001</v>
      </c>
      <c r="L219" s="178">
        <v>0.93448275862068997</v>
      </c>
      <c r="M219" s="178">
        <v>0.89400000000000002</v>
      </c>
      <c r="N219" s="140">
        <v>4.70142977291842</v>
      </c>
      <c r="O219" s="140">
        <v>6.6442388561816701</v>
      </c>
    </row>
    <row r="220" spans="1:15" customFormat="1" x14ac:dyDescent="0.2">
      <c r="A220" s="123" t="s">
        <v>567</v>
      </c>
      <c r="B220" s="122">
        <v>9948</v>
      </c>
      <c r="C220" s="122">
        <v>6160</v>
      </c>
      <c r="D220" s="178">
        <v>1.0011999954138699</v>
      </c>
      <c r="E220" s="122">
        <v>6152.8508396123798</v>
      </c>
      <c r="F220" s="122">
        <v>5420.0872006588697</v>
      </c>
      <c r="G220" s="122">
        <v>1336.13917666767</v>
      </c>
      <c r="H220" s="122"/>
      <c r="I220" s="122">
        <v>-379.80387898132301</v>
      </c>
      <c r="J220" s="122">
        <v>-223.57165873284001</v>
      </c>
      <c r="L220" s="178">
        <v>0.93448275862068997</v>
      </c>
      <c r="M220" s="178">
        <v>0.89400000000000002</v>
      </c>
      <c r="N220" s="140">
        <v>4.9859268194612003</v>
      </c>
      <c r="O220" s="140">
        <v>7.5492561318858096</v>
      </c>
    </row>
    <row r="221" spans="1:15" customFormat="1" ht="14.25" customHeight="1" x14ac:dyDescent="0.2">
      <c r="A221" s="18" t="s">
        <v>568</v>
      </c>
      <c r="B221" s="19"/>
      <c r="C221" s="19"/>
      <c r="D221" s="179"/>
      <c r="E221" s="19"/>
      <c r="F221" s="19"/>
      <c r="G221" s="19"/>
      <c r="H221" s="19"/>
      <c r="I221" s="19"/>
      <c r="J221" s="19"/>
      <c r="L221" s="179"/>
      <c r="M221" s="179"/>
      <c r="N221" s="68"/>
      <c r="O221" s="68"/>
    </row>
    <row r="222" spans="1:15" customFormat="1" x14ac:dyDescent="0.2">
      <c r="A222" s="123" t="s">
        <v>569</v>
      </c>
      <c r="B222" s="122">
        <v>11175</v>
      </c>
      <c r="C222" s="122">
        <v>5835</v>
      </c>
      <c r="D222" s="178">
        <v>1.0011999954138699</v>
      </c>
      <c r="E222" s="122">
        <v>5828.07861485788</v>
      </c>
      <c r="F222" s="122">
        <v>5184.8960169333805</v>
      </c>
      <c r="G222" s="122">
        <v>1286.044614512</v>
      </c>
      <c r="H222" s="122"/>
      <c r="I222" s="122">
        <v>-447.30391184847002</v>
      </c>
      <c r="J222" s="122">
        <v>-195.55810473902699</v>
      </c>
      <c r="L222" s="178">
        <v>0.92413793103448305</v>
      </c>
      <c r="M222" s="178">
        <v>0.91300000000000003</v>
      </c>
      <c r="N222" s="140">
        <v>4.7695749440715902</v>
      </c>
      <c r="O222" s="140">
        <v>7.2662192393735996</v>
      </c>
    </row>
    <row r="223" spans="1:15" customFormat="1" x14ac:dyDescent="0.2">
      <c r="A223" s="123" t="s">
        <v>570</v>
      </c>
      <c r="B223" s="122">
        <v>9668</v>
      </c>
      <c r="C223" s="122">
        <v>5416</v>
      </c>
      <c r="D223" s="178">
        <v>1.0011999954138699</v>
      </c>
      <c r="E223" s="122">
        <v>5409.4714017270198</v>
      </c>
      <c r="F223" s="122">
        <v>4733.75555661198</v>
      </c>
      <c r="G223" s="122">
        <v>1244.85798277145</v>
      </c>
      <c r="H223" s="122"/>
      <c r="I223" s="122">
        <v>-447.30391184847002</v>
      </c>
      <c r="J223" s="122">
        <v>-121.838225807941</v>
      </c>
      <c r="L223" s="178">
        <v>0.92413793103448305</v>
      </c>
      <c r="M223" s="178">
        <v>0.96299999999999997</v>
      </c>
      <c r="N223" s="140">
        <v>4.3545717832023199</v>
      </c>
      <c r="O223" s="140">
        <v>7.0335126189491097</v>
      </c>
    </row>
    <row r="224" spans="1:15" customFormat="1" x14ac:dyDescent="0.2">
      <c r="A224" s="123" t="s">
        <v>571</v>
      </c>
      <c r="B224" s="122">
        <v>15932</v>
      </c>
      <c r="C224" s="122">
        <v>7485</v>
      </c>
      <c r="D224" s="178">
        <v>1.0011999954138699</v>
      </c>
      <c r="E224" s="122">
        <v>7475.7254172032099</v>
      </c>
      <c r="F224" s="122">
        <v>6331.9583904678702</v>
      </c>
      <c r="G224" s="122">
        <v>1544.15908222388</v>
      </c>
      <c r="H224" s="122"/>
      <c r="I224" s="122">
        <v>-278.55382968060201</v>
      </c>
      <c r="J224" s="122">
        <v>-121.838225807941</v>
      </c>
      <c r="L224" s="178">
        <v>0.95</v>
      </c>
      <c r="M224" s="178">
        <v>0.96299999999999997</v>
      </c>
      <c r="N224" s="140">
        <v>5.82475520964097</v>
      </c>
      <c r="O224" s="140">
        <v>8.7245794627165498</v>
      </c>
    </row>
    <row r="225" spans="1:15" customFormat="1" x14ac:dyDescent="0.2">
      <c r="A225" s="123" t="s">
        <v>572</v>
      </c>
      <c r="B225" s="122">
        <v>7109</v>
      </c>
      <c r="C225" s="122">
        <v>6315</v>
      </c>
      <c r="D225" s="178">
        <v>1.0011999954138699</v>
      </c>
      <c r="E225" s="122">
        <v>6307.5712945367404</v>
      </c>
      <c r="F225" s="122">
        <v>5627.2949412582602</v>
      </c>
      <c r="G225" s="122">
        <v>1219.93053936246</v>
      </c>
      <c r="H225" s="122"/>
      <c r="I225" s="122">
        <v>-447.30391184847002</v>
      </c>
      <c r="J225" s="122">
        <v>-92.350274235506205</v>
      </c>
      <c r="L225" s="178">
        <v>0.92413793103448305</v>
      </c>
      <c r="M225" s="178">
        <v>0.98299999999999998</v>
      </c>
      <c r="N225" s="140">
        <v>5.17653678435786</v>
      </c>
      <c r="O225" s="140">
        <v>6.8926712617808397</v>
      </c>
    </row>
    <row r="226" spans="1:15" customFormat="1" x14ac:dyDescent="0.2">
      <c r="A226" s="123" t="s">
        <v>573</v>
      </c>
      <c r="B226" s="122">
        <v>30413</v>
      </c>
      <c r="C226" s="122">
        <v>6582</v>
      </c>
      <c r="D226" s="178">
        <v>1.0011999954138699</v>
      </c>
      <c r="E226" s="122">
        <v>6573.7281731507001</v>
      </c>
      <c r="F226" s="122">
        <v>5611.7816454817803</v>
      </c>
      <c r="G226" s="122">
        <v>1346.0584182656801</v>
      </c>
      <c r="H226" s="122"/>
      <c r="I226" s="122">
        <v>-188.55378585773701</v>
      </c>
      <c r="J226" s="122">
        <v>-195.55810473902699</v>
      </c>
      <c r="L226" s="178">
        <v>0.96379310344827596</v>
      </c>
      <c r="M226" s="178">
        <v>0.91300000000000003</v>
      </c>
      <c r="N226" s="140">
        <v>5.1622661361917599</v>
      </c>
      <c r="O226" s="140">
        <v>7.6053003649755002</v>
      </c>
    </row>
    <row r="227" spans="1:15" customFormat="1" x14ac:dyDescent="0.2">
      <c r="A227" s="123" t="s">
        <v>574</v>
      </c>
      <c r="B227" s="122">
        <v>21506</v>
      </c>
      <c r="C227" s="122">
        <v>8679</v>
      </c>
      <c r="D227" s="178">
        <v>1.0011999954138699</v>
      </c>
      <c r="E227" s="122">
        <v>8668.7946168080107</v>
      </c>
      <c r="F227" s="122">
        <v>7021.0647477619304</v>
      </c>
      <c r="G227" s="122">
        <v>1685.45766501452</v>
      </c>
      <c r="H227" s="122"/>
      <c r="I227" s="122">
        <v>-64.803725601301196</v>
      </c>
      <c r="J227" s="122">
        <v>27.075929632854098</v>
      </c>
      <c r="L227" s="178">
        <v>0.98275862068965503</v>
      </c>
      <c r="M227" s="178">
        <v>1.0640000000000001</v>
      </c>
      <c r="N227" s="140">
        <v>6.4586626987817404</v>
      </c>
      <c r="O227" s="140">
        <v>9.5229238352087808</v>
      </c>
    </row>
    <row r="228" spans="1:15" customFormat="1" x14ac:dyDescent="0.2">
      <c r="A228" s="123" t="s">
        <v>575</v>
      </c>
      <c r="B228" s="122">
        <v>5643</v>
      </c>
      <c r="C228" s="122">
        <v>5681</v>
      </c>
      <c r="D228" s="178">
        <v>1.0011999954138699</v>
      </c>
      <c r="E228" s="122">
        <v>5674.5074325302503</v>
      </c>
      <c r="F228" s="122">
        <v>4816.0427378048398</v>
      </c>
      <c r="G228" s="122">
        <v>1220.0765743664599</v>
      </c>
      <c r="H228" s="122"/>
      <c r="I228" s="122">
        <v>-166.05377490202</v>
      </c>
      <c r="J228" s="122">
        <v>-195.55810473902699</v>
      </c>
      <c r="L228" s="178">
        <v>0.96724137931034504</v>
      </c>
      <c r="M228" s="178">
        <v>0.91300000000000003</v>
      </c>
      <c r="N228" s="140">
        <v>4.4302675881623301</v>
      </c>
      <c r="O228" s="140">
        <v>6.89349636718058</v>
      </c>
    </row>
    <row r="229" spans="1:15" customFormat="1" x14ac:dyDescent="0.2">
      <c r="A229" s="123" t="s">
        <v>576</v>
      </c>
      <c r="B229" s="122">
        <v>7868</v>
      </c>
      <c r="C229" s="122">
        <v>9378</v>
      </c>
      <c r="D229" s="178">
        <v>1.0011999954138699</v>
      </c>
      <c r="E229" s="122">
        <v>9366.3577721186703</v>
      </c>
      <c r="F229" s="122">
        <v>7640.4889835771601</v>
      </c>
      <c r="G229" s="122">
        <v>1763.5965845099499</v>
      </c>
      <c r="H229" s="122"/>
      <c r="I229" s="122">
        <v>-64.803725601301196</v>
      </c>
      <c r="J229" s="122">
        <v>27.075929632854098</v>
      </c>
      <c r="L229" s="178">
        <v>0.98275862068965503</v>
      </c>
      <c r="M229" s="178">
        <v>1.0640000000000001</v>
      </c>
      <c r="N229" s="140">
        <v>7.0284697508896796</v>
      </c>
      <c r="O229" s="140">
        <v>9.9644128113879002</v>
      </c>
    </row>
    <row r="230" spans="1:15" customFormat="1" x14ac:dyDescent="0.2">
      <c r="A230" s="123" t="s">
        <v>577</v>
      </c>
      <c r="B230" s="122">
        <v>23613</v>
      </c>
      <c r="C230" s="122">
        <v>7014</v>
      </c>
      <c r="D230" s="178">
        <v>1.0011999954138699</v>
      </c>
      <c r="E230" s="122">
        <v>7005.6272381236304</v>
      </c>
      <c r="F230" s="122">
        <v>6063.1034965727104</v>
      </c>
      <c r="G230" s="122">
        <v>1416.63567597055</v>
      </c>
      <c r="H230" s="122"/>
      <c r="I230" s="122">
        <v>-278.55382968060201</v>
      </c>
      <c r="J230" s="122">
        <v>-195.55810473902699</v>
      </c>
      <c r="L230" s="178">
        <v>0.95</v>
      </c>
      <c r="M230" s="178">
        <v>0.91300000000000003</v>
      </c>
      <c r="N230" s="140">
        <v>5.5774361580485303</v>
      </c>
      <c r="O230" s="140">
        <v>8.0040655571083708</v>
      </c>
    </row>
    <row r="231" spans="1:15" customFormat="1" x14ac:dyDescent="0.2">
      <c r="A231" s="123" t="s">
        <v>578</v>
      </c>
      <c r="B231" s="122">
        <v>4942</v>
      </c>
      <c r="C231" s="122">
        <v>5205</v>
      </c>
      <c r="D231" s="178">
        <v>1.0011999954138699</v>
      </c>
      <c r="E231" s="122">
        <v>5198.6982745061196</v>
      </c>
      <c r="F231" s="122">
        <v>4663.3014843542996</v>
      </c>
      <c r="G231" s="122">
        <v>1178.2588067393201</v>
      </c>
      <c r="H231" s="122"/>
      <c r="I231" s="122">
        <v>-447.30391184847002</v>
      </c>
      <c r="J231" s="122">
        <v>-195.55810473902699</v>
      </c>
      <c r="L231" s="178">
        <v>0.92413793103448305</v>
      </c>
      <c r="M231" s="178">
        <v>0.91300000000000003</v>
      </c>
      <c r="N231" s="140">
        <v>4.2897612302711501</v>
      </c>
      <c r="O231" s="140">
        <v>6.6572237960339899</v>
      </c>
    </row>
    <row r="232" spans="1:15" customFormat="1" x14ac:dyDescent="0.2">
      <c r="A232" s="123" t="s">
        <v>579</v>
      </c>
      <c r="B232" s="122">
        <v>10747</v>
      </c>
      <c r="C232" s="122">
        <v>6674</v>
      </c>
      <c r="D232" s="178">
        <v>1.0011999954138699</v>
      </c>
      <c r="E232" s="122">
        <v>6665.5152726413899</v>
      </c>
      <c r="F232" s="122">
        <v>5765.6460878669895</v>
      </c>
      <c r="G232" s="122">
        <v>1469.01132243081</v>
      </c>
      <c r="H232" s="122"/>
      <c r="I232" s="122">
        <v>-447.30391184847002</v>
      </c>
      <c r="J232" s="122">
        <v>-121.838225807941</v>
      </c>
      <c r="L232" s="178">
        <v>0.92413793103448305</v>
      </c>
      <c r="M232" s="178">
        <v>0.96299999999999997</v>
      </c>
      <c r="N232" s="140">
        <v>5.3038057132223004</v>
      </c>
      <c r="O232" s="140">
        <v>8.2999906950776996</v>
      </c>
    </row>
    <row r="233" spans="1:15" customFormat="1" x14ac:dyDescent="0.2">
      <c r="A233" s="123" t="s">
        <v>568</v>
      </c>
      <c r="B233" s="122">
        <v>150291</v>
      </c>
      <c r="C233" s="122">
        <v>8312</v>
      </c>
      <c r="D233" s="178">
        <v>1.0011999954138699</v>
      </c>
      <c r="E233" s="122">
        <v>8302.3573608507104</v>
      </c>
      <c r="F233" s="122">
        <v>6833.8789892355499</v>
      </c>
      <c r="G233" s="122">
        <v>1489.60374694238</v>
      </c>
      <c r="H233" s="122"/>
      <c r="I233" s="122">
        <v>-42.303714645585302</v>
      </c>
      <c r="J233" s="122">
        <v>21.1783393183672</v>
      </c>
      <c r="L233" s="178">
        <v>0.986206896551724</v>
      </c>
      <c r="M233" s="178">
        <v>1.06</v>
      </c>
      <c r="N233" s="140">
        <v>6.2864709130952603</v>
      </c>
      <c r="O233" s="140">
        <v>8.4163389690666808</v>
      </c>
    </row>
    <row r="234" spans="1:15" customFormat="1" ht="14.25" customHeight="1" x14ac:dyDescent="0.2">
      <c r="A234" s="18" t="s">
        <v>580</v>
      </c>
      <c r="B234" s="19"/>
      <c r="C234" s="19"/>
      <c r="D234" s="179"/>
      <c r="E234" s="19"/>
      <c r="F234" s="19"/>
      <c r="G234" s="19"/>
      <c r="H234" s="19"/>
      <c r="I234" s="19"/>
      <c r="J234" s="19"/>
      <c r="L234" s="179"/>
      <c r="M234" s="179"/>
      <c r="N234" s="68"/>
      <c r="O234" s="68"/>
    </row>
    <row r="235" spans="1:15" customFormat="1" x14ac:dyDescent="0.2">
      <c r="A235" s="123" t="s">
        <v>581</v>
      </c>
      <c r="B235" s="122">
        <v>13934</v>
      </c>
      <c r="C235" s="122">
        <v>6471</v>
      </c>
      <c r="D235" s="178">
        <v>1.0011999954138699</v>
      </c>
      <c r="E235" s="122">
        <v>6463.69031846504</v>
      </c>
      <c r="F235" s="122">
        <v>5656.1715653333504</v>
      </c>
      <c r="G235" s="122">
        <v>1281.6306875513201</v>
      </c>
      <c r="H235" s="122"/>
      <c r="I235" s="122">
        <v>-278.55382968060201</v>
      </c>
      <c r="J235" s="122">
        <v>-195.55810473902699</v>
      </c>
      <c r="L235" s="178">
        <v>0.95</v>
      </c>
      <c r="M235" s="178">
        <v>0.91300000000000003</v>
      </c>
      <c r="N235" s="140">
        <v>5.2031003301277501</v>
      </c>
      <c r="O235" s="140">
        <v>7.2412803215157204</v>
      </c>
    </row>
    <row r="236" spans="1:15" customFormat="1" x14ac:dyDescent="0.2">
      <c r="A236" s="123" t="s">
        <v>582</v>
      </c>
      <c r="B236" s="122">
        <v>13415</v>
      </c>
      <c r="C236" s="122">
        <v>7785</v>
      </c>
      <c r="D236" s="178">
        <v>1.0011999954138699</v>
      </c>
      <c r="E236" s="122">
        <v>7775.5745355282297</v>
      </c>
      <c r="F236" s="122">
        <v>6652.9284675674198</v>
      </c>
      <c r="G236" s="122">
        <v>1484.25794760186</v>
      </c>
      <c r="H236" s="122"/>
      <c r="I236" s="122">
        <v>-166.05377490202</v>
      </c>
      <c r="J236" s="122">
        <v>-195.55810473902699</v>
      </c>
      <c r="L236" s="178">
        <v>0.96724137931034504</v>
      </c>
      <c r="M236" s="178">
        <v>0.91300000000000003</v>
      </c>
      <c r="N236" s="140">
        <v>6.1200149086843103</v>
      </c>
      <c r="O236" s="140">
        <v>8.3861349235929907</v>
      </c>
    </row>
    <row r="237" spans="1:15" customFormat="1" x14ac:dyDescent="0.2">
      <c r="A237" s="123" t="s">
        <v>583</v>
      </c>
      <c r="B237" s="122">
        <v>15998</v>
      </c>
      <c r="C237" s="122">
        <v>7540</v>
      </c>
      <c r="D237" s="178">
        <v>1.0011999954138699</v>
      </c>
      <c r="E237" s="122">
        <v>7530.6066417375396</v>
      </c>
      <c r="F237" s="122">
        <v>6496.0980837548896</v>
      </c>
      <c r="G237" s="122">
        <v>1434.9006134711999</v>
      </c>
      <c r="H237" s="122"/>
      <c r="I237" s="122">
        <v>-278.55382968060201</v>
      </c>
      <c r="J237" s="122">
        <v>-121.838225807941</v>
      </c>
      <c r="L237" s="178">
        <v>0.95</v>
      </c>
      <c r="M237" s="178">
        <v>0.96299999999999997</v>
      </c>
      <c r="N237" s="140">
        <v>5.97574696837105</v>
      </c>
      <c r="O237" s="140">
        <v>8.1072634079259895</v>
      </c>
    </row>
    <row r="238" spans="1:15" customFormat="1" x14ac:dyDescent="0.2">
      <c r="A238" s="123" t="s">
        <v>584</v>
      </c>
      <c r="B238" s="122">
        <v>8603</v>
      </c>
      <c r="C238" s="122">
        <v>7407</v>
      </c>
      <c r="D238" s="178">
        <v>1.0011999954138699</v>
      </c>
      <c r="E238" s="122">
        <v>7398.3981748700899</v>
      </c>
      <c r="F238" s="122">
        <v>6128.4717643495796</v>
      </c>
      <c r="G238" s="122">
        <v>1456.5683619297499</v>
      </c>
      <c r="H238" s="122"/>
      <c r="I238" s="122">
        <v>-64.803725601301196</v>
      </c>
      <c r="J238" s="122">
        <v>-121.838225807941</v>
      </c>
      <c r="L238" s="178">
        <v>0.98275862068965503</v>
      </c>
      <c r="M238" s="178">
        <v>0.96299999999999997</v>
      </c>
      <c r="N238" s="140">
        <v>5.63756829013135</v>
      </c>
      <c r="O238" s="140">
        <v>8.2296873183773105</v>
      </c>
    </row>
    <row r="239" spans="1:15" customFormat="1" x14ac:dyDescent="0.2">
      <c r="A239" s="123" t="s">
        <v>585</v>
      </c>
      <c r="B239" s="122">
        <v>26116</v>
      </c>
      <c r="C239" s="122">
        <v>7128</v>
      </c>
      <c r="D239" s="178">
        <v>1.0011999954138699</v>
      </c>
      <c r="E239" s="122">
        <v>7119.1457631514304</v>
      </c>
      <c r="F239" s="122">
        <v>6164.6549394899403</v>
      </c>
      <c r="G239" s="122">
        <v>1428.6027580811201</v>
      </c>
      <c r="H239" s="122"/>
      <c r="I239" s="122">
        <v>-278.55382968060201</v>
      </c>
      <c r="J239" s="122">
        <v>-195.55810473902699</v>
      </c>
      <c r="L239" s="178">
        <v>0.95</v>
      </c>
      <c r="M239" s="178">
        <v>0.91300000000000003</v>
      </c>
      <c r="N239" s="140">
        <v>5.6708531168632303</v>
      </c>
      <c r="O239" s="140">
        <v>8.0716801960483995</v>
      </c>
    </row>
    <row r="240" spans="1:15" customFormat="1" x14ac:dyDescent="0.2">
      <c r="A240" s="123" t="s">
        <v>586</v>
      </c>
      <c r="B240" s="122">
        <v>5796</v>
      </c>
      <c r="C240" s="122">
        <v>6660</v>
      </c>
      <c r="D240" s="178">
        <v>1.0011999954138699</v>
      </c>
      <c r="E240" s="122">
        <v>6652.3676446971504</v>
      </c>
      <c r="F240" s="122">
        <v>5495.4038969246203</v>
      </c>
      <c r="G240" s="122">
        <v>1343.60569918177</v>
      </c>
      <c r="H240" s="122"/>
      <c r="I240" s="122">
        <v>-64.803725601301196</v>
      </c>
      <c r="J240" s="122">
        <v>-121.838225807941</v>
      </c>
      <c r="L240" s="178">
        <v>0.98275862068965503</v>
      </c>
      <c r="M240" s="178">
        <v>0.96299999999999997</v>
      </c>
      <c r="N240" s="140">
        <v>5.0552104899931001</v>
      </c>
      <c r="O240" s="140">
        <v>7.5914423740510699</v>
      </c>
    </row>
    <row r="241" spans="1:15" customFormat="1" x14ac:dyDescent="0.2">
      <c r="A241" s="123" t="s">
        <v>587</v>
      </c>
      <c r="B241" s="122">
        <v>22631</v>
      </c>
      <c r="C241" s="122">
        <v>7108</v>
      </c>
      <c r="D241" s="178">
        <v>1.0011999954138699</v>
      </c>
      <c r="E241" s="122">
        <v>7099.1588561347498</v>
      </c>
      <c r="F241" s="122">
        <v>6009.1623686024104</v>
      </c>
      <c r="G241" s="122">
        <v>1460.9005914484401</v>
      </c>
      <c r="H241" s="122"/>
      <c r="I241" s="122">
        <v>-278.55382968060201</v>
      </c>
      <c r="J241" s="122">
        <v>-92.350274235506205</v>
      </c>
      <c r="L241" s="178">
        <v>0.95</v>
      </c>
      <c r="M241" s="178">
        <v>0.98299999999999998</v>
      </c>
      <c r="N241" s="140">
        <v>5.5278158278467604</v>
      </c>
      <c r="O241" s="140">
        <v>8.2541646414210597</v>
      </c>
    </row>
    <row r="242" spans="1:15" customFormat="1" x14ac:dyDescent="0.2">
      <c r="A242" s="123" t="s">
        <v>588</v>
      </c>
      <c r="B242" s="122">
        <v>4431</v>
      </c>
      <c r="C242" s="122">
        <v>6492</v>
      </c>
      <c r="D242" s="178">
        <v>1.0011999954138699</v>
      </c>
      <c r="E242" s="122">
        <v>6484.6677956146104</v>
      </c>
      <c r="F242" s="122">
        <v>5863.4945353143003</v>
      </c>
      <c r="G242" s="122">
        <v>1190.3153979567201</v>
      </c>
      <c r="H242" s="122"/>
      <c r="I242" s="122">
        <v>-447.30391184847002</v>
      </c>
      <c r="J242" s="122">
        <v>-121.838225807941</v>
      </c>
      <c r="L242" s="178">
        <v>0.92413793103448305</v>
      </c>
      <c r="M242" s="178">
        <v>0.96299999999999997</v>
      </c>
      <c r="N242" s="140">
        <v>5.3938162942902297</v>
      </c>
      <c r="O242" s="140">
        <v>6.7253441661024604</v>
      </c>
    </row>
    <row r="243" spans="1:15" customFormat="1" x14ac:dyDescent="0.2">
      <c r="A243" s="123" t="s">
        <v>589</v>
      </c>
      <c r="B243" s="122">
        <v>10037</v>
      </c>
      <c r="C243" s="122">
        <v>7296</v>
      </c>
      <c r="D243" s="178">
        <v>1.0011999954138699</v>
      </c>
      <c r="E243" s="122">
        <v>7287.4956444137397</v>
      </c>
      <c r="F243" s="122">
        <v>6097.6830217756697</v>
      </c>
      <c r="G243" s="122">
        <v>1477.70462334802</v>
      </c>
      <c r="H243" s="122"/>
      <c r="I243" s="122">
        <v>-166.05377490202</v>
      </c>
      <c r="J243" s="122">
        <v>-121.838225807941</v>
      </c>
      <c r="L243" s="178">
        <v>0.96724137931034504</v>
      </c>
      <c r="M243" s="178">
        <v>0.96299999999999997</v>
      </c>
      <c r="N243" s="140">
        <v>5.60924579057487</v>
      </c>
      <c r="O243" s="140">
        <v>8.3491082992926202</v>
      </c>
    </row>
    <row r="244" spans="1:15" customFormat="1" x14ac:dyDescent="0.2">
      <c r="A244" s="123" t="s">
        <v>590</v>
      </c>
      <c r="B244" s="122">
        <v>150134</v>
      </c>
      <c r="C244" s="122">
        <v>7986</v>
      </c>
      <c r="D244" s="178">
        <v>1.0011999954138699</v>
      </c>
      <c r="E244" s="122">
        <v>7976.6055326937903</v>
      </c>
      <c r="F244" s="122">
        <v>6524.6062516354204</v>
      </c>
      <c r="G244" s="122">
        <v>1473.12465638559</v>
      </c>
      <c r="H244" s="122"/>
      <c r="I244" s="122">
        <v>-42.303714645585302</v>
      </c>
      <c r="J244" s="122">
        <v>21.1783393183672</v>
      </c>
      <c r="L244" s="178">
        <v>0.986206896551724</v>
      </c>
      <c r="M244" s="178">
        <v>1.06</v>
      </c>
      <c r="N244" s="140">
        <v>6.0019715720622902</v>
      </c>
      <c r="O244" s="140">
        <v>8.3232312467529006</v>
      </c>
    </row>
    <row r="245" spans="1:15" customFormat="1" ht="14.25" customHeight="1" x14ac:dyDescent="0.2">
      <c r="A245" s="18" t="s">
        <v>591</v>
      </c>
      <c r="B245" s="19"/>
      <c r="C245" s="19"/>
      <c r="D245" s="179"/>
      <c r="E245" s="19"/>
      <c r="F245" s="19"/>
      <c r="G245" s="19"/>
      <c r="H245" s="19"/>
      <c r="I245" s="19"/>
      <c r="J245" s="19"/>
      <c r="L245" s="179"/>
      <c r="M245" s="179"/>
      <c r="N245" s="68"/>
      <c r="O245" s="68"/>
    </row>
    <row r="246" spans="1:15" customFormat="1" x14ac:dyDescent="0.2">
      <c r="A246" s="123" t="s">
        <v>592</v>
      </c>
      <c r="B246" s="122">
        <v>23256</v>
      </c>
      <c r="C246" s="122">
        <v>7011</v>
      </c>
      <c r="D246" s="178">
        <v>1.0011999954138699</v>
      </c>
      <c r="E246" s="122">
        <v>7002.5976679016603</v>
      </c>
      <c r="F246" s="122">
        <v>6128.1310872250197</v>
      </c>
      <c r="G246" s="122">
        <v>1348.5785150962699</v>
      </c>
      <c r="H246" s="122"/>
      <c r="I246" s="122">
        <v>-278.55382968060201</v>
      </c>
      <c r="J246" s="122">
        <v>-195.55810473902699</v>
      </c>
      <c r="L246" s="178">
        <v>0.95</v>
      </c>
      <c r="M246" s="178">
        <v>0.91300000000000003</v>
      </c>
      <c r="N246" s="140">
        <v>5.6372549019607803</v>
      </c>
      <c r="O246" s="140">
        <v>7.6195390436876496</v>
      </c>
    </row>
    <row r="247" spans="1:15" customFormat="1" x14ac:dyDescent="0.2">
      <c r="A247" s="123" t="s">
        <v>593</v>
      </c>
      <c r="B247" s="122">
        <v>51964</v>
      </c>
      <c r="C247" s="122">
        <v>8086</v>
      </c>
      <c r="D247" s="178">
        <v>1.0011999954138699</v>
      </c>
      <c r="E247" s="122">
        <v>8076.23295824046</v>
      </c>
      <c r="F247" s="122">
        <v>6796.8472689929104</v>
      </c>
      <c r="G247" s="122">
        <v>1560.2897493408</v>
      </c>
      <c r="H247" s="122"/>
      <c r="I247" s="122">
        <v>-188.55378585773701</v>
      </c>
      <c r="J247" s="122">
        <v>-92.350274235506205</v>
      </c>
      <c r="L247" s="178">
        <v>0.96379310344827596</v>
      </c>
      <c r="M247" s="178">
        <v>0.98299999999999998</v>
      </c>
      <c r="N247" s="140">
        <v>6.2524055115079697</v>
      </c>
      <c r="O247" s="140">
        <v>8.8157185743976605</v>
      </c>
    </row>
    <row r="248" spans="1:15" customFormat="1" x14ac:dyDescent="0.2">
      <c r="A248" s="123" t="s">
        <v>594</v>
      </c>
      <c r="B248" s="122">
        <v>58340</v>
      </c>
      <c r="C248" s="122">
        <v>7911</v>
      </c>
      <c r="D248" s="178">
        <v>1.0011999954138699</v>
      </c>
      <c r="E248" s="122">
        <v>7901.1617587118499</v>
      </c>
      <c r="F248" s="122">
        <v>6424.8235705316401</v>
      </c>
      <c r="G248" s="122">
        <v>1497.4635635074301</v>
      </c>
      <c r="H248" s="122"/>
      <c r="I248" s="122">
        <v>-42.303714645585302</v>
      </c>
      <c r="J248" s="122">
        <v>21.1783393183672</v>
      </c>
      <c r="L248" s="178">
        <v>0.986206896551724</v>
      </c>
      <c r="M248" s="178">
        <v>1.06</v>
      </c>
      <c r="N248" s="140">
        <v>5.9101816935207401</v>
      </c>
      <c r="O248" s="140">
        <v>8.4607473431607794</v>
      </c>
    </row>
    <row r="249" spans="1:15" customFormat="1" x14ac:dyDescent="0.2">
      <c r="A249" s="123" t="s">
        <v>595</v>
      </c>
      <c r="B249" s="122">
        <v>10241</v>
      </c>
      <c r="C249" s="122">
        <v>8049</v>
      </c>
      <c r="D249" s="178">
        <v>1.0011999954138699</v>
      </c>
      <c r="E249" s="122">
        <v>8039.1604403799201</v>
      </c>
      <c r="F249" s="122">
        <v>6698.0342958351903</v>
      </c>
      <c r="G249" s="122">
        <v>1527.76809595398</v>
      </c>
      <c r="H249" s="122"/>
      <c r="I249" s="122">
        <v>-64.803725601301196</v>
      </c>
      <c r="J249" s="122">
        <v>-121.838225807941</v>
      </c>
      <c r="L249" s="178">
        <v>0.98275862068965503</v>
      </c>
      <c r="M249" s="178">
        <v>0.96299999999999997</v>
      </c>
      <c r="N249" s="140">
        <v>6.1615076652670604</v>
      </c>
      <c r="O249" s="140">
        <v>8.6319695342251705</v>
      </c>
    </row>
    <row r="250" spans="1:15" customFormat="1" x14ac:dyDescent="0.2">
      <c r="A250" s="123" t="s">
        <v>596</v>
      </c>
      <c r="B250" s="122">
        <v>15566</v>
      </c>
      <c r="C250" s="122">
        <v>6506</v>
      </c>
      <c r="D250" s="178">
        <v>1.0011999954138699</v>
      </c>
      <c r="E250" s="122">
        <v>6498.4378882839901</v>
      </c>
      <c r="F250" s="122">
        <v>5531.06203319818</v>
      </c>
      <c r="G250" s="122">
        <v>1338.2799590019199</v>
      </c>
      <c r="H250" s="122"/>
      <c r="I250" s="122">
        <v>-278.55382968060201</v>
      </c>
      <c r="J250" s="122">
        <v>-92.350274235506205</v>
      </c>
      <c r="L250" s="178">
        <v>0.95</v>
      </c>
      <c r="M250" s="178">
        <v>0.98299999999999998</v>
      </c>
      <c r="N250" s="140">
        <v>5.0880123345753603</v>
      </c>
      <c r="O250" s="140">
        <v>7.56135166388282</v>
      </c>
    </row>
    <row r="251" spans="1:15" customFormat="1" x14ac:dyDescent="0.2">
      <c r="A251" s="123" t="s">
        <v>597</v>
      </c>
      <c r="B251" s="122">
        <v>15640</v>
      </c>
      <c r="C251" s="122">
        <v>6374</v>
      </c>
      <c r="D251" s="178">
        <v>1.0011999954138699</v>
      </c>
      <c r="E251" s="122">
        <v>6366.5181868263899</v>
      </c>
      <c r="F251" s="122">
        <v>5463.1883189703603</v>
      </c>
      <c r="G251" s="122">
        <v>1274.23397177214</v>
      </c>
      <c r="H251" s="122"/>
      <c r="I251" s="122">
        <v>-278.55382968060201</v>
      </c>
      <c r="J251" s="122">
        <v>-92.350274235506205</v>
      </c>
      <c r="L251" s="178">
        <v>0.95</v>
      </c>
      <c r="M251" s="178">
        <v>0.98299999999999998</v>
      </c>
      <c r="N251" s="140">
        <v>5.02557544757033</v>
      </c>
      <c r="O251" s="140">
        <v>7.1994884910485899</v>
      </c>
    </row>
    <row r="252" spans="1:15" customFormat="1" x14ac:dyDescent="0.2">
      <c r="A252" s="123" t="s">
        <v>598</v>
      </c>
      <c r="B252" s="122">
        <v>26992</v>
      </c>
      <c r="C252" s="122">
        <v>7767</v>
      </c>
      <c r="D252" s="178">
        <v>1.0011999954138699</v>
      </c>
      <c r="E252" s="122">
        <v>7757.9790723333299</v>
      </c>
      <c r="F252" s="122">
        <v>6810.3419124941802</v>
      </c>
      <c r="G252" s="122">
        <v>1331.74905043592</v>
      </c>
      <c r="H252" s="122"/>
      <c r="I252" s="122">
        <v>-188.55378585773701</v>
      </c>
      <c r="J252" s="122">
        <v>-195.55810473902699</v>
      </c>
      <c r="L252" s="178">
        <v>0.96379310344827596</v>
      </c>
      <c r="M252" s="178">
        <v>0.91300000000000003</v>
      </c>
      <c r="N252" s="140">
        <v>6.2648192056905696</v>
      </c>
      <c r="O252" s="140">
        <v>7.5244516893894504</v>
      </c>
    </row>
    <row r="253" spans="1:15" customFormat="1" x14ac:dyDescent="0.2">
      <c r="A253" s="123" t="s">
        <v>599</v>
      </c>
      <c r="B253" s="122">
        <v>10114</v>
      </c>
      <c r="C253" s="122">
        <v>5825</v>
      </c>
      <c r="D253" s="178">
        <v>1.0011999954138699</v>
      </c>
      <c r="E253" s="122">
        <v>5818.4501948422103</v>
      </c>
      <c r="F253" s="122">
        <v>4965.6876710610704</v>
      </c>
      <c r="G253" s="122">
        <v>1279.2103520607</v>
      </c>
      <c r="H253" s="122"/>
      <c r="I253" s="122">
        <v>-379.80387898132301</v>
      </c>
      <c r="J253" s="122">
        <v>-46.643949298232599</v>
      </c>
      <c r="L253" s="178">
        <v>0.93448275862068997</v>
      </c>
      <c r="M253" s="178">
        <v>1.014</v>
      </c>
      <c r="N253" s="140">
        <v>4.5679256476171597</v>
      </c>
      <c r="O253" s="140">
        <v>7.22760529958473</v>
      </c>
    </row>
    <row r="254" spans="1:15" customFormat="1" x14ac:dyDescent="0.2">
      <c r="A254" s="123" t="s">
        <v>600</v>
      </c>
      <c r="B254" s="122">
        <v>20369</v>
      </c>
      <c r="C254" s="122">
        <v>6264</v>
      </c>
      <c r="D254" s="178">
        <v>1.0011999954138699</v>
      </c>
      <c r="E254" s="122">
        <v>6256.1341760555797</v>
      </c>
      <c r="F254" s="122">
        <v>5262.2027907232796</v>
      </c>
      <c r="G254" s="122">
        <v>1426.76018755052</v>
      </c>
      <c r="H254" s="122"/>
      <c r="I254" s="122">
        <v>-278.55382968060201</v>
      </c>
      <c r="J254" s="122">
        <v>-154.27497253761899</v>
      </c>
      <c r="L254" s="178">
        <v>0.95</v>
      </c>
      <c r="M254" s="178">
        <v>0.94099999999999995</v>
      </c>
      <c r="N254" s="140">
        <v>4.8406892827335701</v>
      </c>
      <c r="O254" s="140">
        <v>8.0612695763169508</v>
      </c>
    </row>
    <row r="255" spans="1:15" customFormat="1" x14ac:dyDescent="0.2">
      <c r="A255" s="123" t="s">
        <v>601</v>
      </c>
      <c r="B255" s="122">
        <v>6887</v>
      </c>
      <c r="C255" s="122">
        <v>5121</v>
      </c>
      <c r="D255" s="178">
        <v>1.0011999954138699</v>
      </c>
      <c r="E255" s="122">
        <v>5114.8591328306002</v>
      </c>
      <c r="F255" s="122">
        <v>4388.0855577768498</v>
      </c>
      <c r="G255" s="122">
        <v>1228.4156798430199</v>
      </c>
      <c r="H255" s="122"/>
      <c r="I255" s="122">
        <v>-379.80387898132301</v>
      </c>
      <c r="J255" s="122">
        <v>-121.838225807941</v>
      </c>
      <c r="L255" s="178">
        <v>0.93448275862068997</v>
      </c>
      <c r="M255" s="178">
        <v>0.96299999999999997</v>
      </c>
      <c r="N255" s="140">
        <v>4.0365906780891496</v>
      </c>
      <c r="O255" s="140">
        <v>6.94061274865689</v>
      </c>
    </row>
    <row r="256" spans="1:15" customFormat="1" x14ac:dyDescent="0.2">
      <c r="A256" s="123" t="s">
        <v>602</v>
      </c>
      <c r="B256" s="122">
        <v>10837</v>
      </c>
      <c r="C256" s="122">
        <v>4768</v>
      </c>
      <c r="D256" s="178">
        <v>1.0011999954138699</v>
      </c>
      <c r="E256" s="122">
        <v>4762.38300332785</v>
      </c>
      <c r="F256" s="122">
        <v>4032.5276464379199</v>
      </c>
      <c r="G256" s="122">
        <v>1156.30318516948</v>
      </c>
      <c r="H256" s="122"/>
      <c r="I256" s="122">
        <v>-379.80387898132301</v>
      </c>
      <c r="J256" s="122">
        <v>-46.643949298232599</v>
      </c>
      <c r="L256" s="178">
        <v>0.93448275862068997</v>
      </c>
      <c r="M256" s="178">
        <v>1.014</v>
      </c>
      <c r="N256" s="140">
        <v>3.7095137030543501</v>
      </c>
      <c r="O256" s="140">
        <v>6.5331733874688602</v>
      </c>
    </row>
    <row r="257" spans="1:15" customFormat="1" x14ac:dyDescent="0.2">
      <c r="A257" s="123" t="s">
        <v>603</v>
      </c>
      <c r="B257" s="122">
        <v>10894</v>
      </c>
      <c r="C257" s="122">
        <v>6560</v>
      </c>
      <c r="D257" s="178">
        <v>1.0011999954138699</v>
      </c>
      <c r="E257" s="122">
        <v>6552.5605253916301</v>
      </c>
      <c r="F257" s="122">
        <v>5797.6118404407598</v>
      </c>
      <c r="G257" s="122">
        <v>1324.09082260729</v>
      </c>
      <c r="H257" s="122"/>
      <c r="I257" s="122">
        <v>-447.30391184847002</v>
      </c>
      <c r="J257" s="122">
        <v>-121.838225807941</v>
      </c>
      <c r="L257" s="178">
        <v>0.92413793103448305</v>
      </c>
      <c r="M257" s="178">
        <v>0.96299999999999997</v>
      </c>
      <c r="N257" s="140">
        <v>5.3332109418028297</v>
      </c>
      <c r="O257" s="140">
        <v>7.4811823021846902</v>
      </c>
    </row>
    <row r="258" spans="1:15" customFormat="1" x14ac:dyDescent="0.2">
      <c r="A258" s="123" t="s">
        <v>604</v>
      </c>
      <c r="B258" s="122">
        <v>11160</v>
      </c>
      <c r="C258" s="122">
        <v>7449</v>
      </c>
      <c r="D258" s="178">
        <v>1.0011999954138699</v>
      </c>
      <c r="E258" s="122">
        <v>7440.1619951715202</v>
      </c>
      <c r="F258" s="122">
        <v>6243.8751245900903</v>
      </c>
      <c r="G258" s="122">
        <v>1382.92882199067</v>
      </c>
      <c r="H258" s="122"/>
      <c r="I258" s="122">
        <v>-64.803725601301196</v>
      </c>
      <c r="J258" s="122">
        <v>-121.838225807941</v>
      </c>
      <c r="L258" s="178">
        <v>0.98275862068965503</v>
      </c>
      <c r="M258" s="178">
        <v>0.96299999999999997</v>
      </c>
      <c r="N258" s="140">
        <v>5.7437275985663101</v>
      </c>
      <c r="O258" s="140">
        <v>7.8136200716845901</v>
      </c>
    </row>
    <row r="259" spans="1:15" customFormat="1" x14ac:dyDescent="0.2">
      <c r="A259" s="123" t="s">
        <v>605</v>
      </c>
      <c r="B259" s="122">
        <v>6837</v>
      </c>
      <c r="C259" s="122">
        <v>6068</v>
      </c>
      <c r="D259" s="178">
        <v>1.0011999954138699</v>
      </c>
      <c r="E259" s="122">
        <v>6060.7190891793298</v>
      </c>
      <c r="F259" s="122">
        <v>5294.6715889548605</v>
      </c>
      <c r="G259" s="122">
        <v>1369.4230379386299</v>
      </c>
      <c r="H259" s="122"/>
      <c r="I259" s="122">
        <v>-379.80387898132301</v>
      </c>
      <c r="J259" s="122">
        <v>-223.57165873284001</v>
      </c>
      <c r="L259" s="178">
        <v>0.93448275862068997</v>
      </c>
      <c r="M259" s="178">
        <v>0.89400000000000002</v>
      </c>
      <c r="N259" s="140">
        <v>4.8705572619569999</v>
      </c>
      <c r="O259" s="140">
        <v>7.7373116864121698</v>
      </c>
    </row>
    <row r="260" spans="1:15" customFormat="1" x14ac:dyDescent="0.2">
      <c r="A260" s="123" t="s">
        <v>606</v>
      </c>
      <c r="B260" s="122">
        <v>7068</v>
      </c>
      <c r="C260" s="122">
        <v>5372</v>
      </c>
      <c r="D260" s="178">
        <v>1.0011999954138699</v>
      </c>
      <c r="E260" s="122">
        <v>5365.6526235013298</v>
      </c>
      <c r="F260" s="122">
        <v>4444.89673455917</v>
      </c>
      <c r="G260" s="122">
        <v>1347.2037172217099</v>
      </c>
      <c r="H260" s="122"/>
      <c r="I260" s="122">
        <v>-379.80387898132301</v>
      </c>
      <c r="J260" s="122">
        <v>-46.643949298232599</v>
      </c>
      <c r="L260" s="178">
        <v>0.93448275862068997</v>
      </c>
      <c r="M260" s="178">
        <v>1.014</v>
      </c>
      <c r="N260" s="140">
        <v>4.0888511601584598</v>
      </c>
      <c r="O260" s="140">
        <v>7.6117713638935998</v>
      </c>
    </row>
    <row r="261" spans="1:15" customFormat="1" ht="14.25" customHeight="1" x14ac:dyDescent="0.2">
      <c r="A261" s="18" t="s">
        <v>607</v>
      </c>
      <c r="B261" s="19"/>
      <c r="C261" s="19"/>
      <c r="D261" s="179"/>
      <c r="E261" s="19"/>
      <c r="F261" s="19"/>
      <c r="G261" s="19"/>
      <c r="H261" s="19"/>
      <c r="I261" s="19"/>
      <c r="J261" s="19"/>
      <c r="L261" s="179"/>
      <c r="M261" s="179"/>
      <c r="N261" s="68"/>
      <c r="O261" s="68"/>
    </row>
    <row r="262" spans="1:15" customFormat="1" x14ac:dyDescent="0.2">
      <c r="A262" s="123" t="s">
        <v>608</v>
      </c>
      <c r="B262" s="122">
        <v>26918</v>
      </c>
      <c r="C262" s="122">
        <v>6939</v>
      </c>
      <c r="D262" s="178">
        <v>1.0011999954138699</v>
      </c>
      <c r="E262" s="122">
        <v>6930.7411467881502</v>
      </c>
      <c r="F262" s="122">
        <v>5920.4068894254196</v>
      </c>
      <c r="G262" s="122">
        <v>1353.1630157580901</v>
      </c>
      <c r="H262" s="122"/>
      <c r="I262" s="122">
        <v>-188.55378585773701</v>
      </c>
      <c r="J262" s="122">
        <v>-154.27497253761899</v>
      </c>
      <c r="L262" s="178">
        <v>0.96379310344827596</v>
      </c>
      <c r="M262" s="178">
        <v>0.94099999999999995</v>
      </c>
      <c r="N262" s="140">
        <v>5.44616984917156</v>
      </c>
      <c r="O262" s="140">
        <v>7.6454417118656703</v>
      </c>
    </row>
    <row r="263" spans="1:15" customFormat="1" x14ac:dyDescent="0.2">
      <c r="A263" s="123" t="s">
        <v>609</v>
      </c>
      <c r="B263" s="122">
        <v>100603</v>
      </c>
      <c r="C263" s="122">
        <v>7675</v>
      </c>
      <c r="D263" s="178">
        <v>1.0011999954138699</v>
      </c>
      <c r="E263" s="122">
        <v>7665.3231884669403</v>
      </c>
      <c r="F263" s="122">
        <v>6258.6115224935302</v>
      </c>
      <c r="G263" s="122">
        <v>1427.8370413006201</v>
      </c>
      <c r="H263" s="122"/>
      <c r="I263" s="122">
        <v>-42.303714645585302</v>
      </c>
      <c r="J263" s="122">
        <v>21.1783393183672</v>
      </c>
      <c r="L263" s="178">
        <v>0.986206896551724</v>
      </c>
      <c r="M263" s="178">
        <v>1.06</v>
      </c>
      <c r="N263" s="140">
        <v>5.7572835800125199</v>
      </c>
      <c r="O263" s="140">
        <v>8.0673538562468305</v>
      </c>
    </row>
    <row r="264" spans="1:15" customFormat="1" x14ac:dyDescent="0.2">
      <c r="A264" s="123" t="s">
        <v>610</v>
      </c>
      <c r="B264" s="122">
        <v>9660</v>
      </c>
      <c r="C264" s="122">
        <v>6578</v>
      </c>
      <c r="D264" s="178">
        <v>1.0011999954138699</v>
      </c>
      <c r="E264" s="122">
        <v>6570.1210166739902</v>
      </c>
      <c r="F264" s="122">
        <v>5649.2001834597204</v>
      </c>
      <c r="G264" s="122">
        <v>1282.5327128553199</v>
      </c>
      <c r="H264" s="122"/>
      <c r="I264" s="122">
        <v>-166.05377490202</v>
      </c>
      <c r="J264" s="122">
        <v>-195.55810473902699</v>
      </c>
      <c r="L264" s="178">
        <v>0.96724137931034504</v>
      </c>
      <c r="M264" s="178">
        <v>0.91300000000000003</v>
      </c>
      <c r="N264" s="140">
        <v>5.1966873706004097</v>
      </c>
      <c r="O264" s="140">
        <v>7.2463768115942004</v>
      </c>
    </row>
    <row r="265" spans="1:15" customFormat="1" x14ac:dyDescent="0.2">
      <c r="A265" s="123" t="s">
        <v>611</v>
      </c>
      <c r="B265" s="122">
        <v>37401</v>
      </c>
      <c r="C265" s="122">
        <v>6604</v>
      </c>
      <c r="D265" s="178">
        <v>1.0011999954138699</v>
      </c>
      <c r="E265" s="122">
        <v>6595.8224656004304</v>
      </c>
      <c r="F265" s="122">
        <v>5536.9696069911797</v>
      </c>
      <c r="G265" s="122">
        <v>1401.6816170046</v>
      </c>
      <c r="H265" s="122"/>
      <c r="I265" s="122">
        <v>-188.55378585773701</v>
      </c>
      <c r="J265" s="122">
        <v>-154.27497253761899</v>
      </c>
      <c r="L265" s="178">
        <v>0.96379310344827596</v>
      </c>
      <c r="M265" s="178">
        <v>0.94099999999999995</v>
      </c>
      <c r="N265" s="140">
        <v>5.0934466992861198</v>
      </c>
      <c r="O265" s="140">
        <v>7.9195743429320098</v>
      </c>
    </row>
    <row r="266" spans="1:15" customFormat="1" x14ac:dyDescent="0.2">
      <c r="A266" s="123" t="s">
        <v>612</v>
      </c>
      <c r="B266" s="122">
        <v>19028</v>
      </c>
      <c r="C266" s="122">
        <v>5875</v>
      </c>
      <c r="D266" s="178">
        <v>1.0011999954138699</v>
      </c>
      <c r="E266" s="122">
        <v>5867.8182569662104</v>
      </c>
      <c r="F266" s="122">
        <v>5113.1704029098701</v>
      </c>
      <c r="G266" s="122">
        <v>1358.0233917705</v>
      </c>
      <c r="H266" s="122"/>
      <c r="I266" s="122">
        <v>-379.80387898132301</v>
      </c>
      <c r="J266" s="122">
        <v>-223.57165873284001</v>
      </c>
      <c r="L266" s="178">
        <v>0.93448275862068997</v>
      </c>
      <c r="M266" s="178">
        <v>0.89400000000000002</v>
      </c>
      <c r="N266" s="140">
        <v>4.7035947025436204</v>
      </c>
      <c r="O266" s="140">
        <v>7.6729030901828903</v>
      </c>
    </row>
    <row r="267" spans="1:15" customFormat="1" x14ac:dyDescent="0.2">
      <c r="A267" s="123" t="s">
        <v>613</v>
      </c>
      <c r="B267" s="122">
        <v>9481</v>
      </c>
      <c r="C267" s="122">
        <v>6503</v>
      </c>
      <c r="D267" s="178">
        <v>1.0011999954138699</v>
      </c>
      <c r="E267" s="122">
        <v>6495.1959547451797</v>
      </c>
      <c r="F267" s="122">
        <v>5790.2538679732197</v>
      </c>
      <c r="G267" s="122">
        <v>1375.8176573532701</v>
      </c>
      <c r="H267" s="122"/>
      <c r="I267" s="122">
        <v>-447.30391184847002</v>
      </c>
      <c r="J267" s="122">
        <v>-223.57165873284001</v>
      </c>
      <c r="L267" s="178">
        <v>0.92413793103448305</v>
      </c>
      <c r="M267" s="178">
        <v>0.89400000000000002</v>
      </c>
      <c r="N267" s="140">
        <v>5.3264423584010103</v>
      </c>
      <c r="O267" s="140">
        <v>7.77344162008227</v>
      </c>
    </row>
    <row r="268" spans="1:15" customFormat="1" x14ac:dyDescent="0.2">
      <c r="A268" s="123" t="s">
        <v>614</v>
      </c>
      <c r="B268" s="122">
        <v>5896</v>
      </c>
      <c r="C268" s="122">
        <v>5959</v>
      </c>
      <c r="D268" s="178">
        <v>1.0011999954138699</v>
      </c>
      <c r="E268" s="122">
        <v>5952.0761619741697</v>
      </c>
      <c r="F268" s="122">
        <v>5310.0105839868502</v>
      </c>
      <c r="G268" s="122">
        <v>1143.70768277658</v>
      </c>
      <c r="H268" s="122"/>
      <c r="I268" s="122">
        <v>-379.80387898132301</v>
      </c>
      <c r="J268" s="122">
        <v>-121.838225807941</v>
      </c>
      <c r="L268" s="178">
        <v>0.93448275862068997</v>
      </c>
      <c r="M268" s="178">
        <v>0.96299999999999997</v>
      </c>
      <c r="N268" s="140">
        <v>4.8846675712347398</v>
      </c>
      <c r="O268" s="140">
        <v>6.4620081411126202</v>
      </c>
    </row>
    <row r="269" spans="1:15" customFormat="1" x14ac:dyDescent="0.2">
      <c r="A269" s="123" t="s">
        <v>615</v>
      </c>
      <c r="B269" s="122">
        <v>11609</v>
      </c>
      <c r="C269" s="122">
        <v>6323</v>
      </c>
      <c r="D269" s="178">
        <v>1.0011999954138699</v>
      </c>
      <c r="E269" s="122">
        <v>6315.0406708238697</v>
      </c>
      <c r="F269" s="122">
        <v>5571.6333382074099</v>
      </c>
      <c r="G269" s="122">
        <v>1318.7693163368101</v>
      </c>
      <c r="H269" s="122"/>
      <c r="I269" s="122">
        <v>-379.80387898132301</v>
      </c>
      <c r="J269" s="122">
        <v>-195.55810473902699</v>
      </c>
      <c r="L269" s="178">
        <v>0.93448275862068997</v>
      </c>
      <c r="M269" s="178">
        <v>0.91300000000000003</v>
      </c>
      <c r="N269" s="140">
        <v>5.1253337927470097</v>
      </c>
      <c r="O269" s="140">
        <v>7.4511155138254797</v>
      </c>
    </row>
    <row r="270" spans="1:15" customFormat="1" x14ac:dyDescent="0.2">
      <c r="A270" s="123" t="s">
        <v>616</v>
      </c>
      <c r="B270" s="122">
        <v>39259</v>
      </c>
      <c r="C270" s="122">
        <v>7039</v>
      </c>
      <c r="D270" s="178">
        <v>1.0011999954138699</v>
      </c>
      <c r="E270" s="122">
        <v>7030.3252573291802</v>
      </c>
      <c r="F270" s="122">
        <v>6050.2397142271002</v>
      </c>
      <c r="G270" s="122">
        <v>1364.1974336988401</v>
      </c>
      <c r="H270" s="122"/>
      <c r="I270" s="122">
        <v>-188.55378585773701</v>
      </c>
      <c r="J270" s="122">
        <v>-195.55810473902699</v>
      </c>
      <c r="L270" s="178">
        <v>0.96379310344827596</v>
      </c>
      <c r="M270" s="178">
        <v>0.91300000000000003</v>
      </c>
      <c r="N270" s="140">
        <v>5.5656027917165503</v>
      </c>
      <c r="O270" s="140">
        <v>7.7077867495351402</v>
      </c>
    </row>
    <row r="271" spans="1:15" customFormat="1" x14ac:dyDescent="0.2">
      <c r="A271" s="123" t="s">
        <v>617</v>
      </c>
      <c r="B271" s="122">
        <v>25782</v>
      </c>
      <c r="C271" s="122">
        <v>6756</v>
      </c>
      <c r="D271" s="178">
        <v>1.0011999954138699</v>
      </c>
      <c r="E271" s="122">
        <v>6748.3773917911303</v>
      </c>
      <c r="F271" s="122">
        <v>5810.2254899508598</v>
      </c>
      <c r="G271" s="122">
        <v>1280.98066023562</v>
      </c>
      <c r="H271" s="122"/>
      <c r="I271" s="122">
        <v>-188.55378585773701</v>
      </c>
      <c r="J271" s="122">
        <v>-154.27497253761899</v>
      </c>
      <c r="L271" s="178">
        <v>0.96379310344827596</v>
      </c>
      <c r="M271" s="178">
        <v>0.94099999999999995</v>
      </c>
      <c r="N271" s="140">
        <v>5.3448142114653603</v>
      </c>
      <c r="O271" s="140">
        <v>7.2376076332324901</v>
      </c>
    </row>
    <row r="272" spans="1:15" customFormat="1" ht="14.25" customHeight="1" x14ac:dyDescent="0.2">
      <c r="A272" s="18" t="s">
        <v>618</v>
      </c>
      <c r="B272" s="19"/>
      <c r="C272" s="19"/>
      <c r="D272" s="179"/>
      <c r="E272" s="19"/>
      <c r="F272" s="19"/>
      <c r="G272" s="19"/>
      <c r="H272" s="19"/>
      <c r="I272" s="19"/>
      <c r="J272" s="19"/>
      <c r="L272" s="179"/>
      <c r="M272" s="179"/>
      <c r="N272" s="68"/>
      <c r="O272" s="68"/>
    </row>
    <row r="273" spans="1:15" customFormat="1" x14ac:dyDescent="0.2">
      <c r="A273" s="123" t="s">
        <v>619</v>
      </c>
      <c r="B273" s="122">
        <v>25190</v>
      </c>
      <c r="C273" s="122">
        <v>6588</v>
      </c>
      <c r="D273" s="178">
        <v>1.0011999954138699</v>
      </c>
      <c r="E273" s="122">
        <v>6580.04160930942</v>
      </c>
      <c r="F273" s="122">
        <v>5497.9607402710999</v>
      </c>
      <c r="G273" s="122">
        <v>1424.90962743367</v>
      </c>
      <c r="H273" s="122"/>
      <c r="I273" s="122">
        <v>-188.55378585773701</v>
      </c>
      <c r="J273" s="122">
        <v>-154.27497253761899</v>
      </c>
      <c r="L273" s="178">
        <v>0.96379310344827596</v>
      </c>
      <c r="M273" s="178">
        <v>0.94099999999999995</v>
      </c>
      <c r="N273" s="140">
        <v>5.0575625248114298</v>
      </c>
      <c r="O273" s="140">
        <v>8.0508138150059505</v>
      </c>
    </row>
    <row r="274" spans="1:15" customFormat="1" x14ac:dyDescent="0.2">
      <c r="A274" s="123" t="s">
        <v>620</v>
      </c>
      <c r="B274" s="122">
        <v>18610</v>
      </c>
      <c r="C274" s="122">
        <v>5676</v>
      </c>
      <c r="D274" s="178">
        <v>1.0011999954138699</v>
      </c>
      <c r="E274" s="122">
        <v>5669.6425082144697</v>
      </c>
      <c r="F274" s="122">
        <v>4959.3149628905703</v>
      </c>
      <c r="G274" s="122">
        <v>1143.1563475421301</v>
      </c>
      <c r="H274" s="122"/>
      <c r="I274" s="122">
        <v>-278.55382968060201</v>
      </c>
      <c r="J274" s="122">
        <v>-154.27497253761899</v>
      </c>
      <c r="L274" s="178">
        <v>0.95</v>
      </c>
      <c r="M274" s="178">
        <v>0.94099999999999995</v>
      </c>
      <c r="N274" s="140">
        <v>4.5620634067705499</v>
      </c>
      <c r="O274" s="140">
        <v>6.4588930682428796</v>
      </c>
    </row>
    <row r="275" spans="1:15" customFormat="1" x14ac:dyDescent="0.2">
      <c r="A275" s="123" t="s">
        <v>621</v>
      </c>
      <c r="B275" s="122">
        <v>19709</v>
      </c>
      <c r="C275" s="122">
        <v>6602</v>
      </c>
      <c r="D275" s="178">
        <v>1.0011999954138699</v>
      </c>
      <c r="E275" s="122">
        <v>6593.9811096945896</v>
      </c>
      <c r="F275" s="122">
        <v>5785.9046524399801</v>
      </c>
      <c r="G275" s="122">
        <v>1310.20194566805</v>
      </c>
      <c r="H275" s="122"/>
      <c r="I275" s="122">
        <v>-278.55382968060201</v>
      </c>
      <c r="J275" s="122">
        <v>-223.57165873284001</v>
      </c>
      <c r="L275" s="178">
        <v>0.95</v>
      </c>
      <c r="M275" s="178">
        <v>0.89400000000000002</v>
      </c>
      <c r="N275" s="140">
        <v>5.32244152417677</v>
      </c>
      <c r="O275" s="140">
        <v>7.40270942209143</v>
      </c>
    </row>
    <row r="276" spans="1:15" customFormat="1" x14ac:dyDescent="0.2">
      <c r="A276" s="123" t="s">
        <v>622</v>
      </c>
      <c r="B276" s="122">
        <v>98810</v>
      </c>
      <c r="C276" s="122">
        <v>7430</v>
      </c>
      <c r="D276" s="178">
        <v>1.0011999954138699</v>
      </c>
      <c r="E276" s="122">
        <v>7420.9467880192196</v>
      </c>
      <c r="F276" s="122">
        <v>5969.5179707860298</v>
      </c>
      <c r="G276" s="122">
        <v>1472.55419256041</v>
      </c>
      <c r="H276" s="122"/>
      <c r="I276" s="122">
        <v>-42.303714645585302</v>
      </c>
      <c r="J276" s="122">
        <v>21.1783393183672</v>
      </c>
      <c r="L276" s="178">
        <v>0.986206896551724</v>
      </c>
      <c r="M276" s="178">
        <v>1.06</v>
      </c>
      <c r="N276" s="140">
        <v>5.4913470296528697</v>
      </c>
      <c r="O276" s="140">
        <v>8.3200080963465197</v>
      </c>
    </row>
    <row r="277" spans="1:15" customFormat="1" x14ac:dyDescent="0.2">
      <c r="A277" s="123" t="s">
        <v>623</v>
      </c>
      <c r="B277" s="122">
        <v>18030</v>
      </c>
      <c r="C277" s="122">
        <v>7132</v>
      </c>
      <c r="D277" s="178">
        <v>1.0011999954138699</v>
      </c>
      <c r="E277" s="122">
        <v>7123.1311022234604</v>
      </c>
      <c r="F277" s="122">
        <v>5721.7761024496103</v>
      </c>
      <c r="G277" s="122">
        <v>1439.08279574229</v>
      </c>
      <c r="H277" s="122"/>
      <c r="I277" s="122">
        <v>-64.803725601301196</v>
      </c>
      <c r="J277" s="122">
        <v>27.075929632854098</v>
      </c>
      <c r="L277" s="178">
        <v>0.98275862068965503</v>
      </c>
      <c r="M277" s="178">
        <v>1.0640000000000001</v>
      </c>
      <c r="N277" s="140">
        <v>5.2634498058790902</v>
      </c>
      <c r="O277" s="140">
        <v>8.1308929561841392</v>
      </c>
    </row>
    <row r="278" spans="1:15" customFormat="1" x14ac:dyDescent="0.2">
      <c r="A278" s="123" t="s">
        <v>624</v>
      </c>
      <c r="B278" s="122">
        <v>9480</v>
      </c>
      <c r="C278" s="122">
        <v>5468</v>
      </c>
      <c r="D278" s="178">
        <v>1.0011999954138699</v>
      </c>
      <c r="E278" s="122">
        <v>5460.9911919320102</v>
      </c>
      <c r="F278" s="122">
        <v>4862.0328978225598</v>
      </c>
      <c r="G278" s="122">
        <v>1202.3338318236099</v>
      </c>
      <c r="H278" s="122"/>
      <c r="I278" s="122">
        <v>-379.80387898132301</v>
      </c>
      <c r="J278" s="122">
        <v>-223.57165873284001</v>
      </c>
      <c r="L278" s="178">
        <v>0.93448275862068997</v>
      </c>
      <c r="M278" s="178">
        <v>0.89400000000000002</v>
      </c>
      <c r="N278" s="140">
        <v>4.4725738396624504</v>
      </c>
      <c r="O278" s="140">
        <v>6.7932489451476803</v>
      </c>
    </row>
    <row r="279" spans="1:15" customFormat="1" x14ac:dyDescent="0.2">
      <c r="A279" s="123" t="s">
        <v>625</v>
      </c>
      <c r="B279" s="122">
        <v>56139</v>
      </c>
      <c r="C279" s="122">
        <v>7709</v>
      </c>
      <c r="D279" s="178">
        <v>1.0011999954138699</v>
      </c>
      <c r="E279" s="122">
        <v>7699.8183575921203</v>
      </c>
      <c r="F279" s="122">
        <v>6283.6270795567498</v>
      </c>
      <c r="G279" s="122">
        <v>1437.3166533625899</v>
      </c>
      <c r="H279" s="122"/>
      <c r="I279" s="122">
        <v>-42.303714645585302</v>
      </c>
      <c r="J279" s="122">
        <v>21.1783393183672</v>
      </c>
      <c r="L279" s="178">
        <v>0.986206896551724</v>
      </c>
      <c r="M279" s="178">
        <v>1.06</v>
      </c>
      <c r="N279" s="140">
        <v>5.7802953383565798</v>
      </c>
      <c r="O279" s="140">
        <v>8.1209141594969605</v>
      </c>
    </row>
    <row r="280" spans="1:15" customFormat="1" ht="14.25" customHeight="1" x14ac:dyDescent="0.2">
      <c r="A280" s="18" t="s">
        <v>626</v>
      </c>
      <c r="B280" s="19"/>
      <c r="C280" s="19"/>
      <c r="D280" s="179"/>
      <c r="E280" s="19"/>
      <c r="F280" s="19"/>
      <c r="G280" s="19"/>
      <c r="H280" s="19"/>
      <c r="I280" s="19"/>
      <c r="J280" s="19"/>
      <c r="L280" s="179"/>
      <c r="M280" s="179"/>
      <c r="N280" s="68"/>
      <c r="O280" s="68"/>
    </row>
    <row r="281" spans="1:15" customFormat="1" x14ac:dyDescent="0.2">
      <c r="A281" s="123" t="s">
        <v>627</v>
      </c>
      <c r="B281" s="122">
        <v>7122</v>
      </c>
      <c r="C281" s="122">
        <v>6377</v>
      </c>
      <c r="D281" s="178">
        <v>1.0011999954138699</v>
      </c>
      <c r="E281" s="122">
        <v>6368.8846094979999</v>
      </c>
      <c r="F281" s="122">
        <v>5525.4413700278801</v>
      </c>
      <c r="G281" s="122">
        <v>1269.8910677496699</v>
      </c>
      <c r="H281" s="122"/>
      <c r="I281" s="122">
        <v>-379.80387898132301</v>
      </c>
      <c r="J281" s="122">
        <v>-46.643949298232599</v>
      </c>
      <c r="L281" s="178">
        <v>0.93448275862068997</v>
      </c>
      <c r="M281" s="178">
        <v>1.014</v>
      </c>
      <c r="N281" s="140">
        <v>5.08284189834316</v>
      </c>
      <c r="O281" s="140">
        <v>7.1749508565009803</v>
      </c>
    </row>
    <row r="282" spans="1:15" customFormat="1" x14ac:dyDescent="0.2">
      <c r="A282" s="123" t="s">
        <v>628</v>
      </c>
      <c r="B282" s="122">
        <v>6501</v>
      </c>
      <c r="C282" s="122">
        <v>5910</v>
      </c>
      <c r="D282" s="178">
        <v>1.0011999954138699</v>
      </c>
      <c r="E282" s="122">
        <v>5903.0800330529601</v>
      </c>
      <c r="F282" s="122">
        <v>5284.0545254826902</v>
      </c>
      <c r="G282" s="122">
        <v>1222.40104528444</v>
      </c>
      <c r="H282" s="122"/>
      <c r="I282" s="122">
        <v>-379.80387898132301</v>
      </c>
      <c r="J282" s="122">
        <v>-223.57165873284001</v>
      </c>
      <c r="L282" s="178">
        <v>0.93448275862068997</v>
      </c>
      <c r="M282" s="178">
        <v>0.89400000000000002</v>
      </c>
      <c r="N282" s="140">
        <v>4.8607906475926796</v>
      </c>
      <c r="O282" s="140">
        <v>6.9066297492693396</v>
      </c>
    </row>
    <row r="283" spans="1:15" customFormat="1" x14ac:dyDescent="0.2">
      <c r="A283" s="123" t="s">
        <v>629</v>
      </c>
      <c r="B283" s="122">
        <v>10154</v>
      </c>
      <c r="C283" s="122">
        <v>5199</v>
      </c>
      <c r="D283" s="178">
        <v>1.0011999954138699</v>
      </c>
      <c r="E283" s="122">
        <v>5192.8036724480498</v>
      </c>
      <c r="F283" s="122">
        <v>4507.1842349147801</v>
      </c>
      <c r="G283" s="122">
        <v>1112.0672658128201</v>
      </c>
      <c r="H283" s="122"/>
      <c r="I283" s="122">
        <v>-379.80387898132301</v>
      </c>
      <c r="J283" s="122">
        <v>-46.643949298232599</v>
      </c>
      <c r="L283" s="178">
        <v>0.93448275862068997</v>
      </c>
      <c r="M283" s="178">
        <v>1.014</v>
      </c>
      <c r="N283" s="140">
        <v>4.1461493007681698</v>
      </c>
      <c r="O283" s="140">
        <v>6.2832381327555602</v>
      </c>
    </row>
    <row r="284" spans="1:15" customFormat="1" x14ac:dyDescent="0.2">
      <c r="A284" s="123" t="s">
        <v>630</v>
      </c>
      <c r="B284" s="122">
        <v>14925</v>
      </c>
      <c r="C284" s="122">
        <v>8650</v>
      </c>
      <c r="D284" s="178">
        <v>1.0011999954138699</v>
      </c>
      <c r="E284" s="122">
        <v>8639.9759897160893</v>
      </c>
      <c r="F284" s="122">
        <v>6933.98635023114</v>
      </c>
      <c r="G284" s="122">
        <v>1892.6315908941999</v>
      </c>
      <c r="H284" s="122"/>
      <c r="I284" s="122">
        <v>-64.803725601301196</v>
      </c>
      <c r="J284" s="122">
        <v>-121.838225807941</v>
      </c>
      <c r="L284" s="178">
        <v>0.98275862068965503</v>
      </c>
      <c r="M284" s="178">
        <v>0.96299999999999997</v>
      </c>
      <c r="N284" s="140">
        <v>6.3785594639866003</v>
      </c>
      <c r="O284" s="140">
        <v>10.693467336683399</v>
      </c>
    </row>
    <row r="285" spans="1:15" customFormat="1" x14ac:dyDescent="0.2">
      <c r="A285" s="123" t="s">
        <v>631</v>
      </c>
      <c r="B285" s="122">
        <v>5444</v>
      </c>
      <c r="C285" s="122">
        <v>6023</v>
      </c>
      <c r="D285" s="178">
        <v>1.0011999954138699</v>
      </c>
      <c r="E285" s="122">
        <v>6015.6077690760503</v>
      </c>
      <c r="F285" s="122">
        <v>5331.5503954728401</v>
      </c>
      <c r="G285" s="122">
        <v>1287.4329113173701</v>
      </c>
      <c r="H285" s="122"/>
      <c r="I285" s="122">
        <v>-379.80387898132301</v>
      </c>
      <c r="J285" s="122">
        <v>-223.57165873284001</v>
      </c>
      <c r="L285" s="178">
        <v>0.93448275862068997</v>
      </c>
      <c r="M285" s="178">
        <v>0.89400000000000002</v>
      </c>
      <c r="N285" s="140">
        <v>4.9044819985304899</v>
      </c>
      <c r="O285" s="140">
        <v>7.2740631888317404</v>
      </c>
    </row>
    <row r="286" spans="1:15" customFormat="1" x14ac:dyDescent="0.2">
      <c r="A286" s="123" t="s">
        <v>632</v>
      </c>
      <c r="B286" s="122">
        <v>11791</v>
      </c>
      <c r="C286" s="122">
        <v>6208</v>
      </c>
      <c r="D286" s="178">
        <v>1.0011999954138699</v>
      </c>
      <c r="E286" s="122">
        <v>6200.1669095050402</v>
      </c>
      <c r="F286" s="122">
        <v>5614.70608572115</v>
      </c>
      <c r="G286" s="122">
        <v>1188.8363614980501</v>
      </c>
      <c r="H286" s="122"/>
      <c r="I286" s="122">
        <v>-379.80387898132301</v>
      </c>
      <c r="J286" s="122">
        <v>-223.57165873284001</v>
      </c>
      <c r="L286" s="178">
        <v>0.93448275862068997</v>
      </c>
      <c r="M286" s="178">
        <v>0.89400000000000002</v>
      </c>
      <c r="N286" s="140">
        <v>5.1649563226189503</v>
      </c>
      <c r="O286" s="140">
        <v>6.7169875328640503</v>
      </c>
    </row>
    <row r="287" spans="1:15" customFormat="1" x14ac:dyDescent="0.2">
      <c r="A287" s="123" t="s">
        <v>633</v>
      </c>
      <c r="B287" s="122">
        <v>11268</v>
      </c>
      <c r="C287" s="122">
        <v>6865</v>
      </c>
      <c r="D287" s="178">
        <v>1.0011999954138699</v>
      </c>
      <c r="E287" s="122">
        <v>6856.9213374055698</v>
      </c>
      <c r="F287" s="122">
        <v>5769.18837178586</v>
      </c>
      <c r="G287" s="122">
        <v>1514.1807938992699</v>
      </c>
      <c r="H287" s="122"/>
      <c r="I287" s="122">
        <v>-379.80387898132301</v>
      </c>
      <c r="J287" s="122">
        <v>-46.643949298232599</v>
      </c>
      <c r="L287" s="178">
        <v>0.93448275862068997</v>
      </c>
      <c r="M287" s="178">
        <v>1.014</v>
      </c>
      <c r="N287" s="140">
        <v>5.3070642527511502</v>
      </c>
      <c r="O287" s="140">
        <v>8.5552005679801209</v>
      </c>
    </row>
    <row r="288" spans="1:15" customFormat="1" x14ac:dyDescent="0.2">
      <c r="A288" s="123" t="s">
        <v>634</v>
      </c>
      <c r="B288" s="122">
        <v>62601</v>
      </c>
      <c r="C288" s="122">
        <v>7714</v>
      </c>
      <c r="D288" s="178">
        <v>1.0011999954138699</v>
      </c>
      <c r="E288" s="122">
        <v>7704.6694376085297</v>
      </c>
      <c r="F288" s="122">
        <v>6284.4559456990701</v>
      </c>
      <c r="G288" s="122">
        <v>1441.33886723667</v>
      </c>
      <c r="H288" s="122"/>
      <c r="I288" s="122">
        <v>-42.303714645585302</v>
      </c>
      <c r="J288" s="122">
        <v>21.1783393183672</v>
      </c>
      <c r="L288" s="178">
        <v>0.986206896551724</v>
      </c>
      <c r="M288" s="178">
        <v>1.06</v>
      </c>
      <c r="N288" s="140">
        <v>5.7810578105781101</v>
      </c>
      <c r="O288" s="140">
        <v>8.1436398779572201</v>
      </c>
    </row>
    <row r="289" spans="1:15" customFormat="1" ht="14.25" customHeight="1" x14ac:dyDescent="0.2">
      <c r="A289" s="18" t="s">
        <v>635</v>
      </c>
      <c r="B289" s="19"/>
      <c r="C289" s="19"/>
      <c r="D289" s="179"/>
      <c r="E289" s="19"/>
      <c r="F289" s="19"/>
      <c r="G289" s="19"/>
      <c r="H289" s="19"/>
      <c r="I289" s="19"/>
      <c r="J289" s="19"/>
      <c r="L289" s="179"/>
      <c r="M289" s="179"/>
      <c r="N289" s="68"/>
      <c r="O289" s="68"/>
    </row>
    <row r="290" spans="1:15" customFormat="1" x14ac:dyDescent="0.2">
      <c r="A290" s="123" t="s">
        <v>636</v>
      </c>
      <c r="B290" s="122">
        <v>2451</v>
      </c>
      <c r="C290" s="122">
        <v>6074</v>
      </c>
      <c r="D290" s="178">
        <v>1.0011999954138699</v>
      </c>
      <c r="E290" s="122">
        <v>6066.8207984496503</v>
      </c>
      <c r="F290" s="122">
        <v>5189.23004948776</v>
      </c>
      <c r="G290" s="122">
        <v>1379.2328537511501</v>
      </c>
      <c r="H290" s="122"/>
      <c r="I290" s="122">
        <v>-379.80387898132301</v>
      </c>
      <c r="J290" s="122">
        <v>-121.838225807941</v>
      </c>
      <c r="L290" s="178">
        <v>0.93448275862068997</v>
      </c>
      <c r="M290" s="178">
        <v>0.96299999999999997</v>
      </c>
      <c r="N290" s="140">
        <v>4.7735618115055098</v>
      </c>
      <c r="O290" s="140">
        <v>7.79273765809873</v>
      </c>
    </row>
    <row r="291" spans="1:15" customFormat="1" x14ac:dyDescent="0.2">
      <c r="A291" s="123" t="s">
        <v>637</v>
      </c>
      <c r="B291" s="122">
        <v>2646</v>
      </c>
      <c r="C291" s="122">
        <v>5945</v>
      </c>
      <c r="D291" s="178">
        <v>1.0011999954138699</v>
      </c>
      <c r="E291" s="122">
        <v>5937.8921691097003</v>
      </c>
      <c r="F291" s="122">
        <v>5053.3065575815899</v>
      </c>
      <c r="G291" s="122">
        <v>1311.03343980766</v>
      </c>
      <c r="H291" s="122"/>
      <c r="I291" s="122">
        <v>-379.80387898132301</v>
      </c>
      <c r="J291" s="122">
        <v>-46.643949298232599</v>
      </c>
      <c r="L291" s="178">
        <v>0.93448275862068997</v>
      </c>
      <c r="M291" s="178">
        <v>1.014</v>
      </c>
      <c r="N291" s="140">
        <v>4.6485260770975101</v>
      </c>
      <c r="O291" s="140">
        <v>7.4074074074074101</v>
      </c>
    </row>
    <row r="292" spans="1:15" customFormat="1" x14ac:dyDescent="0.2">
      <c r="A292" s="123" t="s">
        <v>638</v>
      </c>
      <c r="B292" s="122">
        <v>12257</v>
      </c>
      <c r="C292" s="122">
        <v>7119</v>
      </c>
      <c r="D292" s="178">
        <v>1.0011999954138699</v>
      </c>
      <c r="E292" s="122">
        <v>7110.6001350618999</v>
      </c>
      <c r="F292" s="122">
        <v>6190.5838493151696</v>
      </c>
      <c r="G292" s="122">
        <v>1454.09513726567</v>
      </c>
      <c r="H292" s="122"/>
      <c r="I292" s="122">
        <v>-379.80387898132301</v>
      </c>
      <c r="J292" s="122">
        <v>-154.27497253761899</v>
      </c>
      <c r="L292" s="178">
        <v>0.93448275862068997</v>
      </c>
      <c r="M292" s="178">
        <v>0.94099999999999995</v>
      </c>
      <c r="N292" s="140">
        <v>5.6947050664926202</v>
      </c>
      <c r="O292" s="140">
        <v>8.2157134698539593</v>
      </c>
    </row>
    <row r="293" spans="1:15" customFormat="1" x14ac:dyDescent="0.2">
      <c r="A293" s="123" t="s">
        <v>639</v>
      </c>
      <c r="B293" s="122">
        <v>3133</v>
      </c>
      <c r="C293" s="122">
        <v>6555</v>
      </c>
      <c r="D293" s="178">
        <v>1.0011999954138699</v>
      </c>
      <c r="E293" s="122">
        <v>6546.7070469119099</v>
      </c>
      <c r="F293" s="122">
        <v>5794.5064427644602</v>
      </c>
      <c r="G293" s="122">
        <v>1327.5625878677999</v>
      </c>
      <c r="H293" s="122"/>
      <c r="I293" s="122">
        <v>-379.80387898132301</v>
      </c>
      <c r="J293" s="122">
        <v>-195.55810473902699</v>
      </c>
      <c r="L293" s="178">
        <v>0.93448275862068997</v>
      </c>
      <c r="M293" s="178">
        <v>0.91300000000000003</v>
      </c>
      <c r="N293" s="140">
        <v>5.3303542930098899</v>
      </c>
      <c r="O293" s="140">
        <v>7.5007979572294898</v>
      </c>
    </row>
    <row r="294" spans="1:15" customFormat="1" x14ac:dyDescent="0.2">
      <c r="A294" s="123" t="s">
        <v>640</v>
      </c>
      <c r="B294" s="122">
        <v>7103</v>
      </c>
      <c r="C294" s="122">
        <v>6412</v>
      </c>
      <c r="D294" s="178">
        <v>1.0011999954138699</v>
      </c>
      <c r="E294" s="122">
        <v>6404.10862894604</v>
      </c>
      <c r="F294" s="122">
        <v>5739.1797485779298</v>
      </c>
      <c r="G294" s="122">
        <v>1268.3044180822701</v>
      </c>
      <c r="H294" s="122"/>
      <c r="I294" s="122">
        <v>-379.80387898132301</v>
      </c>
      <c r="J294" s="122">
        <v>-223.57165873284001</v>
      </c>
      <c r="L294" s="178">
        <v>0.93448275862068997</v>
      </c>
      <c r="M294" s="178">
        <v>0.89400000000000002</v>
      </c>
      <c r="N294" s="140">
        <v>5.2794593833591401</v>
      </c>
      <c r="O294" s="140">
        <v>7.1659862030128103</v>
      </c>
    </row>
    <row r="295" spans="1:15" customFormat="1" x14ac:dyDescent="0.2">
      <c r="A295" s="123" t="s">
        <v>641</v>
      </c>
      <c r="B295" s="122">
        <v>4086</v>
      </c>
      <c r="C295" s="122">
        <v>6840</v>
      </c>
      <c r="D295" s="178">
        <v>1.0011999954138699</v>
      </c>
      <c r="E295" s="122">
        <v>6831.5132791180704</v>
      </c>
      <c r="F295" s="122">
        <v>5986.1077465710796</v>
      </c>
      <c r="G295" s="122">
        <v>1420.7675162673399</v>
      </c>
      <c r="H295" s="122"/>
      <c r="I295" s="122">
        <v>-379.80387898132301</v>
      </c>
      <c r="J295" s="122">
        <v>-195.55810473902699</v>
      </c>
      <c r="L295" s="178">
        <v>0.93448275862068997</v>
      </c>
      <c r="M295" s="178">
        <v>0.91300000000000003</v>
      </c>
      <c r="N295" s="140">
        <v>5.50660792951542</v>
      </c>
      <c r="O295" s="140">
        <v>8.0274106705824799</v>
      </c>
    </row>
    <row r="296" spans="1:15" customFormat="1" x14ac:dyDescent="0.2">
      <c r="A296" s="123" t="s">
        <v>642</v>
      </c>
      <c r="B296" s="122">
        <v>6784</v>
      </c>
      <c r="C296" s="122">
        <v>7063</v>
      </c>
      <c r="D296" s="178">
        <v>1.0011999954138699</v>
      </c>
      <c r="E296" s="122">
        <v>7054.4854989101796</v>
      </c>
      <c r="F296" s="122">
        <v>6233.3876455833297</v>
      </c>
      <c r="G296" s="122">
        <v>1424.47339104102</v>
      </c>
      <c r="H296" s="122"/>
      <c r="I296" s="122">
        <v>-379.80387898132301</v>
      </c>
      <c r="J296" s="122">
        <v>-223.57165873284001</v>
      </c>
      <c r="L296" s="178">
        <v>0.93448275862068997</v>
      </c>
      <c r="M296" s="178">
        <v>0.89400000000000002</v>
      </c>
      <c r="N296" s="140">
        <v>5.7340801886792496</v>
      </c>
      <c r="O296" s="140">
        <v>8.0483490566037705</v>
      </c>
    </row>
    <row r="297" spans="1:15" customFormat="1" x14ac:dyDescent="0.2">
      <c r="A297" s="123" t="s">
        <v>643</v>
      </c>
      <c r="B297" s="122">
        <v>72723</v>
      </c>
      <c r="C297" s="122">
        <v>7276</v>
      </c>
      <c r="D297" s="178">
        <v>1.0011999954138699</v>
      </c>
      <c r="E297" s="122">
        <v>7267.6219897268602</v>
      </c>
      <c r="F297" s="122">
        <v>5900.0502967012299</v>
      </c>
      <c r="G297" s="122">
        <v>1388.69706835285</v>
      </c>
      <c r="H297" s="122"/>
      <c r="I297" s="122">
        <v>-42.303714645585302</v>
      </c>
      <c r="J297" s="122">
        <v>21.1783393183672</v>
      </c>
      <c r="L297" s="178">
        <v>0.986206896551724</v>
      </c>
      <c r="M297" s="178">
        <v>1.06</v>
      </c>
      <c r="N297" s="140">
        <v>5.4274438623269097</v>
      </c>
      <c r="O297" s="140">
        <v>7.8462109648941896</v>
      </c>
    </row>
    <row r="298" spans="1:15" customFormat="1" x14ac:dyDescent="0.2">
      <c r="A298" s="123" t="s">
        <v>644</v>
      </c>
      <c r="B298" s="122">
        <v>2516</v>
      </c>
      <c r="C298" s="122">
        <v>6325</v>
      </c>
      <c r="D298" s="178">
        <v>1.0011999954138699</v>
      </c>
      <c r="E298" s="122">
        <v>6317.8689806421899</v>
      </c>
      <c r="F298" s="122">
        <v>5746.4730994190004</v>
      </c>
      <c r="G298" s="122">
        <v>1174.7714189373501</v>
      </c>
      <c r="H298" s="122"/>
      <c r="I298" s="122">
        <v>-379.80387898132301</v>
      </c>
      <c r="J298" s="122">
        <v>-223.57165873284001</v>
      </c>
      <c r="L298" s="178">
        <v>0.93448275862068997</v>
      </c>
      <c r="M298" s="178">
        <v>0.89400000000000002</v>
      </c>
      <c r="N298" s="140">
        <v>5.2861685214626402</v>
      </c>
      <c r="O298" s="140">
        <v>6.6375198728139901</v>
      </c>
    </row>
    <row r="299" spans="1:15" customFormat="1" x14ac:dyDescent="0.2">
      <c r="A299" s="123" t="s">
        <v>645</v>
      </c>
      <c r="B299" s="122">
        <v>5902</v>
      </c>
      <c r="C299" s="122">
        <v>5792</v>
      </c>
      <c r="D299" s="178">
        <v>1.0011999954138699</v>
      </c>
      <c r="E299" s="122">
        <v>5784.7071087895101</v>
      </c>
      <c r="F299" s="122">
        <v>4954.6553348542202</v>
      </c>
      <c r="G299" s="122">
        <v>1256.49960221485</v>
      </c>
      <c r="H299" s="122"/>
      <c r="I299" s="122">
        <v>-379.80387898132301</v>
      </c>
      <c r="J299" s="122">
        <v>-46.643949298232599</v>
      </c>
      <c r="L299" s="178">
        <v>0.93448275862068997</v>
      </c>
      <c r="M299" s="178">
        <v>1.014</v>
      </c>
      <c r="N299" s="140">
        <v>4.5577770247373799</v>
      </c>
      <c r="O299" s="140">
        <v>7.0992883768214199</v>
      </c>
    </row>
    <row r="300" spans="1:15" customFormat="1" x14ac:dyDescent="0.2">
      <c r="A300" s="123" t="s">
        <v>646</v>
      </c>
      <c r="B300" s="122">
        <v>125080</v>
      </c>
      <c r="C300" s="122">
        <v>7885</v>
      </c>
      <c r="D300" s="178">
        <v>1.0011999954138699</v>
      </c>
      <c r="E300" s="122">
        <v>7875.5525940776997</v>
      </c>
      <c r="F300" s="122">
        <v>6482.6579684937196</v>
      </c>
      <c r="G300" s="122">
        <v>1414.0200009112</v>
      </c>
      <c r="H300" s="122"/>
      <c r="I300" s="122">
        <v>-42.303714645585302</v>
      </c>
      <c r="J300" s="122">
        <v>21.1783393183672</v>
      </c>
      <c r="L300" s="178">
        <v>0.986206896551724</v>
      </c>
      <c r="M300" s="178">
        <v>1.06</v>
      </c>
      <c r="N300" s="140">
        <v>5.9633834346018597</v>
      </c>
      <c r="O300" s="140">
        <v>7.9892868564119004</v>
      </c>
    </row>
    <row r="301" spans="1:15" customFormat="1" x14ac:dyDescent="0.2">
      <c r="A301" s="123" t="s">
        <v>647</v>
      </c>
      <c r="B301" s="122">
        <v>6787</v>
      </c>
      <c r="C301" s="122">
        <v>6213</v>
      </c>
      <c r="D301" s="178">
        <v>1.0011999954138699</v>
      </c>
      <c r="E301" s="122">
        <v>6205.9159407206598</v>
      </c>
      <c r="F301" s="122">
        <v>5429.7798664727798</v>
      </c>
      <c r="G301" s="122">
        <v>1379.51161196205</v>
      </c>
      <c r="H301" s="122"/>
      <c r="I301" s="122">
        <v>-379.80387898132301</v>
      </c>
      <c r="J301" s="122">
        <v>-223.57165873284001</v>
      </c>
      <c r="L301" s="178">
        <v>0.93448275862068997</v>
      </c>
      <c r="M301" s="178">
        <v>0.89400000000000002</v>
      </c>
      <c r="N301" s="140">
        <v>4.9948430823633396</v>
      </c>
      <c r="O301" s="140">
        <v>7.7943126565492804</v>
      </c>
    </row>
    <row r="302" spans="1:15" customFormat="1" x14ac:dyDescent="0.2">
      <c r="A302" s="123" t="s">
        <v>648</v>
      </c>
      <c r="B302" s="122">
        <v>5412</v>
      </c>
      <c r="C302" s="122">
        <v>6846</v>
      </c>
      <c r="D302" s="178">
        <v>1.0011999954138699</v>
      </c>
      <c r="E302" s="122">
        <v>6838.1335102646999</v>
      </c>
      <c r="F302" s="122">
        <v>6005.84022295667</v>
      </c>
      <c r="G302" s="122">
        <v>1435.6688250222001</v>
      </c>
      <c r="H302" s="122"/>
      <c r="I302" s="122">
        <v>-379.80387898132301</v>
      </c>
      <c r="J302" s="122">
        <v>-223.57165873284001</v>
      </c>
      <c r="L302" s="178">
        <v>0.93448275862068997</v>
      </c>
      <c r="M302" s="178">
        <v>0.89400000000000002</v>
      </c>
      <c r="N302" s="140">
        <v>5.5247597930524801</v>
      </c>
      <c r="O302" s="140">
        <v>8.1116038433111601</v>
      </c>
    </row>
    <row r="303" spans="1:15" customFormat="1" x14ac:dyDescent="0.2">
      <c r="A303" s="123" t="s">
        <v>649</v>
      </c>
      <c r="B303" s="122">
        <v>8776</v>
      </c>
      <c r="C303" s="122">
        <v>8391</v>
      </c>
      <c r="D303" s="178">
        <v>1.0011999954138699</v>
      </c>
      <c r="E303" s="122">
        <v>8380.7156298537993</v>
      </c>
      <c r="F303" s="122">
        <v>6986.2297409115999</v>
      </c>
      <c r="G303" s="122">
        <v>1581.12784035145</v>
      </c>
      <c r="H303" s="122"/>
      <c r="I303" s="122">
        <v>-64.803725601301196</v>
      </c>
      <c r="J303" s="122">
        <v>-121.838225807941</v>
      </c>
      <c r="L303" s="178">
        <v>0.98275862068965503</v>
      </c>
      <c r="M303" s="178">
        <v>0.96299999999999997</v>
      </c>
      <c r="N303" s="140">
        <v>6.4266180492251603</v>
      </c>
      <c r="O303" s="140">
        <v>8.9334548769371001</v>
      </c>
    </row>
    <row r="304" spans="1:15" customFormat="1" x14ac:dyDescent="0.2">
      <c r="A304" s="123" t="s">
        <v>650</v>
      </c>
      <c r="B304" s="122">
        <v>2809</v>
      </c>
      <c r="C304" s="122">
        <v>4729</v>
      </c>
      <c r="D304" s="178">
        <v>1.0011999954138699</v>
      </c>
      <c r="E304" s="122">
        <v>4722.9479093496902</v>
      </c>
      <c r="F304" s="122">
        <v>4179.5775725150997</v>
      </c>
      <c r="G304" s="122">
        <v>1146.74587454875</v>
      </c>
      <c r="H304" s="122"/>
      <c r="I304" s="122">
        <v>-379.80387898132301</v>
      </c>
      <c r="J304" s="122">
        <v>-223.57165873284001</v>
      </c>
      <c r="L304" s="178">
        <v>0.93448275862068997</v>
      </c>
      <c r="M304" s="178">
        <v>0.89400000000000002</v>
      </c>
      <c r="N304" s="140">
        <v>3.8447846208615202</v>
      </c>
      <c r="O304" s="140">
        <v>6.4791740833036702</v>
      </c>
    </row>
    <row r="305" spans="1:15" customFormat="1" ht="14.25" customHeight="1" x14ac:dyDescent="0.2">
      <c r="A305" s="18" t="s">
        <v>651</v>
      </c>
      <c r="B305" s="19"/>
      <c r="C305" s="19"/>
      <c r="D305" s="179"/>
      <c r="E305" s="19"/>
      <c r="F305" s="19"/>
      <c r="G305" s="19"/>
      <c r="H305" s="19"/>
      <c r="I305" s="19"/>
      <c r="J305" s="19"/>
      <c r="L305" s="179"/>
      <c r="M305" s="179"/>
      <c r="N305" s="68"/>
      <c r="O305" s="68"/>
    </row>
    <row r="306" spans="1:15" customFormat="1" x14ac:dyDescent="0.2">
      <c r="A306" s="123" t="s">
        <v>652</v>
      </c>
      <c r="B306" s="122">
        <v>2821</v>
      </c>
      <c r="C306" s="122">
        <v>5765</v>
      </c>
      <c r="D306" s="178">
        <v>1.0011999954138699</v>
      </c>
      <c r="E306" s="122">
        <v>5758.1445513751996</v>
      </c>
      <c r="F306" s="122">
        <v>5086.6425386247702</v>
      </c>
      <c r="G306" s="122">
        <v>1097.94984102999</v>
      </c>
      <c r="H306" s="122"/>
      <c r="I306" s="122">
        <v>-379.80387898132301</v>
      </c>
      <c r="J306" s="122">
        <v>-46.643949298232599</v>
      </c>
      <c r="L306" s="178">
        <v>0.93448275862068997</v>
      </c>
      <c r="M306" s="178">
        <v>1.014</v>
      </c>
      <c r="N306" s="140">
        <v>4.67919177596597</v>
      </c>
      <c r="O306" s="140">
        <v>6.2034739454094296</v>
      </c>
    </row>
    <row r="307" spans="1:15" customFormat="1" x14ac:dyDescent="0.2">
      <c r="A307" s="123" t="s">
        <v>653</v>
      </c>
      <c r="B307" s="122">
        <v>6440</v>
      </c>
      <c r="C307" s="122">
        <v>6360</v>
      </c>
      <c r="D307" s="178">
        <v>1.0011999954138699</v>
      </c>
      <c r="E307" s="122">
        <v>6352.7601775343501</v>
      </c>
      <c r="F307" s="122">
        <v>5688.5870373284597</v>
      </c>
      <c r="G307" s="122">
        <v>1198.2519917248301</v>
      </c>
      <c r="H307" s="122"/>
      <c r="I307" s="122">
        <v>-379.80387898132301</v>
      </c>
      <c r="J307" s="122">
        <v>-154.27497253761899</v>
      </c>
      <c r="L307" s="178">
        <v>0.93448275862068997</v>
      </c>
      <c r="M307" s="178">
        <v>0.94099999999999995</v>
      </c>
      <c r="N307" s="140">
        <v>5.2329192546583796</v>
      </c>
      <c r="O307" s="140">
        <v>6.7701863354037304</v>
      </c>
    </row>
    <row r="308" spans="1:15" customFormat="1" x14ac:dyDescent="0.2">
      <c r="A308" s="123" t="s">
        <v>654</v>
      </c>
      <c r="B308" s="122">
        <v>28181</v>
      </c>
      <c r="C308" s="122">
        <v>6346</v>
      </c>
      <c r="D308" s="178">
        <v>1.0011999954138699</v>
      </c>
      <c r="E308" s="122">
        <v>6338.3173486511596</v>
      </c>
      <c r="F308" s="122">
        <v>5431.3354771741597</v>
      </c>
      <c r="G308" s="122">
        <v>1249.8106298723601</v>
      </c>
      <c r="H308" s="122"/>
      <c r="I308" s="122">
        <v>-188.55378585773701</v>
      </c>
      <c r="J308" s="122">
        <v>-154.27497253761899</v>
      </c>
      <c r="L308" s="178">
        <v>0.96379310344827596</v>
      </c>
      <c r="M308" s="178">
        <v>0.94099999999999995</v>
      </c>
      <c r="N308" s="140">
        <v>4.9962740853766698</v>
      </c>
      <c r="O308" s="140">
        <v>7.0614953337355004</v>
      </c>
    </row>
    <row r="309" spans="1:15" customFormat="1" x14ac:dyDescent="0.2">
      <c r="A309" s="123" t="s">
        <v>655</v>
      </c>
      <c r="B309" s="122">
        <v>17825</v>
      </c>
      <c r="C309" s="122">
        <v>6216</v>
      </c>
      <c r="D309" s="178">
        <v>1.0011999954138699</v>
      </c>
      <c r="E309" s="122">
        <v>6208.85372676524</v>
      </c>
      <c r="F309" s="122">
        <v>5647.31251857384</v>
      </c>
      <c r="G309" s="122">
        <v>1136.9031919117499</v>
      </c>
      <c r="H309" s="122"/>
      <c r="I309" s="122">
        <v>-379.80387898132301</v>
      </c>
      <c r="J309" s="122">
        <v>-195.55810473902699</v>
      </c>
      <c r="L309" s="178">
        <v>0.93448275862068997</v>
      </c>
      <c r="M309" s="178">
        <v>0.91300000000000003</v>
      </c>
      <c r="N309" s="140">
        <v>5.1949509116409498</v>
      </c>
      <c r="O309" s="140">
        <v>6.4235624123422204</v>
      </c>
    </row>
    <row r="310" spans="1:15" customFormat="1" x14ac:dyDescent="0.2">
      <c r="A310" s="123" t="s">
        <v>656</v>
      </c>
      <c r="B310" s="122">
        <v>9805</v>
      </c>
      <c r="C310" s="122">
        <v>6081</v>
      </c>
      <c r="D310" s="178">
        <v>1.0011999954138699</v>
      </c>
      <c r="E310" s="122">
        <v>6073.4735957012899</v>
      </c>
      <c r="F310" s="122">
        <v>5299.5704815864701</v>
      </c>
      <c r="G310" s="122">
        <v>1375.4819985009101</v>
      </c>
      <c r="H310" s="122"/>
      <c r="I310" s="122">
        <v>-447.30391184847002</v>
      </c>
      <c r="J310" s="122">
        <v>-154.27497253761899</v>
      </c>
      <c r="L310" s="178">
        <v>0.92413793103448305</v>
      </c>
      <c r="M310" s="178">
        <v>0.94099999999999995</v>
      </c>
      <c r="N310" s="140">
        <v>4.8750637429882699</v>
      </c>
      <c r="O310" s="140">
        <v>7.7715451300357001</v>
      </c>
    </row>
    <row r="311" spans="1:15" customFormat="1" x14ac:dyDescent="0.2">
      <c r="A311" s="123" t="s">
        <v>657</v>
      </c>
      <c r="B311" s="122">
        <v>5081</v>
      </c>
      <c r="C311" s="122">
        <v>5828</v>
      </c>
      <c r="D311" s="178">
        <v>1.0011999954138699</v>
      </c>
      <c r="E311" s="122">
        <v>5821.01517808672</v>
      </c>
      <c r="F311" s="122">
        <v>5198.9716891731096</v>
      </c>
      <c r="G311" s="122">
        <v>1048.4913171931601</v>
      </c>
      <c r="H311" s="122"/>
      <c r="I311" s="122">
        <v>-379.80387898132301</v>
      </c>
      <c r="J311" s="122">
        <v>-46.643949298232599</v>
      </c>
      <c r="L311" s="178">
        <v>0.93448275862068997</v>
      </c>
      <c r="M311" s="178">
        <v>1.014</v>
      </c>
      <c r="N311" s="140">
        <v>4.7825231253690204</v>
      </c>
      <c r="O311" s="140">
        <v>5.9240307026175998</v>
      </c>
    </row>
    <row r="312" spans="1:15" customFormat="1" x14ac:dyDescent="0.2">
      <c r="A312" s="123" t="s">
        <v>658</v>
      </c>
      <c r="B312" s="122">
        <v>16169</v>
      </c>
      <c r="C312" s="122">
        <v>5462</v>
      </c>
      <c r="D312" s="178">
        <v>1.0011999954138699</v>
      </c>
      <c r="E312" s="122">
        <v>5455.9335292789701</v>
      </c>
      <c r="F312" s="122">
        <v>4672.6367178565697</v>
      </c>
      <c r="G312" s="122">
        <v>1216.12561364062</v>
      </c>
      <c r="H312" s="122"/>
      <c r="I312" s="122">
        <v>-278.55382968060201</v>
      </c>
      <c r="J312" s="122">
        <v>-154.27497253761899</v>
      </c>
      <c r="L312" s="178">
        <v>0.95</v>
      </c>
      <c r="M312" s="178">
        <v>0.94099999999999995</v>
      </c>
      <c r="N312" s="140">
        <v>4.2983486919413698</v>
      </c>
      <c r="O312" s="140">
        <v>6.8711732327292996</v>
      </c>
    </row>
    <row r="313" spans="1:15" customFormat="1" x14ac:dyDescent="0.2">
      <c r="A313" s="123" t="s">
        <v>659</v>
      </c>
      <c r="B313" s="122">
        <v>23116</v>
      </c>
      <c r="C313" s="122">
        <v>7336</v>
      </c>
      <c r="D313" s="178">
        <v>1.0011999954138699</v>
      </c>
      <c r="E313" s="122">
        <v>7327.6869520377104</v>
      </c>
      <c r="F313" s="122">
        <v>6414.4889058844401</v>
      </c>
      <c r="G313" s="122">
        <v>1346.0268483714899</v>
      </c>
      <c r="H313" s="122"/>
      <c r="I313" s="122">
        <v>-278.55382968060201</v>
      </c>
      <c r="J313" s="122">
        <v>-154.27497253761899</v>
      </c>
      <c r="L313" s="178">
        <v>0.95</v>
      </c>
      <c r="M313" s="178">
        <v>0.94099999999999995</v>
      </c>
      <c r="N313" s="140">
        <v>5.9006748572417402</v>
      </c>
      <c r="O313" s="140">
        <v>7.6051219934244703</v>
      </c>
    </row>
    <row r="314" spans="1:15" customFormat="1" x14ac:dyDescent="0.2">
      <c r="A314" s="123" t="s">
        <v>660</v>
      </c>
      <c r="B314" s="122">
        <v>77470</v>
      </c>
      <c r="C314" s="122">
        <v>6977</v>
      </c>
      <c r="D314" s="178">
        <v>1.0011999954138699</v>
      </c>
      <c r="E314" s="122">
        <v>6969.0319269784904</v>
      </c>
      <c r="F314" s="122">
        <v>5636.7483915637604</v>
      </c>
      <c r="G314" s="122">
        <v>1353.40891074194</v>
      </c>
      <c r="H314" s="122"/>
      <c r="I314" s="122">
        <v>-42.303714645585302</v>
      </c>
      <c r="J314" s="122">
        <v>21.1783393183672</v>
      </c>
      <c r="L314" s="178">
        <v>0.986206896551724</v>
      </c>
      <c r="M314" s="178">
        <v>1.06</v>
      </c>
      <c r="N314" s="140">
        <v>5.1852329934168102</v>
      </c>
      <c r="O314" s="140">
        <v>7.6468310313669798</v>
      </c>
    </row>
    <row r="315" spans="1:15" customFormat="1" x14ac:dyDescent="0.2">
      <c r="A315" s="123" t="s">
        <v>661</v>
      </c>
      <c r="B315" s="122">
        <v>6101</v>
      </c>
      <c r="C315" s="122">
        <v>5632</v>
      </c>
      <c r="D315" s="178">
        <v>1.0011999954138699</v>
      </c>
      <c r="E315" s="122">
        <v>5625.6287169483203</v>
      </c>
      <c r="F315" s="122">
        <v>5042.4985772492701</v>
      </c>
      <c r="G315" s="122">
        <v>1186.5056774132099</v>
      </c>
      <c r="H315" s="122"/>
      <c r="I315" s="122">
        <v>-379.80387898132301</v>
      </c>
      <c r="J315" s="122">
        <v>-223.57165873284001</v>
      </c>
      <c r="L315" s="178">
        <v>0.93448275862068997</v>
      </c>
      <c r="M315" s="178">
        <v>0.89400000000000002</v>
      </c>
      <c r="N315" s="140">
        <v>4.6385838387149603</v>
      </c>
      <c r="O315" s="140">
        <v>6.7038190460580198</v>
      </c>
    </row>
    <row r="316" spans="1:15" customFormat="1" x14ac:dyDescent="0.2">
      <c r="A316" s="123" t="s">
        <v>662</v>
      </c>
      <c r="B316" s="122">
        <v>42184</v>
      </c>
      <c r="C316" s="122">
        <v>6956</v>
      </c>
      <c r="D316" s="178">
        <v>1.0011999954138699</v>
      </c>
      <c r="E316" s="122">
        <v>6947.4101897550399</v>
      </c>
      <c r="F316" s="122">
        <v>5963.1532427524398</v>
      </c>
      <c r="G316" s="122">
        <v>1327.0857053979501</v>
      </c>
      <c r="H316" s="122"/>
      <c r="I316" s="122">
        <v>-188.55378585773701</v>
      </c>
      <c r="J316" s="122">
        <v>-154.27497253761899</v>
      </c>
      <c r="L316" s="178">
        <v>0.96379310344827596</v>
      </c>
      <c r="M316" s="178">
        <v>0.94099999999999995</v>
      </c>
      <c r="N316" s="140">
        <v>5.4854921297174304</v>
      </c>
      <c r="O316" s="140">
        <v>7.4981035463682897</v>
      </c>
    </row>
    <row r="317" spans="1:15" customFormat="1" x14ac:dyDescent="0.2">
      <c r="A317" s="123" t="s">
        <v>663</v>
      </c>
      <c r="B317" s="122">
        <v>8274</v>
      </c>
      <c r="C317" s="122">
        <v>6269</v>
      </c>
      <c r="D317" s="178">
        <v>1.0011999954138699</v>
      </c>
      <c r="E317" s="122">
        <v>6261.12480001318</v>
      </c>
      <c r="F317" s="122">
        <v>5518.1582069914102</v>
      </c>
      <c r="G317" s="122">
        <v>1277.0454445407099</v>
      </c>
      <c r="H317" s="122"/>
      <c r="I317" s="122">
        <v>-379.80387898132301</v>
      </c>
      <c r="J317" s="122">
        <v>-154.27497253761899</v>
      </c>
      <c r="L317" s="178">
        <v>0.93448275862068997</v>
      </c>
      <c r="M317" s="178">
        <v>0.94099999999999995</v>
      </c>
      <c r="N317" s="140">
        <v>5.0761421319797</v>
      </c>
      <c r="O317" s="140">
        <v>7.2153734590282799</v>
      </c>
    </row>
    <row r="318" spans="1:15" customFormat="1" x14ac:dyDescent="0.2">
      <c r="A318" s="123" t="s">
        <v>664</v>
      </c>
      <c r="B318" s="122">
        <v>3367</v>
      </c>
      <c r="C318" s="122">
        <v>4373</v>
      </c>
      <c r="D318" s="178">
        <v>1.0011999954138699</v>
      </c>
      <c r="E318" s="122">
        <v>4367.32952094959</v>
      </c>
      <c r="F318" s="167">
        <v>4003.4917932992598</v>
      </c>
      <c r="G318" s="167">
        <v>967.21326536448998</v>
      </c>
      <c r="H318" s="167"/>
      <c r="I318" s="122">
        <v>-379.80387898132301</v>
      </c>
      <c r="J318" s="122">
        <v>-223.57165873284001</v>
      </c>
      <c r="L318" s="180">
        <v>0.93448275862068997</v>
      </c>
      <c r="M318" s="180">
        <v>0.89400000000000002</v>
      </c>
      <c r="N318" s="177">
        <v>3.6828036828036801</v>
      </c>
      <c r="O318" s="177">
        <v>5.46480546480546</v>
      </c>
    </row>
    <row r="319" spans="1:15" customFormat="1" x14ac:dyDescent="0.2">
      <c r="A319" s="123" t="s">
        <v>665</v>
      </c>
      <c r="B319" s="122">
        <v>4461</v>
      </c>
      <c r="C319" s="122">
        <v>4275</v>
      </c>
      <c r="D319" s="178">
        <v>1.0011999954138699</v>
      </c>
      <c r="E319" s="122">
        <v>4269.8893575735001</v>
      </c>
      <c r="F319" s="167">
        <v>3825.8488048427998</v>
      </c>
      <c r="G319" s="167">
        <v>1047.4160904448599</v>
      </c>
      <c r="H319" s="167"/>
      <c r="I319" s="122">
        <v>-379.80387898132301</v>
      </c>
      <c r="J319" s="122">
        <v>-223.57165873284001</v>
      </c>
      <c r="L319" s="180">
        <v>0.93448275862068997</v>
      </c>
      <c r="M319" s="180">
        <v>0.89400000000000002</v>
      </c>
      <c r="N319" s="177">
        <v>3.5193902712396299</v>
      </c>
      <c r="O319" s="177">
        <v>5.9179556153328896</v>
      </c>
    </row>
    <row r="320" spans="1:15" ht="5.25" customHeight="1" thickBot="1" x14ac:dyDescent="0.25">
      <c r="A320" s="134"/>
      <c r="B320" s="60"/>
      <c r="C320" s="60"/>
      <c r="D320" s="181"/>
      <c r="E320" s="60"/>
      <c r="F320" s="60"/>
      <c r="G320" s="60"/>
      <c r="H320" s="60"/>
      <c r="I320" s="60"/>
      <c r="J320" s="60"/>
      <c r="L320" s="181"/>
      <c r="M320" s="181"/>
      <c r="N320" s="60"/>
      <c r="O320" s="60"/>
    </row>
    <row r="321" spans="1:13" x14ac:dyDescent="0.2">
      <c r="A321" s="135"/>
      <c r="B321" s="167"/>
      <c r="C321" s="167"/>
      <c r="D321" s="180"/>
      <c r="E321" s="167"/>
      <c r="I321" s="167"/>
      <c r="J321" s="167"/>
      <c r="L321" s="182"/>
      <c r="M321" s="182"/>
    </row>
    <row r="322" spans="1:13" x14ac:dyDescent="0.2">
      <c r="A322" s="112"/>
      <c r="B322" s="168"/>
      <c r="C322" s="168"/>
      <c r="D322" s="183"/>
      <c r="E322" s="168"/>
      <c r="I322" s="168"/>
      <c r="J322" s="168"/>
      <c r="L322" s="183"/>
      <c r="M322" s="183"/>
    </row>
    <row r="323" spans="1:13" x14ac:dyDescent="0.2"/>
    <row r="324" spans="1:13" x14ac:dyDescent="0.2"/>
    <row r="325" spans="1:13" x14ac:dyDescent="0.2"/>
    <row r="326" spans="1:13" x14ac:dyDescent="0.2"/>
    <row r="327" spans="1:13" x14ac:dyDescent="0.2"/>
  </sheetData>
  <mergeCells count="3">
    <mergeCell ref="F3:G3"/>
    <mergeCell ref="I3:J3"/>
    <mergeCell ref="L3:M3"/>
  </mergeCells>
  <conditionalFormatting sqref="L10:O319 B10:J319">
    <cfRule type="cellIs" dxfId="10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pageSetUpPr fitToPage="1"/>
  </sheetPr>
  <dimension ref="A1:V319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17.140625" customWidth="1"/>
    <col min="2" max="2" width="11.140625" customWidth="1"/>
    <col min="3" max="3" width="3.5703125" customWidth="1"/>
    <col min="4" max="5" width="10.28515625" customWidth="1"/>
    <col min="6" max="6" width="2.7109375" customWidth="1"/>
    <col min="7" max="7" width="10.85546875" customWidth="1"/>
    <col min="8" max="8" width="11.7109375" customWidth="1"/>
    <col min="9" max="9" width="12.42578125" style="66" customWidth="1"/>
    <col min="10" max="10" width="12.5703125" customWidth="1"/>
    <col min="11" max="11" width="8.85546875" customWidth="1"/>
    <col min="12" max="12" width="9" customWidth="1"/>
    <col min="13" max="14" width="9.140625" style="73" customWidth="1"/>
    <col min="15" max="15" width="4.7109375" customWidth="1"/>
    <col min="16" max="17" width="9.140625" customWidth="1"/>
    <col min="18" max="18" width="9.140625" style="73" customWidth="1"/>
    <col min="19" max="19" width="6" customWidth="1"/>
    <col min="20" max="20" width="11.42578125" customWidth="1"/>
    <col min="21" max="21" width="10.85546875" customWidth="1"/>
    <col min="22" max="22" width="6.140625" customWidth="1"/>
    <col min="23" max="16384" width="9.140625" hidden="1"/>
  </cols>
  <sheetData>
    <row r="1" spans="1:22" ht="16.5" thickBot="1" x14ac:dyDescent="0.3">
      <c r="A1" s="71" t="str">
        <f>"Tabell 5 Förskoleklass och grundskola, utjämningsåret "&amp;Innehåll!C47</f>
        <v>Tabell 5 Förskoleklass och grundskola, utjämningsåret 2019</v>
      </c>
      <c r="B1" s="70"/>
      <c r="C1" s="70"/>
      <c r="D1" s="70"/>
      <c r="E1" s="70"/>
      <c r="F1" s="70"/>
      <c r="G1" s="70"/>
      <c r="H1" s="70"/>
      <c r="J1" s="71" t="s">
        <v>73</v>
      </c>
      <c r="K1" s="70"/>
      <c r="L1" s="70"/>
      <c r="M1" s="72"/>
      <c r="N1" s="72"/>
      <c r="O1" s="70"/>
      <c r="P1" s="70"/>
      <c r="Q1" s="70"/>
      <c r="R1" s="72"/>
      <c r="S1" s="70"/>
      <c r="T1" s="70"/>
      <c r="U1" s="70"/>
      <c r="V1" s="66"/>
    </row>
    <row r="2" spans="1:22" x14ac:dyDescent="0.2">
      <c r="T2" s="659" t="s">
        <v>74</v>
      </c>
      <c r="U2" s="659"/>
    </row>
    <row r="3" spans="1:22" s="66" customFormat="1" x14ac:dyDescent="0.2">
      <c r="A3" t="s">
        <v>19</v>
      </c>
      <c r="B3"/>
      <c r="C3"/>
      <c r="D3" s="661" t="s">
        <v>75</v>
      </c>
      <c r="E3" s="661"/>
      <c r="F3" s="74"/>
      <c r="G3" s="661" t="s">
        <v>76</v>
      </c>
      <c r="H3" s="661"/>
      <c r="I3" s="74"/>
      <c r="K3" s="75" t="s">
        <v>77</v>
      </c>
      <c r="L3" s="75"/>
      <c r="M3" s="76"/>
      <c r="N3" s="76"/>
      <c r="P3" s="661" t="s">
        <v>78</v>
      </c>
      <c r="Q3" s="661"/>
      <c r="R3" s="661"/>
      <c r="S3" s="77"/>
      <c r="T3" s="660"/>
      <c r="U3" s="660"/>
      <c r="V3" s="77"/>
    </row>
    <row r="4" spans="1:22" s="66" customFormat="1" ht="63" customHeight="1" x14ac:dyDescent="0.2">
      <c r="A4" s="3" t="s">
        <v>47</v>
      </c>
      <c r="B4" s="78" t="s">
        <v>79</v>
      </c>
      <c r="C4" s="78"/>
      <c r="D4" s="78" t="s">
        <v>80</v>
      </c>
      <c r="E4" s="78" t="s">
        <v>81</v>
      </c>
      <c r="F4" s="78"/>
      <c r="G4" s="78" t="s">
        <v>82</v>
      </c>
      <c r="H4" s="78" t="s">
        <v>83</v>
      </c>
      <c r="I4" s="79"/>
      <c r="J4" s="78" t="str">
        <f>"Folkmängd 31/12 -"&amp;Innehåll!C47-2</f>
        <v>Folkmängd 31/12 -2017</v>
      </c>
      <c r="K4" s="78" t="s">
        <v>84</v>
      </c>
      <c r="L4" s="78" t="s">
        <v>85</v>
      </c>
      <c r="M4" s="88" t="s">
        <v>86</v>
      </c>
      <c r="N4" s="88" t="s">
        <v>87</v>
      </c>
      <c r="O4" s="89"/>
      <c r="P4" s="89" t="s">
        <v>88</v>
      </c>
      <c r="Q4" s="89" t="s">
        <v>89</v>
      </c>
      <c r="R4" s="88" t="s">
        <v>90</v>
      </c>
      <c r="S4" s="90"/>
      <c r="T4" s="88" t="s">
        <v>91</v>
      </c>
      <c r="U4" s="88" t="s">
        <v>90</v>
      </c>
    </row>
    <row r="5" spans="1:22" s="74" customFormat="1" ht="15.75" customHeight="1" x14ac:dyDescent="0.2">
      <c r="B5" s="80" t="s">
        <v>92</v>
      </c>
      <c r="C5" s="80"/>
      <c r="D5" s="80" t="s">
        <v>93</v>
      </c>
      <c r="E5" s="80" t="s">
        <v>94</v>
      </c>
      <c r="F5" s="80"/>
      <c r="G5" s="80" t="s">
        <v>95</v>
      </c>
      <c r="H5" s="80" t="s">
        <v>96</v>
      </c>
      <c r="I5" s="80"/>
      <c r="J5" s="80" t="s">
        <v>97</v>
      </c>
      <c r="K5" s="80" t="s">
        <v>98</v>
      </c>
      <c r="L5" s="80" t="s">
        <v>99</v>
      </c>
      <c r="M5" s="81" t="s">
        <v>100</v>
      </c>
      <c r="N5" s="81" t="s">
        <v>101</v>
      </c>
      <c r="O5" s="80"/>
      <c r="P5" s="80" t="s">
        <v>102</v>
      </c>
      <c r="Q5" s="80" t="s">
        <v>103</v>
      </c>
      <c r="R5" s="81" t="s">
        <v>104</v>
      </c>
      <c r="T5" s="74" t="s">
        <v>105</v>
      </c>
      <c r="U5" s="74" t="s">
        <v>106</v>
      </c>
    </row>
    <row r="6" spans="1:22" s="74" customFormat="1" ht="15.75" customHeight="1" x14ac:dyDescent="0.2">
      <c r="A6" s="65"/>
      <c r="B6" s="82" t="s">
        <v>107</v>
      </c>
      <c r="C6" s="82"/>
      <c r="D6" s="82" t="s">
        <v>108</v>
      </c>
      <c r="E6" s="82" t="s">
        <v>109</v>
      </c>
      <c r="F6" s="82"/>
      <c r="G6" s="82" t="s">
        <v>110</v>
      </c>
      <c r="H6" s="83" t="s">
        <v>111</v>
      </c>
      <c r="I6" s="80"/>
      <c r="J6" s="82"/>
      <c r="K6" s="82"/>
      <c r="L6" s="82"/>
      <c r="M6" s="84"/>
      <c r="N6" s="84"/>
      <c r="O6" s="82"/>
      <c r="P6" s="82"/>
      <c r="Q6" s="82"/>
      <c r="R6" s="84"/>
      <c r="S6" s="65"/>
      <c r="T6" s="65"/>
      <c r="U6" s="65"/>
    </row>
    <row r="7" spans="1:22" ht="18.75" customHeight="1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ht="12.75" x14ac:dyDescent="0.2">
      <c r="A8" s="122" t="s">
        <v>359</v>
      </c>
      <c r="B8" s="122">
        <v>12681</v>
      </c>
      <c r="C8" s="122"/>
      <c r="D8" s="122">
        <v>747.051406363605</v>
      </c>
      <c r="E8" s="122">
        <v>11859.4823621789</v>
      </c>
      <c r="F8" s="122"/>
      <c r="G8" s="122">
        <v>292.815518699069</v>
      </c>
      <c r="H8" s="122">
        <v>-218.01812020540899</v>
      </c>
      <c r="I8" s="122"/>
      <c r="J8" s="122">
        <v>91925</v>
      </c>
      <c r="K8" s="122">
        <v>1241</v>
      </c>
      <c r="L8" s="122">
        <v>11005</v>
      </c>
      <c r="M8" s="122">
        <v>55336.583827537797</v>
      </c>
      <c r="N8" s="122">
        <v>99062.509417837296</v>
      </c>
      <c r="O8" s="122"/>
      <c r="P8" s="122">
        <v>5641</v>
      </c>
      <c r="Q8" s="122">
        <v>8039.8143089790901</v>
      </c>
      <c r="R8" s="122">
        <v>200.54964330203001</v>
      </c>
      <c r="S8" s="122"/>
      <c r="T8" s="122">
        <v>55.751844325389499</v>
      </c>
      <c r="U8" s="122">
        <v>273.76996453079897</v>
      </c>
    </row>
    <row r="9" spans="1:22" ht="12.75" x14ac:dyDescent="0.2">
      <c r="A9" s="122" t="s">
        <v>360</v>
      </c>
      <c r="B9" s="122">
        <v>15265</v>
      </c>
      <c r="C9" s="122"/>
      <c r="D9" s="122">
        <v>785.76333761433204</v>
      </c>
      <c r="E9" s="122">
        <v>14723.228716686601</v>
      </c>
      <c r="F9" s="122"/>
      <c r="G9" s="122">
        <v>-51.673247225398498</v>
      </c>
      <c r="H9" s="122">
        <v>-192.06434655327101</v>
      </c>
      <c r="I9" s="122"/>
      <c r="J9" s="122">
        <v>32888</v>
      </c>
      <c r="K9" s="122">
        <v>467</v>
      </c>
      <c r="L9" s="122">
        <v>4888</v>
      </c>
      <c r="M9" s="122">
        <v>55336.583827537797</v>
      </c>
      <c r="N9" s="122">
        <v>99062.509417837296</v>
      </c>
      <c r="O9" s="122"/>
      <c r="P9" s="122">
        <v>609</v>
      </c>
      <c r="Q9" s="122">
        <v>8039.8143089790901</v>
      </c>
      <c r="R9" s="122">
        <v>200.54964330203001</v>
      </c>
      <c r="S9" s="122"/>
      <c r="T9" s="122">
        <v>81.705617977528107</v>
      </c>
      <c r="U9" s="122">
        <v>273.76996453079897</v>
      </c>
    </row>
    <row r="10" spans="1:22" ht="12.75" x14ac:dyDescent="0.2">
      <c r="A10" s="122" t="s">
        <v>361</v>
      </c>
      <c r="B10" s="122">
        <v>15753</v>
      </c>
      <c r="C10" s="122"/>
      <c r="D10" s="122">
        <v>879.30794753519103</v>
      </c>
      <c r="E10" s="122">
        <v>14802.443935998701</v>
      </c>
      <c r="F10" s="122"/>
      <c r="G10" s="122">
        <v>-77.720353963683607</v>
      </c>
      <c r="H10" s="122">
        <v>148.52367962142301</v>
      </c>
      <c r="I10" s="122"/>
      <c r="J10" s="122">
        <v>27753</v>
      </c>
      <c r="K10" s="122">
        <v>441</v>
      </c>
      <c r="L10" s="122">
        <v>4147</v>
      </c>
      <c r="M10" s="122">
        <v>55336.583827537797</v>
      </c>
      <c r="N10" s="122">
        <v>99062.509417837296</v>
      </c>
      <c r="O10" s="122"/>
      <c r="P10" s="122">
        <v>424</v>
      </c>
      <c r="Q10" s="122">
        <v>8039.8143089790901</v>
      </c>
      <c r="R10" s="122">
        <v>200.54964330203001</v>
      </c>
      <c r="S10" s="122"/>
      <c r="T10" s="122">
        <v>422.29364415222199</v>
      </c>
      <c r="U10" s="122">
        <v>273.76996453079897</v>
      </c>
    </row>
    <row r="11" spans="1:22" ht="12.75" x14ac:dyDescent="0.2">
      <c r="A11" s="122" t="s">
        <v>362</v>
      </c>
      <c r="B11" s="122">
        <v>12187</v>
      </c>
      <c r="C11" s="122"/>
      <c r="D11" s="122">
        <v>729.75878123710902</v>
      </c>
      <c r="E11" s="122">
        <v>11508.926318771</v>
      </c>
      <c r="F11" s="122"/>
      <c r="G11" s="122">
        <v>71.410634900767803</v>
      </c>
      <c r="H11" s="122">
        <v>-122.95572734937799</v>
      </c>
      <c r="I11" s="122"/>
      <c r="J11" s="122">
        <v>88037</v>
      </c>
      <c r="K11" s="122">
        <v>1161</v>
      </c>
      <c r="L11" s="122">
        <v>10228</v>
      </c>
      <c r="M11" s="122">
        <v>55336.583827537797</v>
      </c>
      <c r="N11" s="122">
        <v>99062.509417837296</v>
      </c>
      <c r="O11" s="122"/>
      <c r="P11" s="122">
        <v>2978</v>
      </c>
      <c r="Q11" s="122">
        <v>8039.8143089790901</v>
      </c>
      <c r="R11" s="122">
        <v>200.54964330203001</v>
      </c>
      <c r="S11" s="122"/>
      <c r="T11" s="122">
        <v>150.81423718142099</v>
      </c>
      <c r="U11" s="122">
        <v>273.76996453079897</v>
      </c>
    </row>
    <row r="12" spans="1:22" ht="12.75" x14ac:dyDescent="0.2">
      <c r="A12" s="122" t="s">
        <v>363</v>
      </c>
      <c r="B12" s="122">
        <v>13318</v>
      </c>
      <c r="C12" s="122"/>
      <c r="D12" s="122">
        <v>822.48042833399302</v>
      </c>
      <c r="E12" s="122">
        <v>12565.2863458913</v>
      </c>
      <c r="F12" s="122"/>
      <c r="G12" s="122">
        <v>122.276641460755</v>
      </c>
      <c r="H12" s="122">
        <v>-191.733314496351</v>
      </c>
      <c r="I12" s="122"/>
      <c r="J12" s="122">
        <v>110003</v>
      </c>
      <c r="K12" s="122">
        <v>1635</v>
      </c>
      <c r="L12" s="122">
        <v>13953</v>
      </c>
      <c r="M12" s="122">
        <v>55336.583827537797</v>
      </c>
      <c r="N12" s="122">
        <v>99062.509417837296</v>
      </c>
      <c r="O12" s="122"/>
      <c r="P12" s="122">
        <v>4417</v>
      </c>
      <c r="Q12" s="122">
        <v>8039.8143089790901</v>
      </c>
      <c r="R12" s="122">
        <v>200.54964330203001</v>
      </c>
      <c r="S12" s="122"/>
      <c r="T12" s="122">
        <v>82.036650034447504</v>
      </c>
      <c r="U12" s="122">
        <v>273.76996453079897</v>
      </c>
    </row>
    <row r="13" spans="1:22" ht="12.75" x14ac:dyDescent="0.2">
      <c r="A13" s="122" t="s">
        <v>364</v>
      </c>
      <c r="B13" s="122">
        <v>12160</v>
      </c>
      <c r="C13" s="122"/>
      <c r="D13" s="122">
        <v>706.42755438866902</v>
      </c>
      <c r="E13" s="122">
        <v>11555.3275736501</v>
      </c>
      <c r="F13" s="122"/>
      <c r="G13" s="122">
        <v>131.23085118254201</v>
      </c>
      <c r="H13" s="122">
        <v>-233.08507288518999</v>
      </c>
      <c r="I13" s="122"/>
      <c r="J13" s="122">
        <v>76453</v>
      </c>
      <c r="K13" s="122">
        <v>976</v>
      </c>
      <c r="L13" s="122">
        <v>8918</v>
      </c>
      <c r="M13" s="122">
        <v>55336.583827537797</v>
      </c>
      <c r="N13" s="122">
        <v>99062.509417837296</v>
      </c>
      <c r="O13" s="122"/>
      <c r="P13" s="122">
        <v>3155</v>
      </c>
      <c r="Q13" s="122">
        <v>8039.8143089790901</v>
      </c>
      <c r="R13" s="122">
        <v>200.54964330203001</v>
      </c>
      <c r="S13" s="122"/>
      <c r="T13" s="122">
        <v>40.684891645608403</v>
      </c>
      <c r="U13" s="122">
        <v>273.76996453079897</v>
      </c>
    </row>
    <row r="14" spans="1:22" ht="12.75" x14ac:dyDescent="0.2">
      <c r="A14" s="122" t="s">
        <v>365</v>
      </c>
      <c r="B14" s="122">
        <v>13522</v>
      </c>
      <c r="C14" s="122"/>
      <c r="D14" s="122">
        <v>737.66474997395903</v>
      </c>
      <c r="E14" s="122">
        <v>13041.778287667799</v>
      </c>
      <c r="F14" s="122"/>
      <c r="G14" s="122">
        <v>-45.154694699954803</v>
      </c>
      <c r="H14" s="122">
        <v>-212.18372906066401</v>
      </c>
      <c r="I14" s="122"/>
      <c r="J14" s="122">
        <v>47185</v>
      </c>
      <c r="K14" s="122">
        <v>629</v>
      </c>
      <c r="L14" s="122">
        <v>6212</v>
      </c>
      <c r="M14" s="122">
        <v>55336.583827537797</v>
      </c>
      <c r="N14" s="122">
        <v>99062.509417837296</v>
      </c>
      <c r="O14" s="122"/>
      <c r="P14" s="122">
        <v>912</v>
      </c>
      <c r="Q14" s="122">
        <v>8039.8143089790901</v>
      </c>
      <c r="R14" s="122">
        <v>200.54964330203001</v>
      </c>
      <c r="S14" s="122"/>
      <c r="T14" s="122">
        <v>61.586235470134703</v>
      </c>
      <c r="U14" s="122">
        <v>273.76996453079897</v>
      </c>
    </row>
    <row r="15" spans="1:22" ht="12.75" x14ac:dyDescent="0.2">
      <c r="A15" s="122" t="s">
        <v>366</v>
      </c>
      <c r="B15" s="122">
        <v>13843</v>
      </c>
      <c r="C15" s="122"/>
      <c r="D15" s="122">
        <v>816.12865282881603</v>
      </c>
      <c r="E15" s="122">
        <v>13250.935385671701</v>
      </c>
      <c r="F15" s="122"/>
      <c r="G15" s="122">
        <v>-22.965456690446398</v>
      </c>
      <c r="H15" s="122">
        <v>-201.248922355627</v>
      </c>
      <c r="I15" s="122"/>
      <c r="J15" s="122">
        <v>101231</v>
      </c>
      <c r="K15" s="122">
        <v>1493</v>
      </c>
      <c r="L15" s="122">
        <v>13541</v>
      </c>
      <c r="M15" s="122">
        <v>55336.583827537797</v>
      </c>
      <c r="N15" s="122">
        <v>99062.509417837296</v>
      </c>
      <c r="O15" s="122"/>
      <c r="P15" s="122">
        <v>2236</v>
      </c>
      <c r="Q15" s="122">
        <v>8039.8143089790901</v>
      </c>
      <c r="R15" s="122">
        <v>200.54964330203001</v>
      </c>
      <c r="S15" s="122"/>
      <c r="T15" s="122">
        <v>72.521042175171701</v>
      </c>
      <c r="U15" s="122">
        <v>273.76996453079897</v>
      </c>
    </row>
    <row r="16" spans="1:22" ht="12.75" x14ac:dyDescent="0.2">
      <c r="A16" s="122" t="s">
        <v>367</v>
      </c>
      <c r="B16" s="122">
        <v>9820</v>
      </c>
      <c r="C16" s="122"/>
      <c r="D16" s="122">
        <v>574.22352971938506</v>
      </c>
      <c r="E16" s="122">
        <v>8971.4715064470092</v>
      </c>
      <c r="F16" s="122"/>
      <c r="G16" s="122">
        <v>-96.8919926929063</v>
      </c>
      <c r="H16" s="122">
        <v>371.51138437044699</v>
      </c>
      <c r="I16" s="122"/>
      <c r="J16" s="122">
        <v>60808</v>
      </c>
      <c r="K16" s="122">
        <v>631</v>
      </c>
      <c r="L16" s="122">
        <v>5507</v>
      </c>
      <c r="M16" s="122">
        <v>55336.583827537797</v>
      </c>
      <c r="N16" s="122">
        <v>99062.509417837296</v>
      </c>
      <c r="O16" s="122"/>
      <c r="P16" s="122">
        <v>784</v>
      </c>
      <c r="Q16" s="122">
        <v>8039.8143089790901</v>
      </c>
      <c r="R16" s="122">
        <v>200.54964330203001</v>
      </c>
      <c r="S16" s="122"/>
      <c r="T16" s="122">
        <v>645.28134890124602</v>
      </c>
      <c r="U16" s="122">
        <v>273.76996453079897</v>
      </c>
    </row>
    <row r="17" spans="1:21" ht="12.75" x14ac:dyDescent="0.2">
      <c r="A17" s="122" t="s">
        <v>368</v>
      </c>
      <c r="B17" s="122">
        <v>14928</v>
      </c>
      <c r="C17" s="122"/>
      <c r="D17" s="122">
        <v>846.14100974565304</v>
      </c>
      <c r="E17" s="122">
        <v>13967.256252815099</v>
      </c>
      <c r="F17" s="122"/>
      <c r="G17" s="122">
        <v>-99.486311463081094</v>
      </c>
      <c r="H17" s="122">
        <v>214.08242519500601</v>
      </c>
      <c r="I17" s="122"/>
      <c r="J17" s="122">
        <v>10660</v>
      </c>
      <c r="K17" s="122">
        <v>163</v>
      </c>
      <c r="L17" s="122">
        <v>1503</v>
      </c>
      <c r="M17" s="122">
        <v>55336.583827537797</v>
      </c>
      <c r="N17" s="122">
        <v>99062.509417837296</v>
      </c>
      <c r="O17" s="122"/>
      <c r="P17" s="122">
        <v>134</v>
      </c>
      <c r="Q17" s="122">
        <v>8039.8143089790901</v>
      </c>
      <c r="R17" s="122">
        <v>200.54964330203001</v>
      </c>
      <c r="S17" s="122"/>
      <c r="T17" s="122">
        <v>487.85238972580498</v>
      </c>
      <c r="U17" s="122">
        <v>273.76996453079897</v>
      </c>
    </row>
    <row r="18" spans="1:21" ht="12.75" x14ac:dyDescent="0.2">
      <c r="A18" s="122" t="s">
        <v>369</v>
      </c>
      <c r="B18" s="122">
        <v>10801</v>
      </c>
      <c r="C18" s="122"/>
      <c r="D18" s="122">
        <v>624.05980551885398</v>
      </c>
      <c r="E18" s="122">
        <v>10065.193599820101</v>
      </c>
      <c r="F18" s="122"/>
      <c r="G18" s="122">
        <v>-20.6413149962261</v>
      </c>
      <c r="H18" s="122">
        <v>132.072244848201</v>
      </c>
      <c r="I18" s="122"/>
      <c r="J18" s="122">
        <v>28109</v>
      </c>
      <c r="K18" s="122">
        <v>317</v>
      </c>
      <c r="L18" s="122">
        <v>2856</v>
      </c>
      <c r="M18" s="122">
        <v>55336.583827537797</v>
      </c>
      <c r="N18" s="122">
        <v>99062.509417837296</v>
      </c>
      <c r="O18" s="122"/>
      <c r="P18" s="122">
        <v>629</v>
      </c>
      <c r="Q18" s="122">
        <v>8039.8143089790901</v>
      </c>
      <c r="R18" s="122">
        <v>200.54964330203001</v>
      </c>
      <c r="S18" s="122"/>
      <c r="T18" s="122">
        <v>405.842209379</v>
      </c>
      <c r="U18" s="122">
        <v>273.76996453079897</v>
      </c>
    </row>
    <row r="19" spans="1:21" ht="12.75" x14ac:dyDescent="0.2">
      <c r="A19" s="122" t="s">
        <v>370</v>
      </c>
      <c r="B19" s="122">
        <v>14817</v>
      </c>
      <c r="C19" s="122"/>
      <c r="D19" s="122">
        <v>820.17018934304394</v>
      </c>
      <c r="E19" s="122">
        <v>14046.487233984401</v>
      </c>
      <c r="F19" s="122"/>
      <c r="G19" s="122">
        <v>61.896140321409597</v>
      </c>
      <c r="H19" s="122">
        <v>-111.52278892837001</v>
      </c>
      <c r="I19" s="122"/>
      <c r="J19" s="122">
        <v>16665</v>
      </c>
      <c r="K19" s="122">
        <v>247</v>
      </c>
      <c r="L19" s="122">
        <v>2363</v>
      </c>
      <c r="M19" s="122">
        <v>55336.583827537797</v>
      </c>
      <c r="N19" s="122">
        <v>99062.509417837296</v>
      </c>
      <c r="O19" s="122"/>
      <c r="P19" s="122">
        <v>544</v>
      </c>
      <c r="Q19" s="122">
        <v>8039.8143089790901</v>
      </c>
      <c r="R19" s="122">
        <v>200.54964330203001</v>
      </c>
      <c r="S19" s="122"/>
      <c r="T19" s="122">
        <v>162.247175602429</v>
      </c>
      <c r="U19" s="122">
        <v>273.76996453079897</v>
      </c>
    </row>
    <row r="20" spans="1:21" ht="12.75" x14ac:dyDescent="0.2">
      <c r="A20" s="122" t="s">
        <v>371</v>
      </c>
      <c r="B20" s="122">
        <v>12370</v>
      </c>
      <c r="C20" s="122"/>
      <c r="D20" s="122">
        <v>759.40206457423596</v>
      </c>
      <c r="E20" s="122">
        <v>11514.498613026501</v>
      </c>
      <c r="F20" s="122"/>
      <c r="G20" s="122">
        <v>168.30706459093599</v>
      </c>
      <c r="H20" s="122">
        <v>-71.902094365827793</v>
      </c>
      <c r="I20" s="122"/>
      <c r="J20" s="122">
        <v>47146</v>
      </c>
      <c r="K20" s="122">
        <v>647</v>
      </c>
      <c r="L20" s="122">
        <v>5480</v>
      </c>
      <c r="M20" s="122">
        <v>55336.583827537797</v>
      </c>
      <c r="N20" s="122">
        <v>99062.509417837296</v>
      </c>
      <c r="O20" s="122"/>
      <c r="P20" s="122">
        <v>2163</v>
      </c>
      <c r="Q20" s="122">
        <v>8039.8143089790901</v>
      </c>
      <c r="R20" s="122">
        <v>200.54964330203001</v>
      </c>
      <c r="S20" s="122"/>
      <c r="T20" s="122">
        <v>201.86787016497101</v>
      </c>
      <c r="U20" s="122">
        <v>273.76996453079897</v>
      </c>
    </row>
    <row r="21" spans="1:21" ht="12.75" x14ac:dyDescent="0.2">
      <c r="A21" s="122" t="s">
        <v>372</v>
      </c>
      <c r="B21" s="122">
        <v>14060</v>
      </c>
      <c r="C21" s="122"/>
      <c r="D21" s="122">
        <v>788.67417101935598</v>
      </c>
      <c r="E21" s="122">
        <v>13437.5795677854</v>
      </c>
      <c r="F21" s="122"/>
      <c r="G21" s="122">
        <v>64.766019299425906</v>
      </c>
      <c r="H21" s="122">
        <v>-231.13512783766399</v>
      </c>
      <c r="I21" s="122"/>
      <c r="J21" s="122">
        <v>71848</v>
      </c>
      <c r="K21" s="122">
        <v>1024</v>
      </c>
      <c r="L21" s="122">
        <v>9746</v>
      </c>
      <c r="M21" s="122">
        <v>55336.583827537797</v>
      </c>
      <c r="N21" s="122">
        <v>99062.509417837296</v>
      </c>
      <c r="O21" s="122"/>
      <c r="P21" s="122">
        <v>2371</v>
      </c>
      <c r="Q21" s="122">
        <v>8039.8143089790901</v>
      </c>
      <c r="R21" s="122">
        <v>200.54964330203001</v>
      </c>
      <c r="S21" s="122"/>
      <c r="T21" s="122">
        <v>42.634836693134602</v>
      </c>
      <c r="U21" s="122">
        <v>273.76996453079897</v>
      </c>
    </row>
    <row r="22" spans="1:21" ht="12.75" x14ac:dyDescent="0.2">
      <c r="A22" s="122" t="s">
        <v>373</v>
      </c>
      <c r="B22" s="122">
        <v>7416</v>
      </c>
      <c r="C22" s="122"/>
      <c r="D22" s="122">
        <v>554.70574075304205</v>
      </c>
      <c r="E22" s="122">
        <v>7128.8914903423101</v>
      </c>
      <c r="F22" s="122"/>
      <c r="G22" s="122">
        <v>-20.400994427569302</v>
      </c>
      <c r="H22" s="122">
        <v>-247.609283605961</v>
      </c>
      <c r="I22" s="122"/>
      <c r="J22" s="122">
        <v>79707</v>
      </c>
      <c r="K22" s="122">
        <v>799</v>
      </c>
      <c r="L22" s="122">
        <v>5736</v>
      </c>
      <c r="M22" s="122">
        <v>55336.583827537797</v>
      </c>
      <c r="N22" s="122">
        <v>99062.509417837296</v>
      </c>
      <c r="O22" s="122"/>
      <c r="P22" s="122">
        <v>1786</v>
      </c>
      <c r="Q22" s="122">
        <v>8039.8143089790901</v>
      </c>
      <c r="R22" s="122">
        <v>200.54964330203001</v>
      </c>
      <c r="S22" s="122"/>
      <c r="T22" s="122">
        <v>26.1606809248382</v>
      </c>
      <c r="U22" s="122">
        <v>273.76996453079897</v>
      </c>
    </row>
    <row r="23" spans="1:21" ht="12.75" x14ac:dyDescent="0.2">
      <c r="A23" s="122" t="s">
        <v>374</v>
      </c>
      <c r="B23" s="122">
        <v>9636</v>
      </c>
      <c r="C23" s="122"/>
      <c r="D23" s="122">
        <v>640.20146447052002</v>
      </c>
      <c r="E23" s="122">
        <v>9227.8566220500707</v>
      </c>
      <c r="F23" s="122"/>
      <c r="G23" s="122">
        <v>25.663012070056201</v>
      </c>
      <c r="H23" s="122">
        <v>-258.202142795773</v>
      </c>
      <c r="I23" s="122"/>
      <c r="J23" s="122">
        <v>949761</v>
      </c>
      <c r="K23" s="122">
        <v>10988</v>
      </c>
      <c r="L23" s="122">
        <v>88472</v>
      </c>
      <c r="M23" s="122">
        <v>55336.583827537797</v>
      </c>
      <c r="N23" s="122">
        <v>99062.509417837296</v>
      </c>
      <c r="O23" s="122"/>
      <c r="P23" s="122">
        <v>26723</v>
      </c>
      <c r="Q23" s="122">
        <v>8039.8143089790901</v>
      </c>
      <c r="R23" s="122">
        <v>200.54964330203001</v>
      </c>
      <c r="S23" s="122"/>
      <c r="T23" s="122">
        <v>15.5678217350259</v>
      </c>
      <c r="U23" s="122">
        <v>273.76996453079897</v>
      </c>
    </row>
    <row r="24" spans="1:21" ht="12.75" x14ac:dyDescent="0.2">
      <c r="A24" s="122" t="s">
        <v>375</v>
      </c>
      <c r="B24" s="122">
        <v>9135</v>
      </c>
      <c r="C24" s="122"/>
      <c r="D24" s="122">
        <v>680.73492568677102</v>
      </c>
      <c r="E24" s="122">
        <v>8644.7192278879193</v>
      </c>
      <c r="F24" s="122"/>
      <c r="G24" s="122">
        <v>68.344275699718693</v>
      </c>
      <c r="H24" s="122">
        <v>-259.147038917099</v>
      </c>
      <c r="I24" s="122"/>
      <c r="J24" s="122">
        <v>49424</v>
      </c>
      <c r="K24" s="122">
        <v>608</v>
      </c>
      <c r="L24" s="122">
        <v>4313</v>
      </c>
      <c r="M24" s="122">
        <v>55336.583827537797</v>
      </c>
      <c r="N24" s="122">
        <v>99062.509417837296</v>
      </c>
      <c r="O24" s="122"/>
      <c r="P24" s="122">
        <v>1653</v>
      </c>
      <c r="Q24" s="122">
        <v>8039.8143089790901</v>
      </c>
      <c r="R24" s="122">
        <v>200.54964330203001</v>
      </c>
      <c r="S24" s="122"/>
      <c r="T24" s="122">
        <v>14.6229256137002</v>
      </c>
      <c r="U24" s="122">
        <v>273.76996453079897</v>
      </c>
    </row>
    <row r="25" spans="1:21" ht="12.75" x14ac:dyDescent="0.2">
      <c r="A25" s="122" t="s">
        <v>376</v>
      </c>
      <c r="B25" s="122">
        <v>11784</v>
      </c>
      <c r="C25" s="122"/>
      <c r="D25" s="122">
        <v>678.22350013549601</v>
      </c>
      <c r="E25" s="122">
        <v>10970.611750861201</v>
      </c>
      <c r="F25" s="122"/>
      <c r="G25" s="122">
        <v>257.81822721676099</v>
      </c>
      <c r="H25" s="122">
        <v>-122.99743022799601</v>
      </c>
      <c r="I25" s="122"/>
      <c r="J25" s="122">
        <v>96032</v>
      </c>
      <c r="K25" s="122">
        <v>1177</v>
      </c>
      <c r="L25" s="122">
        <v>10635</v>
      </c>
      <c r="M25" s="122">
        <v>55336.583827537797</v>
      </c>
      <c r="N25" s="122">
        <v>99062.509417837296</v>
      </c>
      <c r="O25" s="122"/>
      <c r="P25" s="122">
        <v>5475</v>
      </c>
      <c r="Q25" s="122">
        <v>8039.8143089790901</v>
      </c>
      <c r="R25" s="122">
        <v>200.54964330203001</v>
      </c>
      <c r="S25" s="122"/>
      <c r="T25" s="122">
        <v>150.772534302803</v>
      </c>
      <c r="U25" s="122">
        <v>273.76996453079897</v>
      </c>
    </row>
    <row r="26" spans="1:21" ht="12.75" x14ac:dyDescent="0.2">
      <c r="A26" s="122" t="s">
        <v>377</v>
      </c>
      <c r="B26" s="122">
        <v>13454</v>
      </c>
      <c r="C26" s="122"/>
      <c r="D26" s="122">
        <v>741.65808698332</v>
      </c>
      <c r="E26" s="122">
        <v>12950.333127006301</v>
      </c>
      <c r="F26" s="122"/>
      <c r="G26" s="122">
        <v>-58.292654958222101</v>
      </c>
      <c r="H26" s="122">
        <v>-180.100042930874</v>
      </c>
      <c r="I26" s="122"/>
      <c r="J26" s="122">
        <v>47304</v>
      </c>
      <c r="K26" s="122">
        <v>634</v>
      </c>
      <c r="L26" s="122">
        <v>6184</v>
      </c>
      <c r="M26" s="122">
        <v>55336.583827537797</v>
      </c>
      <c r="N26" s="122">
        <v>99062.509417837296</v>
      </c>
      <c r="O26" s="122"/>
      <c r="P26" s="122">
        <v>837</v>
      </c>
      <c r="Q26" s="122">
        <v>8039.8143089790901</v>
      </c>
      <c r="R26" s="122">
        <v>200.54964330203001</v>
      </c>
      <c r="S26" s="122"/>
      <c r="T26" s="122">
        <v>93.669921599924905</v>
      </c>
      <c r="U26" s="122">
        <v>273.76996453079897</v>
      </c>
    </row>
    <row r="27" spans="1:21" ht="12.75" x14ac:dyDescent="0.2">
      <c r="A27" s="122" t="s">
        <v>378</v>
      </c>
      <c r="B27" s="122">
        <v>13834</v>
      </c>
      <c r="C27" s="122"/>
      <c r="D27" s="122">
        <v>809.55445412064398</v>
      </c>
      <c r="E27" s="122">
        <v>13258.5189438858</v>
      </c>
      <c r="F27" s="122"/>
      <c r="G27" s="122">
        <v>-41.249295868952601</v>
      </c>
      <c r="H27" s="122">
        <v>-192.992169120255</v>
      </c>
      <c r="I27" s="122"/>
      <c r="J27" s="122">
        <v>70405</v>
      </c>
      <c r="K27" s="122">
        <v>1030</v>
      </c>
      <c r="L27" s="122">
        <v>9423</v>
      </c>
      <c r="M27" s="122">
        <v>55336.583827537797</v>
      </c>
      <c r="N27" s="122">
        <v>99062.509417837296</v>
      </c>
      <c r="O27" s="122"/>
      <c r="P27" s="122">
        <v>1395</v>
      </c>
      <c r="Q27" s="122">
        <v>8039.8143089790901</v>
      </c>
      <c r="R27" s="122">
        <v>200.54964330203001</v>
      </c>
      <c r="S27" s="122"/>
      <c r="T27" s="122">
        <v>80.777795410543703</v>
      </c>
      <c r="U27" s="122">
        <v>273.76996453079897</v>
      </c>
    </row>
    <row r="28" spans="1:21" ht="12.75" x14ac:dyDescent="0.2">
      <c r="A28" s="122" t="s">
        <v>379</v>
      </c>
      <c r="B28" s="122">
        <v>11643</v>
      </c>
      <c r="C28" s="122"/>
      <c r="D28" s="122">
        <v>689.76887362652201</v>
      </c>
      <c r="E28" s="122">
        <v>11064.44169756</v>
      </c>
      <c r="F28" s="122"/>
      <c r="G28" s="122">
        <v>94.510910981094298</v>
      </c>
      <c r="H28" s="122">
        <v>-205.70511113673501</v>
      </c>
      <c r="I28" s="122"/>
      <c r="J28" s="122">
        <v>44605</v>
      </c>
      <c r="K28" s="122">
        <v>556</v>
      </c>
      <c r="L28" s="122">
        <v>4982</v>
      </c>
      <c r="M28" s="122">
        <v>55336.583827537797</v>
      </c>
      <c r="N28" s="122">
        <v>99062.509417837296</v>
      </c>
      <c r="O28" s="122"/>
      <c r="P28" s="122">
        <v>1637</v>
      </c>
      <c r="Q28" s="122">
        <v>8039.8143089790901</v>
      </c>
      <c r="R28" s="122">
        <v>200.54964330203001</v>
      </c>
      <c r="S28" s="122"/>
      <c r="T28" s="122">
        <v>68.064853394063306</v>
      </c>
      <c r="U28" s="122">
        <v>273.76996453079897</v>
      </c>
    </row>
    <row r="29" spans="1:21" ht="12.75" x14ac:dyDescent="0.2">
      <c r="A29" s="122" t="s">
        <v>380</v>
      </c>
      <c r="B29" s="122">
        <v>12750</v>
      </c>
      <c r="C29" s="122"/>
      <c r="D29" s="122">
        <v>809.58860963008897</v>
      </c>
      <c r="E29" s="122">
        <v>11978.334140152099</v>
      </c>
      <c r="F29" s="122"/>
      <c r="G29" s="122">
        <v>102.53743917958199</v>
      </c>
      <c r="H29" s="122">
        <v>-140.709668004637</v>
      </c>
      <c r="I29" s="122"/>
      <c r="J29" s="122">
        <v>27614</v>
      </c>
      <c r="K29" s="122">
        <v>404</v>
      </c>
      <c r="L29" s="122">
        <v>3339</v>
      </c>
      <c r="M29" s="122">
        <v>55336.583827537797</v>
      </c>
      <c r="N29" s="122">
        <v>99062.509417837296</v>
      </c>
      <c r="O29" s="122"/>
      <c r="P29" s="122">
        <v>1041</v>
      </c>
      <c r="Q29" s="122">
        <v>8039.8143089790901</v>
      </c>
      <c r="R29" s="122">
        <v>200.54964330203001</v>
      </c>
      <c r="S29" s="122"/>
      <c r="T29" s="122">
        <v>133.06029652616201</v>
      </c>
      <c r="U29" s="122">
        <v>273.76996453079897</v>
      </c>
    </row>
    <row r="30" spans="1:21" ht="12.75" x14ac:dyDescent="0.2">
      <c r="A30" s="122" t="s">
        <v>381</v>
      </c>
      <c r="B30" s="122">
        <v>14198</v>
      </c>
      <c r="C30" s="122"/>
      <c r="D30" s="122">
        <v>854.02655372115601</v>
      </c>
      <c r="E30" s="122">
        <v>13395.4609569983</v>
      </c>
      <c r="F30" s="122"/>
      <c r="G30" s="122">
        <v>-60.958594561353301</v>
      </c>
      <c r="H30" s="122">
        <v>9.8225561599131801</v>
      </c>
      <c r="I30" s="122"/>
      <c r="J30" s="122">
        <v>33175</v>
      </c>
      <c r="K30" s="122">
        <v>512</v>
      </c>
      <c r="L30" s="122">
        <v>4486</v>
      </c>
      <c r="M30" s="122">
        <v>55336.583827537797</v>
      </c>
      <c r="N30" s="122">
        <v>99062.509417837296</v>
      </c>
      <c r="O30" s="122"/>
      <c r="P30" s="122">
        <v>576</v>
      </c>
      <c r="Q30" s="122">
        <v>8039.8143089790901</v>
      </c>
      <c r="R30" s="122">
        <v>200.54964330203001</v>
      </c>
      <c r="S30" s="122"/>
      <c r="T30" s="122">
        <v>283.59252069071198</v>
      </c>
      <c r="U30" s="122">
        <v>273.76996453079897</v>
      </c>
    </row>
    <row r="31" spans="1:21" ht="12.75" x14ac:dyDescent="0.2">
      <c r="A31" s="122" t="s">
        <v>382</v>
      </c>
      <c r="B31" s="122">
        <v>15087</v>
      </c>
      <c r="C31" s="122"/>
      <c r="D31" s="122">
        <v>710.94250205272101</v>
      </c>
      <c r="E31" s="122">
        <v>14217.575943833001</v>
      </c>
      <c r="F31" s="122"/>
      <c r="G31" s="122">
        <v>-109.489283450522</v>
      </c>
      <c r="H31" s="122">
        <v>267.63190802624098</v>
      </c>
      <c r="I31" s="122"/>
      <c r="J31" s="122">
        <v>11831</v>
      </c>
      <c r="K31" s="122">
        <v>152</v>
      </c>
      <c r="L31" s="122">
        <v>1698</v>
      </c>
      <c r="M31" s="122">
        <v>55336.583827537797</v>
      </c>
      <c r="N31" s="122">
        <v>99062.509417837296</v>
      </c>
      <c r="O31" s="122"/>
      <c r="P31" s="122">
        <v>134</v>
      </c>
      <c r="Q31" s="122">
        <v>8039.8143089790901</v>
      </c>
      <c r="R31" s="122">
        <v>200.54964330203001</v>
      </c>
      <c r="S31" s="122"/>
      <c r="T31" s="122">
        <v>541.40187255703995</v>
      </c>
      <c r="U31" s="122">
        <v>273.76996453079897</v>
      </c>
    </row>
    <row r="32" spans="1:21" ht="12.75" x14ac:dyDescent="0.2">
      <c r="A32" s="122" t="s">
        <v>383</v>
      </c>
      <c r="B32" s="122">
        <v>14122</v>
      </c>
      <c r="C32" s="122"/>
      <c r="D32" s="122">
        <v>762.97333838263398</v>
      </c>
      <c r="E32" s="122">
        <v>13218.519636663401</v>
      </c>
      <c r="F32" s="122"/>
      <c r="G32" s="122">
        <v>-101.911833093811</v>
      </c>
      <c r="H32" s="122">
        <v>241.98734556561001</v>
      </c>
      <c r="I32" s="122"/>
      <c r="J32" s="122">
        <v>43444</v>
      </c>
      <c r="K32" s="122">
        <v>599</v>
      </c>
      <c r="L32" s="122">
        <v>5797</v>
      </c>
      <c r="M32" s="122">
        <v>55336.583827537797</v>
      </c>
      <c r="N32" s="122">
        <v>99062.509417837296</v>
      </c>
      <c r="O32" s="122"/>
      <c r="P32" s="122">
        <v>533</v>
      </c>
      <c r="Q32" s="122">
        <v>8039.8143089790901</v>
      </c>
      <c r="R32" s="122">
        <v>200.54964330203001</v>
      </c>
      <c r="S32" s="122"/>
      <c r="T32" s="122">
        <v>515.75731009640901</v>
      </c>
      <c r="U32" s="122">
        <v>273.76996453079897</v>
      </c>
    </row>
    <row r="33" spans="1:21" ht="12.75" x14ac:dyDescent="0.2">
      <c r="A33" s="122" t="s">
        <v>384</v>
      </c>
      <c r="B33" s="122">
        <v>13699</v>
      </c>
      <c r="C33" s="122"/>
      <c r="D33" s="122">
        <v>795.00100037749701</v>
      </c>
      <c r="E33" s="122">
        <v>12954.673506692499</v>
      </c>
      <c r="F33" s="122"/>
      <c r="G33" s="122">
        <v>-40.773591886334302</v>
      </c>
      <c r="H33" s="122">
        <v>-10.3433441545188</v>
      </c>
      <c r="I33" s="122"/>
      <c r="J33" s="122">
        <v>44130</v>
      </c>
      <c r="K33" s="122">
        <v>634</v>
      </c>
      <c r="L33" s="122">
        <v>5771</v>
      </c>
      <c r="M33" s="122">
        <v>55336.583827537797</v>
      </c>
      <c r="N33" s="122">
        <v>99062.509417837296</v>
      </c>
      <c r="O33" s="122"/>
      <c r="P33" s="122">
        <v>877</v>
      </c>
      <c r="Q33" s="122">
        <v>8039.8143089790901</v>
      </c>
      <c r="R33" s="122">
        <v>200.54964330203001</v>
      </c>
      <c r="S33" s="122"/>
      <c r="T33" s="122">
        <v>263.42662037628003</v>
      </c>
      <c r="U33" s="122">
        <v>273.76996453079897</v>
      </c>
    </row>
    <row r="34" spans="1:21" ht="14.25" customHeight="1" x14ac:dyDescent="0.2">
      <c r="A34" s="19" t="s">
        <v>385</v>
      </c>
      <c r="B34" s="19"/>
      <c r="C34" s="19"/>
      <c r="D34" s="122"/>
      <c r="E34" s="122"/>
      <c r="F34" s="19"/>
      <c r="G34" s="122"/>
      <c r="H34" s="122"/>
      <c r="I34" s="19"/>
      <c r="J34" s="122"/>
      <c r="K34" s="122"/>
      <c r="L34" s="122"/>
      <c r="M34" s="122"/>
      <c r="N34" s="122"/>
      <c r="O34" s="19"/>
      <c r="P34" s="122"/>
      <c r="Q34" s="122"/>
      <c r="R34" s="122"/>
      <c r="S34" s="19"/>
      <c r="T34" s="122"/>
      <c r="U34" s="122"/>
    </row>
    <row r="35" spans="1:21" ht="12.75" x14ac:dyDescent="0.2">
      <c r="A35" s="122" t="s">
        <v>386</v>
      </c>
      <c r="B35" s="122">
        <v>11344</v>
      </c>
      <c r="C35" s="122"/>
      <c r="D35" s="122">
        <v>641.84726315476405</v>
      </c>
      <c r="E35" s="122">
        <v>10567.391465171901</v>
      </c>
      <c r="F35" s="122"/>
      <c r="G35" s="122">
        <v>-37.906643147785097</v>
      </c>
      <c r="H35" s="122">
        <v>172.69423770497301</v>
      </c>
      <c r="I35" s="122"/>
      <c r="J35" s="122">
        <v>43797</v>
      </c>
      <c r="K35" s="122">
        <v>508</v>
      </c>
      <c r="L35" s="122">
        <v>4672</v>
      </c>
      <c r="M35" s="122">
        <v>55336.583827537797</v>
      </c>
      <c r="N35" s="122">
        <v>99062.509417837296</v>
      </c>
      <c r="O35" s="122"/>
      <c r="P35" s="122">
        <v>886</v>
      </c>
      <c r="Q35" s="122">
        <v>8039.8143089790901</v>
      </c>
      <c r="R35" s="122">
        <v>200.54964330203001</v>
      </c>
      <c r="S35" s="122"/>
      <c r="T35" s="122">
        <v>446.46420223577201</v>
      </c>
      <c r="U35" s="122">
        <v>273.76996453079897</v>
      </c>
    </row>
    <row r="36" spans="1:21" ht="12.75" x14ac:dyDescent="0.2">
      <c r="A36" s="122" t="s">
        <v>387</v>
      </c>
      <c r="B36" s="122">
        <v>10263</v>
      </c>
      <c r="C36" s="122"/>
      <c r="D36" s="122">
        <v>603.13441301849298</v>
      </c>
      <c r="E36" s="122">
        <v>9381.4069839903696</v>
      </c>
      <c r="F36" s="122"/>
      <c r="G36" s="122">
        <v>-89.707681917952996</v>
      </c>
      <c r="H36" s="122">
        <v>368.31255138084498</v>
      </c>
      <c r="I36" s="122"/>
      <c r="J36" s="122">
        <v>13854</v>
      </c>
      <c r="K36" s="122">
        <v>151</v>
      </c>
      <c r="L36" s="122">
        <v>1312</v>
      </c>
      <c r="M36" s="122">
        <v>55336.583827537797</v>
      </c>
      <c r="N36" s="122">
        <v>99062.509417837296</v>
      </c>
      <c r="O36" s="122"/>
      <c r="P36" s="122">
        <v>191</v>
      </c>
      <c r="Q36" s="122">
        <v>8039.8143089790901</v>
      </c>
      <c r="R36" s="122">
        <v>200.54964330203001</v>
      </c>
      <c r="S36" s="122"/>
      <c r="T36" s="122">
        <v>642.08251591164401</v>
      </c>
      <c r="U36" s="122">
        <v>273.76996453079897</v>
      </c>
    </row>
    <row r="37" spans="1:21" ht="12.75" x14ac:dyDescent="0.2">
      <c r="A37" s="122" t="s">
        <v>388</v>
      </c>
      <c r="B37" s="122">
        <v>13424</v>
      </c>
      <c r="C37" s="122"/>
      <c r="D37" s="122">
        <v>703.42002873310901</v>
      </c>
      <c r="E37" s="122">
        <v>12836.824727483399</v>
      </c>
      <c r="F37" s="122"/>
      <c r="G37" s="122">
        <v>-67.842942190958595</v>
      </c>
      <c r="H37" s="122">
        <v>-48.245236996354798</v>
      </c>
      <c r="I37" s="122"/>
      <c r="J37" s="122">
        <v>21083</v>
      </c>
      <c r="K37" s="122">
        <v>268</v>
      </c>
      <c r="L37" s="122">
        <v>2732</v>
      </c>
      <c r="M37" s="122">
        <v>55336.583827537797</v>
      </c>
      <c r="N37" s="122">
        <v>99062.509417837296</v>
      </c>
      <c r="O37" s="122"/>
      <c r="P37" s="122">
        <v>348</v>
      </c>
      <c r="Q37" s="122">
        <v>8039.8143089790901</v>
      </c>
      <c r="R37" s="122">
        <v>200.54964330203001</v>
      </c>
      <c r="S37" s="122"/>
      <c r="T37" s="122">
        <v>225.524727534444</v>
      </c>
      <c r="U37" s="122">
        <v>273.76996453079897</v>
      </c>
    </row>
    <row r="38" spans="1:21" ht="12.75" x14ac:dyDescent="0.2">
      <c r="A38" s="122" t="s">
        <v>389</v>
      </c>
      <c r="B38" s="122">
        <v>15948</v>
      </c>
      <c r="C38" s="122"/>
      <c r="D38" s="122">
        <v>879.18509513415302</v>
      </c>
      <c r="E38" s="122">
        <v>14932.861666561699</v>
      </c>
      <c r="F38" s="122"/>
      <c r="G38" s="122">
        <v>-66.137335877778398</v>
      </c>
      <c r="H38" s="122">
        <v>202.14776704342199</v>
      </c>
      <c r="I38" s="122"/>
      <c r="J38" s="122">
        <v>18064</v>
      </c>
      <c r="K38" s="122">
        <v>287</v>
      </c>
      <c r="L38" s="122">
        <v>2723</v>
      </c>
      <c r="M38" s="122">
        <v>55336.583827537797</v>
      </c>
      <c r="N38" s="122">
        <v>99062.509417837296</v>
      </c>
      <c r="O38" s="122"/>
      <c r="P38" s="122">
        <v>302</v>
      </c>
      <c r="Q38" s="122">
        <v>8039.8143089790901</v>
      </c>
      <c r="R38" s="122">
        <v>200.54964330203001</v>
      </c>
      <c r="S38" s="122"/>
      <c r="T38" s="122">
        <v>475.91773157422102</v>
      </c>
      <c r="U38" s="122">
        <v>273.76996453079897</v>
      </c>
    </row>
    <row r="39" spans="1:21" ht="12.75" x14ac:dyDescent="0.2">
      <c r="A39" s="122" t="s">
        <v>390</v>
      </c>
      <c r="B39" s="122">
        <v>10680</v>
      </c>
      <c r="C39" s="122"/>
      <c r="D39" s="122">
        <v>568.43600205067503</v>
      </c>
      <c r="E39" s="122">
        <v>9674.3320234142102</v>
      </c>
      <c r="F39" s="122"/>
      <c r="G39" s="122">
        <v>-64.183944320301705</v>
      </c>
      <c r="H39" s="122">
        <v>501.21267366516997</v>
      </c>
      <c r="I39" s="122"/>
      <c r="J39" s="122">
        <v>20930</v>
      </c>
      <c r="K39" s="122">
        <v>215</v>
      </c>
      <c r="L39" s="122">
        <v>2044</v>
      </c>
      <c r="M39" s="122">
        <v>55336.583827537797</v>
      </c>
      <c r="N39" s="122">
        <v>99062.509417837296</v>
      </c>
      <c r="O39" s="122"/>
      <c r="P39" s="122">
        <v>355</v>
      </c>
      <c r="Q39" s="122">
        <v>8039.8143089790901</v>
      </c>
      <c r="R39" s="122">
        <v>200.54964330203001</v>
      </c>
      <c r="S39" s="122"/>
      <c r="T39" s="122">
        <v>774.982638195969</v>
      </c>
      <c r="U39" s="122">
        <v>273.76996453079897</v>
      </c>
    </row>
    <row r="40" spans="1:21" ht="12.75" x14ac:dyDescent="0.2">
      <c r="A40" s="122" t="s">
        <v>385</v>
      </c>
      <c r="B40" s="122">
        <v>10507</v>
      </c>
      <c r="C40" s="122"/>
      <c r="D40" s="122">
        <v>660.02100539134199</v>
      </c>
      <c r="E40" s="122">
        <v>9944.3598766252999</v>
      </c>
      <c r="F40" s="122"/>
      <c r="G40" s="122">
        <v>-10.004647629180701</v>
      </c>
      <c r="H40" s="122">
        <v>-87.220406377053806</v>
      </c>
      <c r="I40" s="122"/>
      <c r="J40" s="122">
        <v>219914</v>
      </c>
      <c r="K40" s="122">
        <v>2623</v>
      </c>
      <c r="L40" s="122">
        <v>22076</v>
      </c>
      <c r="M40" s="122">
        <v>55336.583827537797</v>
      </c>
      <c r="N40" s="122">
        <v>99062.509417837296</v>
      </c>
      <c r="O40" s="122"/>
      <c r="P40" s="122">
        <v>5212</v>
      </c>
      <c r="Q40" s="122">
        <v>8039.8143089790901</v>
      </c>
      <c r="R40" s="122">
        <v>200.54964330203001</v>
      </c>
      <c r="S40" s="122"/>
      <c r="T40" s="122">
        <v>186.54955815374501</v>
      </c>
      <c r="U40" s="122">
        <v>273.76996453079897</v>
      </c>
    </row>
    <row r="41" spans="1:21" ht="12.75" x14ac:dyDescent="0.2">
      <c r="A41" s="122" t="s">
        <v>391</v>
      </c>
      <c r="B41" s="122">
        <v>11066</v>
      </c>
      <c r="C41" s="122"/>
      <c r="D41" s="122">
        <v>606.21869115468996</v>
      </c>
      <c r="E41" s="122">
        <v>10515.2504146992</v>
      </c>
      <c r="F41" s="122"/>
      <c r="G41" s="122">
        <v>-49.193853822206897</v>
      </c>
      <c r="H41" s="122">
        <v>-5.8084515180067902</v>
      </c>
      <c r="I41" s="122"/>
      <c r="J41" s="122">
        <v>9402</v>
      </c>
      <c r="K41" s="122">
        <v>103</v>
      </c>
      <c r="L41" s="122">
        <v>998</v>
      </c>
      <c r="M41" s="122">
        <v>55336.583827537797</v>
      </c>
      <c r="N41" s="122">
        <v>99062.509417837296</v>
      </c>
      <c r="O41" s="122"/>
      <c r="P41" s="122">
        <v>177</v>
      </c>
      <c r="Q41" s="122">
        <v>8039.8143089790901</v>
      </c>
      <c r="R41" s="122">
        <v>200.54964330203001</v>
      </c>
      <c r="S41" s="122"/>
      <c r="T41" s="122">
        <v>267.96151301279201</v>
      </c>
      <c r="U41" s="122">
        <v>273.76996453079897</v>
      </c>
    </row>
    <row r="42" spans="1:21" ht="12.75" x14ac:dyDescent="0.2">
      <c r="A42" s="122" t="s">
        <v>392</v>
      </c>
      <c r="B42" s="122">
        <v>10136</v>
      </c>
      <c r="C42" s="122"/>
      <c r="D42" s="122">
        <v>575.39750593690997</v>
      </c>
      <c r="E42" s="122">
        <v>9401.6090709408199</v>
      </c>
      <c r="F42" s="122"/>
      <c r="G42" s="122">
        <v>-126.850428812825</v>
      </c>
      <c r="H42" s="122">
        <v>286.312687051642</v>
      </c>
      <c r="I42" s="122"/>
      <c r="J42" s="122">
        <v>21927</v>
      </c>
      <c r="K42" s="122">
        <v>228</v>
      </c>
      <c r="L42" s="122">
        <v>2081</v>
      </c>
      <c r="M42" s="122">
        <v>55336.583827537797</v>
      </c>
      <c r="N42" s="122">
        <v>99062.509417837296</v>
      </c>
      <c r="O42" s="122"/>
      <c r="P42" s="122">
        <v>201</v>
      </c>
      <c r="Q42" s="122">
        <v>8039.8143089790901</v>
      </c>
      <c r="R42" s="122">
        <v>200.54964330203001</v>
      </c>
      <c r="S42" s="122"/>
      <c r="T42" s="122">
        <v>560.08265158244103</v>
      </c>
      <c r="U42" s="122">
        <v>273.76996453079897</v>
      </c>
    </row>
    <row r="43" spans="1:21" ht="14.25" customHeight="1" x14ac:dyDescent="0.2">
      <c r="A43" s="19" t="s">
        <v>393</v>
      </c>
      <c r="B43" s="19"/>
      <c r="C43" s="19"/>
      <c r="D43" s="122"/>
      <c r="E43" s="122"/>
      <c r="F43" s="19"/>
      <c r="G43" s="122"/>
      <c r="H43" s="122"/>
      <c r="I43" s="19"/>
      <c r="J43" s="122"/>
      <c r="K43" s="122"/>
      <c r="L43" s="122"/>
      <c r="M43" s="122"/>
      <c r="N43" s="122"/>
      <c r="O43" s="19"/>
      <c r="P43" s="122"/>
      <c r="Q43" s="122"/>
      <c r="R43" s="122"/>
      <c r="S43" s="19"/>
      <c r="T43" s="122"/>
      <c r="U43" s="122"/>
    </row>
    <row r="44" spans="1:21" ht="12.75" x14ac:dyDescent="0.2">
      <c r="A44" s="122" t="s">
        <v>394</v>
      </c>
      <c r="B44" s="122">
        <v>11569</v>
      </c>
      <c r="C44" s="122"/>
      <c r="D44" s="122">
        <v>692.30844353469604</v>
      </c>
      <c r="E44" s="122">
        <v>10837.2828064572</v>
      </c>
      <c r="F44" s="122"/>
      <c r="G44" s="122">
        <v>110.726438110277</v>
      </c>
      <c r="H44" s="122">
        <v>-71.175532816055807</v>
      </c>
      <c r="I44" s="122"/>
      <c r="J44" s="122">
        <v>104709</v>
      </c>
      <c r="K44" s="122">
        <v>1310</v>
      </c>
      <c r="L44" s="122">
        <v>11455</v>
      </c>
      <c r="M44" s="122">
        <v>55336.583827537797</v>
      </c>
      <c r="N44" s="122">
        <v>99062.509417837296</v>
      </c>
      <c r="O44" s="122"/>
      <c r="P44" s="122">
        <v>4054</v>
      </c>
      <c r="Q44" s="122">
        <v>8039.8143089790901</v>
      </c>
      <c r="R44" s="122">
        <v>200.54964330203001</v>
      </c>
      <c r="S44" s="122"/>
      <c r="T44" s="122">
        <v>202.594431714743</v>
      </c>
      <c r="U44" s="122">
        <v>273.76996453079897</v>
      </c>
    </row>
    <row r="45" spans="1:21" ht="12.75" x14ac:dyDescent="0.2">
      <c r="A45" s="122" t="s">
        <v>395</v>
      </c>
      <c r="B45" s="122">
        <v>11220</v>
      </c>
      <c r="C45" s="122"/>
      <c r="D45" s="122">
        <v>666.11281528641905</v>
      </c>
      <c r="E45" s="122">
        <v>10256.353263967299</v>
      </c>
      <c r="F45" s="122"/>
      <c r="G45" s="122">
        <v>101.229439808961</v>
      </c>
      <c r="H45" s="122">
        <v>196.755842520443</v>
      </c>
      <c r="I45" s="122"/>
      <c r="J45" s="122">
        <v>16864</v>
      </c>
      <c r="K45" s="122">
        <v>203</v>
      </c>
      <c r="L45" s="122">
        <v>1746</v>
      </c>
      <c r="M45" s="122">
        <v>55336.583827537797</v>
      </c>
      <c r="N45" s="122">
        <v>99062.509417837296</v>
      </c>
      <c r="O45" s="122"/>
      <c r="P45" s="122">
        <v>633</v>
      </c>
      <c r="Q45" s="122">
        <v>8039.8143089790901</v>
      </c>
      <c r="R45" s="122">
        <v>200.54964330203001</v>
      </c>
      <c r="S45" s="122"/>
      <c r="T45" s="122">
        <v>470.525807051242</v>
      </c>
      <c r="U45" s="122">
        <v>273.76996453079897</v>
      </c>
    </row>
    <row r="46" spans="1:21" ht="12.75" x14ac:dyDescent="0.2">
      <c r="A46" s="122" t="s">
        <v>396</v>
      </c>
      <c r="B46" s="122">
        <v>12375</v>
      </c>
      <c r="C46" s="122"/>
      <c r="D46" s="122">
        <v>662.89400719076002</v>
      </c>
      <c r="E46" s="122">
        <v>11408.505712971701</v>
      </c>
      <c r="F46" s="122"/>
      <c r="G46" s="122">
        <v>-80.160373769264098</v>
      </c>
      <c r="H46" s="122">
        <v>384.19834328079202</v>
      </c>
      <c r="I46" s="122"/>
      <c r="J46" s="122">
        <v>11019</v>
      </c>
      <c r="K46" s="122">
        <v>132</v>
      </c>
      <c r="L46" s="122">
        <v>1269</v>
      </c>
      <c r="M46" s="122">
        <v>55336.583827537797</v>
      </c>
      <c r="N46" s="122">
        <v>99062.509417837296</v>
      </c>
      <c r="O46" s="122"/>
      <c r="P46" s="122">
        <v>165</v>
      </c>
      <c r="Q46" s="122">
        <v>8039.8143089790901</v>
      </c>
      <c r="R46" s="122">
        <v>200.54964330203001</v>
      </c>
      <c r="S46" s="122"/>
      <c r="T46" s="122">
        <v>657.96830781159099</v>
      </c>
      <c r="U46" s="122">
        <v>273.76996453079897</v>
      </c>
    </row>
    <row r="47" spans="1:21" ht="12.75" x14ac:dyDescent="0.2">
      <c r="A47" s="122" t="s">
        <v>397</v>
      </c>
      <c r="B47" s="122">
        <v>11265</v>
      </c>
      <c r="C47" s="122"/>
      <c r="D47" s="122">
        <v>612.81541870943897</v>
      </c>
      <c r="E47" s="122">
        <v>10445.1988221017</v>
      </c>
      <c r="F47" s="122"/>
      <c r="G47" s="122">
        <v>66.556952261860701</v>
      </c>
      <c r="H47" s="122">
        <v>140.228549539102</v>
      </c>
      <c r="I47" s="122"/>
      <c r="J47" s="122">
        <v>34133</v>
      </c>
      <c r="K47" s="122">
        <v>378</v>
      </c>
      <c r="L47" s="122">
        <v>3599</v>
      </c>
      <c r="M47" s="122">
        <v>55336.583827537797</v>
      </c>
      <c r="N47" s="122">
        <v>99062.509417837296</v>
      </c>
      <c r="O47" s="122"/>
      <c r="P47" s="122">
        <v>1134</v>
      </c>
      <c r="Q47" s="122">
        <v>8039.8143089790901</v>
      </c>
      <c r="R47" s="122">
        <v>200.54964330203001</v>
      </c>
      <c r="S47" s="122"/>
      <c r="T47" s="122">
        <v>413.99851406990098</v>
      </c>
      <c r="U47" s="122">
        <v>273.76996453079897</v>
      </c>
    </row>
    <row r="48" spans="1:21" ht="12.75" x14ac:dyDescent="0.2">
      <c r="A48" s="122" t="s">
        <v>398</v>
      </c>
      <c r="B48" s="122">
        <v>11236</v>
      </c>
      <c r="C48" s="122"/>
      <c r="D48" s="122">
        <v>644.48109961940304</v>
      </c>
      <c r="E48" s="122">
        <v>10510.4452723957</v>
      </c>
      <c r="F48" s="122"/>
      <c r="G48" s="122">
        <v>-18.785222232569499</v>
      </c>
      <c r="H48" s="122">
        <v>100.226227544813</v>
      </c>
      <c r="I48" s="122"/>
      <c r="J48" s="122">
        <v>55467</v>
      </c>
      <c r="K48" s="122">
        <v>646</v>
      </c>
      <c r="L48" s="122">
        <v>5885</v>
      </c>
      <c r="M48" s="122">
        <v>55336.583827537797</v>
      </c>
      <c r="N48" s="122">
        <v>99062.509417837296</v>
      </c>
      <c r="O48" s="122"/>
      <c r="P48" s="122">
        <v>1254</v>
      </c>
      <c r="Q48" s="122">
        <v>8039.8143089790901</v>
      </c>
      <c r="R48" s="122">
        <v>200.54964330203001</v>
      </c>
      <c r="S48" s="122"/>
      <c r="T48" s="122">
        <v>373.99619207561199</v>
      </c>
      <c r="U48" s="122">
        <v>273.76996453079897</v>
      </c>
    </row>
    <row r="49" spans="1:21" ht="12.75" x14ac:dyDescent="0.2">
      <c r="A49" s="122" t="s">
        <v>399</v>
      </c>
      <c r="B49" s="122">
        <v>9674</v>
      </c>
      <c r="C49" s="122"/>
      <c r="D49" s="122">
        <v>594.47196150502805</v>
      </c>
      <c r="E49" s="122">
        <v>9239.6744293785596</v>
      </c>
      <c r="F49" s="122"/>
      <c r="G49" s="122">
        <v>-23.791567221876999</v>
      </c>
      <c r="H49" s="122">
        <v>-136.39157157735701</v>
      </c>
      <c r="I49" s="122"/>
      <c r="J49" s="122">
        <v>12008</v>
      </c>
      <c r="K49" s="122">
        <v>129</v>
      </c>
      <c r="L49" s="122">
        <v>1120</v>
      </c>
      <c r="M49" s="122">
        <v>55336.583827537797</v>
      </c>
      <c r="N49" s="122">
        <v>99062.509417837296</v>
      </c>
      <c r="O49" s="122"/>
      <c r="P49" s="122">
        <v>264</v>
      </c>
      <c r="Q49" s="122">
        <v>8039.8143089790901</v>
      </c>
      <c r="R49" s="122">
        <v>200.54964330203001</v>
      </c>
      <c r="S49" s="122"/>
      <c r="T49" s="122">
        <v>137.37839295344199</v>
      </c>
      <c r="U49" s="122">
        <v>273.76996453079897</v>
      </c>
    </row>
    <row r="50" spans="1:21" ht="12.75" x14ac:dyDescent="0.2">
      <c r="A50" s="122" t="s">
        <v>400</v>
      </c>
      <c r="B50" s="122">
        <v>12398</v>
      </c>
      <c r="C50" s="122"/>
      <c r="D50" s="122">
        <v>631.60603598273997</v>
      </c>
      <c r="E50" s="122">
        <v>11722.420503802899</v>
      </c>
      <c r="F50" s="122"/>
      <c r="G50" s="122">
        <v>-62.2129896192112</v>
      </c>
      <c r="H50" s="122">
        <v>106.245336493433</v>
      </c>
      <c r="I50" s="122"/>
      <c r="J50" s="122">
        <v>35045</v>
      </c>
      <c r="K50" s="122">
        <v>400</v>
      </c>
      <c r="L50" s="122">
        <v>4147</v>
      </c>
      <c r="M50" s="122">
        <v>55336.583827537797</v>
      </c>
      <c r="N50" s="122">
        <v>99062.509417837296</v>
      </c>
      <c r="O50" s="122"/>
      <c r="P50" s="122">
        <v>603</v>
      </c>
      <c r="Q50" s="122">
        <v>8039.8143089790901</v>
      </c>
      <c r="R50" s="122">
        <v>200.54964330203001</v>
      </c>
      <c r="S50" s="122"/>
      <c r="T50" s="122">
        <v>380.01530102423197</v>
      </c>
      <c r="U50" s="122">
        <v>273.76996453079897</v>
      </c>
    </row>
    <row r="51" spans="1:21" ht="12.75" x14ac:dyDescent="0.2">
      <c r="A51" s="122" t="s">
        <v>401</v>
      </c>
      <c r="B51" s="122">
        <v>11831</v>
      </c>
      <c r="C51" s="122"/>
      <c r="D51" s="122">
        <v>732.62278062162898</v>
      </c>
      <c r="E51" s="122">
        <v>11220.8463361951</v>
      </c>
      <c r="F51" s="122"/>
      <c r="G51" s="122">
        <v>-75.433301082705597</v>
      </c>
      <c r="H51" s="122">
        <v>-47.429670978465801</v>
      </c>
      <c r="I51" s="122"/>
      <c r="J51" s="122">
        <v>12916</v>
      </c>
      <c r="K51" s="122">
        <v>171</v>
      </c>
      <c r="L51" s="122">
        <v>1463</v>
      </c>
      <c r="M51" s="122">
        <v>55336.583827537797</v>
      </c>
      <c r="N51" s="122">
        <v>99062.509417837296</v>
      </c>
      <c r="O51" s="122"/>
      <c r="P51" s="122">
        <v>201</v>
      </c>
      <c r="Q51" s="122">
        <v>8039.8143089790901</v>
      </c>
      <c r="R51" s="122">
        <v>200.54964330203001</v>
      </c>
      <c r="S51" s="122"/>
      <c r="T51" s="122">
        <v>226.34029355233301</v>
      </c>
      <c r="U51" s="122">
        <v>273.76996453079897</v>
      </c>
    </row>
    <row r="52" spans="1:21" ht="12.75" x14ac:dyDescent="0.2">
      <c r="A52" s="122" t="s">
        <v>402</v>
      </c>
      <c r="B52" s="122">
        <v>12087</v>
      </c>
      <c r="C52" s="122"/>
      <c r="D52" s="122">
        <v>524.43167679692704</v>
      </c>
      <c r="E52" s="122">
        <v>10996.1543678405</v>
      </c>
      <c r="F52" s="122"/>
      <c r="G52" s="122">
        <v>25.405922244440902</v>
      </c>
      <c r="H52" s="122">
        <v>541.05800090517903</v>
      </c>
      <c r="I52" s="122"/>
      <c r="J52" s="122">
        <v>9180</v>
      </c>
      <c r="K52" s="122">
        <v>87</v>
      </c>
      <c r="L52" s="122">
        <v>1019</v>
      </c>
      <c r="M52" s="122">
        <v>55336.583827537797</v>
      </c>
      <c r="N52" s="122">
        <v>99062.509417837296</v>
      </c>
      <c r="O52" s="122"/>
      <c r="P52" s="122">
        <v>258</v>
      </c>
      <c r="Q52" s="122">
        <v>8039.8143089790901</v>
      </c>
      <c r="R52" s="122">
        <v>200.54964330203001</v>
      </c>
      <c r="S52" s="122"/>
      <c r="T52" s="122">
        <v>814.82796543597794</v>
      </c>
      <c r="U52" s="122">
        <v>273.76996453079897</v>
      </c>
    </row>
    <row r="53" spans="1:21" ht="14.25" customHeight="1" x14ac:dyDescent="0.2">
      <c r="A53" s="19" t="s">
        <v>403</v>
      </c>
      <c r="B53" s="19"/>
      <c r="C53" s="19"/>
      <c r="D53" s="122"/>
      <c r="E53" s="122"/>
      <c r="F53" s="19"/>
      <c r="G53" s="122"/>
      <c r="H53" s="122"/>
      <c r="I53" s="19"/>
      <c r="J53" s="122"/>
      <c r="K53" s="122"/>
      <c r="L53" s="122"/>
      <c r="M53" s="122"/>
      <c r="N53" s="122"/>
      <c r="O53" s="19"/>
      <c r="P53" s="122"/>
      <c r="Q53" s="122"/>
      <c r="R53" s="122"/>
      <c r="S53" s="19"/>
      <c r="T53" s="122"/>
      <c r="U53" s="122"/>
    </row>
    <row r="54" spans="1:21" ht="12.75" x14ac:dyDescent="0.2">
      <c r="A54" s="122" t="s">
        <v>404</v>
      </c>
      <c r="B54" s="122">
        <v>9761</v>
      </c>
      <c r="C54" s="122"/>
      <c r="D54" s="122">
        <v>619.02285227944299</v>
      </c>
      <c r="E54" s="122">
        <v>9010.6372036030298</v>
      </c>
      <c r="F54" s="122"/>
      <c r="G54" s="122">
        <v>-104.71470288691199</v>
      </c>
      <c r="H54" s="122">
        <v>235.992611688713</v>
      </c>
      <c r="I54" s="122"/>
      <c r="J54" s="122">
        <v>5453</v>
      </c>
      <c r="K54" s="122">
        <v>61</v>
      </c>
      <c r="L54" s="122">
        <v>496</v>
      </c>
      <c r="M54" s="122">
        <v>55336.583827537797</v>
      </c>
      <c r="N54" s="122">
        <v>99062.509417837296</v>
      </c>
      <c r="O54" s="122"/>
      <c r="P54" s="122">
        <v>65</v>
      </c>
      <c r="Q54" s="122">
        <v>8039.8143089790901</v>
      </c>
      <c r="R54" s="122">
        <v>200.54964330203001</v>
      </c>
      <c r="S54" s="122"/>
      <c r="T54" s="122">
        <v>509.76257621951203</v>
      </c>
      <c r="U54" s="122">
        <v>273.76996453079897</v>
      </c>
    </row>
    <row r="55" spans="1:21" ht="12.75" x14ac:dyDescent="0.2">
      <c r="A55" s="122" t="s">
        <v>405</v>
      </c>
      <c r="B55" s="122">
        <v>10446</v>
      </c>
      <c r="C55" s="122"/>
      <c r="D55" s="122">
        <v>723.21993972126097</v>
      </c>
      <c r="E55" s="122">
        <v>9480.6544907927</v>
      </c>
      <c r="F55" s="122"/>
      <c r="G55" s="122">
        <v>-51.878099098356998</v>
      </c>
      <c r="H55" s="122">
        <v>294.19810569540999</v>
      </c>
      <c r="I55" s="122"/>
      <c r="J55" s="122">
        <v>21577</v>
      </c>
      <c r="K55" s="122">
        <v>282</v>
      </c>
      <c r="L55" s="122">
        <v>2065</v>
      </c>
      <c r="M55" s="122">
        <v>55336.583827537797</v>
      </c>
      <c r="N55" s="122">
        <v>99062.509417837296</v>
      </c>
      <c r="O55" s="122"/>
      <c r="P55" s="122">
        <v>399</v>
      </c>
      <c r="Q55" s="122">
        <v>8039.8143089790901</v>
      </c>
      <c r="R55" s="122">
        <v>200.54964330203001</v>
      </c>
      <c r="S55" s="122"/>
      <c r="T55" s="122">
        <v>567.96807022620897</v>
      </c>
      <c r="U55" s="122">
        <v>273.76996453079897</v>
      </c>
    </row>
    <row r="56" spans="1:21" ht="12.75" x14ac:dyDescent="0.2">
      <c r="A56" s="122" t="s">
        <v>406</v>
      </c>
      <c r="B56" s="122">
        <v>11828</v>
      </c>
      <c r="C56" s="122"/>
      <c r="D56" s="122">
        <v>537.57458484554002</v>
      </c>
      <c r="E56" s="122">
        <v>10615.988410594</v>
      </c>
      <c r="F56" s="122"/>
      <c r="G56" s="122">
        <v>-85.834624321454299</v>
      </c>
      <c r="H56" s="122">
        <v>760.49055937094101</v>
      </c>
      <c r="I56" s="122"/>
      <c r="J56" s="122">
        <v>9882</v>
      </c>
      <c r="K56" s="122">
        <v>96</v>
      </c>
      <c r="L56" s="122">
        <v>1059</v>
      </c>
      <c r="M56" s="122">
        <v>55336.583827537797</v>
      </c>
      <c r="N56" s="122">
        <v>99062.509417837296</v>
      </c>
      <c r="O56" s="122"/>
      <c r="P56" s="122">
        <v>141</v>
      </c>
      <c r="Q56" s="122">
        <v>8039.8143089790901</v>
      </c>
      <c r="R56" s="122">
        <v>200.54964330203001</v>
      </c>
      <c r="S56" s="122"/>
      <c r="T56" s="122">
        <v>1034.26052390174</v>
      </c>
      <c r="U56" s="122">
        <v>273.76996453079897</v>
      </c>
    </row>
    <row r="57" spans="1:21" ht="12.75" x14ac:dyDescent="0.2">
      <c r="A57" s="122" t="s">
        <v>407</v>
      </c>
      <c r="B57" s="122">
        <v>10626</v>
      </c>
      <c r="C57" s="122"/>
      <c r="D57" s="122">
        <v>652.08641553015798</v>
      </c>
      <c r="E57" s="122">
        <v>10053.107424960601</v>
      </c>
      <c r="F57" s="122"/>
      <c r="G57" s="122">
        <v>3.8945371136568401</v>
      </c>
      <c r="H57" s="122">
        <v>-83.387159914031798</v>
      </c>
      <c r="I57" s="122"/>
      <c r="J57" s="122">
        <v>158520</v>
      </c>
      <c r="K57" s="122">
        <v>1868</v>
      </c>
      <c r="L57" s="122">
        <v>16087</v>
      </c>
      <c r="M57" s="122">
        <v>55336.583827537797</v>
      </c>
      <c r="N57" s="122">
        <v>99062.509417837296</v>
      </c>
      <c r="O57" s="122"/>
      <c r="P57" s="122">
        <v>4031</v>
      </c>
      <c r="Q57" s="122">
        <v>8039.8143089790901</v>
      </c>
      <c r="R57" s="122">
        <v>200.54964330203001</v>
      </c>
      <c r="S57" s="122"/>
      <c r="T57" s="122">
        <v>190.382804616767</v>
      </c>
      <c r="U57" s="122">
        <v>273.76996453079897</v>
      </c>
    </row>
    <row r="58" spans="1:21" ht="12.75" x14ac:dyDescent="0.2">
      <c r="A58" s="122" t="s">
        <v>408</v>
      </c>
      <c r="B58" s="122">
        <v>11358</v>
      </c>
      <c r="C58" s="122"/>
      <c r="D58" s="122">
        <v>655.37980031874201</v>
      </c>
      <c r="E58" s="122">
        <v>10709.559569543801</v>
      </c>
      <c r="F58" s="122"/>
      <c r="G58" s="122">
        <v>-67.242088972757003</v>
      </c>
      <c r="H58" s="122">
        <v>60.639154599973203</v>
      </c>
      <c r="I58" s="122"/>
      <c r="J58" s="122">
        <v>27019</v>
      </c>
      <c r="K58" s="122">
        <v>320</v>
      </c>
      <c r="L58" s="122">
        <v>2921</v>
      </c>
      <c r="M58" s="122">
        <v>55336.583827537797</v>
      </c>
      <c r="N58" s="122">
        <v>99062.509417837296</v>
      </c>
      <c r="O58" s="122"/>
      <c r="P58" s="122">
        <v>448</v>
      </c>
      <c r="Q58" s="122">
        <v>8039.8143089790901</v>
      </c>
      <c r="R58" s="122">
        <v>200.54964330203001</v>
      </c>
      <c r="S58" s="122"/>
      <c r="T58" s="122">
        <v>334.40911913077201</v>
      </c>
      <c r="U58" s="122">
        <v>273.76996453079897</v>
      </c>
    </row>
    <row r="59" spans="1:21" ht="12.75" x14ac:dyDescent="0.2">
      <c r="A59" s="122" t="s">
        <v>409</v>
      </c>
      <c r="B59" s="122">
        <v>11133</v>
      </c>
      <c r="C59" s="122"/>
      <c r="D59" s="122">
        <v>606.11151773256597</v>
      </c>
      <c r="E59" s="122">
        <v>10450.1404915278</v>
      </c>
      <c r="F59" s="122"/>
      <c r="G59" s="122">
        <v>-19.626590584413101</v>
      </c>
      <c r="H59" s="122">
        <v>96.368314273302204</v>
      </c>
      <c r="I59" s="122"/>
      <c r="J59" s="122">
        <v>43549</v>
      </c>
      <c r="K59" s="122">
        <v>477</v>
      </c>
      <c r="L59" s="122">
        <v>4594</v>
      </c>
      <c r="M59" s="122">
        <v>55336.583827537797</v>
      </c>
      <c r="N59" s="122">
        <v>99062.509417837296</v>
      </c>
      <c r="O59" s="122"/>
      <c r="P59" s="122">
        <v>980</v>
      </c>
      <c r="Q59" s="122">
        <v>8039.8143089790901</v>
      </c>
      <c r="R59" s="122">
        <v>200.54964330203001</v>
      </c>
      <c r="S59" s="122"/>
      <c r="T59" s="122">
        <v>370.13827880410099</v>
      </c>
      <c r="U59" s="122">
        <v>273.76996453079897</v>
      </c>
    </row>
    <row r="60" spans="1:21" ht="12.75" x14ac:dyDescent="0.2">
      <c r="A60" s="122" t="s">
        <v>410</v>
      </c>
      <c r="B60" s="122">
        <v>11111</v>
      </c>
      <c r="C60" s="122"/>
      <c r="D60" s="122">
        <v>641.60861988261104</v>
      </c>
      <c r="E60" s="122">
        <v>10525.747486448299</v>
      </c>
      <c r="F60" s="122"/>
      <c r="G60" s="122">
        <v>52.236673039666897</v>
      </c>
      <c r="H60" s="122">
        <v>-108.478391349311</v>
      </c>
      <c r="I60" s="122"/>
      <c r="J60" s="122">
        <v>140927</v>
      </c>
      <c r="K60" s="122">
        <v>1634</v>
      </c>
      <c r="L60" s="122">
        <v>14974</v>
      </c>
      <c r="M60" s="122">
        <v>55336.583827537797</v>
      </c>
      <c r="N60" s="122">
        <v>99062.509417837296</v>
      </c>
      <c r="O60" s="122"/>
      <c r="P60" s="122">
        <v>4431</v>
      </c>
      <c r="Q60" s="122">
        <v>8039.8143089790901</v>
      </c>
      <c r="R60" s="122">
        <v>200.54964330203001</v>
      </c>
      <c r="S60" s="122"/>
      <c r="T60" s="122">
        <v>165.29157318148799</v>
      </c>
      <c r="U60" s="122">
        <v>273.76996453079897</v>
      </c>
    </row>
    <row r="61" spans="1:21" ht="12.75" x14ac:dyDescent="0.2">
      <c r="A61" s="122" t="s">
        <v>411</v>
      </c>
      <c r="B61" s="122">
        <v>11582</v>
      </c>
      <c r="C61" s="122"/>
      <c r="D61" s="122">
        <v>708.80824956421895</v>
      </c>
      <c r="E61" s="122">
        <v>10744.6768358304</v>
      </c>
      <c r="F61" s="122"/>
      <c r="G61" s="122">
        <v>-141.86082595117401</v>
      </c>
      <c r="H61" s="122">
        <v>270.37709429273002</v>
      </c>
      <c r="I61" s="122"/>
      <c r="J61" s="122">
        <v>14521</v>
      </c>
      <c r="K61" s="122">
        <v>186</v>
      </c>
      <c r="L61" s="122">
        <v>1575</v>
      </c>
      <c r="M61" s="122">
        <v>55336.583827537797</v>
      </c>
      <c r="N61" s="122">
        <v>99062.509417837296</v>
      </c>
      <c r="O61" s="122"/>
      <c r="P61" s="122">
        <v>106</v>
      </c>
      <c r="Q61" s="122">
        <v>8039.8143089790901</v>
      </c>
      <c r="R61" s="122">
        <v>200.54964330203001</v>
      </c>
      <c r="S61" s="122"/>
      <c r="T61" s="122">
        <v>544.14705882352905</v>
      </c>
      <c r="U61" s="122">
        <v>273.76996453079897</v>
      </c>
    </row>
    <row r="62" spans="1:21" ht="12.75" x14ac:dyDescent="0.2">
      <c r="A62" s="122" t="s">
        <v>412</v>
      </c>
      <c r="B62" s="122">
        <v>8875</v>
      </c>
      <c r="C62" s="122"/>
      <c r="D62" s="122">
        <v>521.97289690441301</v>
      </c>
      <c r="E62" s="122">
        <v>8396.4854364397906</v>
      </c>
      <c r="F62" s="122"/>
      <c r="G62" s="122">
        <v>-124.71255913163</v>
      </c>
      <c r="H62" s="122">
        <v>81.023431695616196</v>
      </c>
      <c r="I62" s="122"/>
      <c r="J62" s="122">
        <v>7421</v>
      </c>
      <c r="K62" s="122">
        <v>70</v>
      </c>
      <c r="L62" s="122">
        <v>629</v>
      </c>
      <c r="M62" s="122">
        <v>55336.583827537797</v>
      </c>
      <c r="N62" s="122">
        <v>99062.509417837296</v>
      </c>
      <c r="O62" s="122"/>
      <c r="P62" s="122">
        <v>70</v>
      </c>
      <c r="Q62" s="122">
        <v>8039.8143089790901</v>
      </c>
      <c r="R62" s="122">
        <v>200.54964330203001</v>
      </c>
      <c r="S62" s="122"/>
      <c r="T62" s="122">
        <v>354.79339622641498</v>
      </c>
      <c r="U62" s="122">
        <v>273.76996453079897</v>
      </c>
    </row>
    <row r="63" spans="1:21" ht="12.75" x14ac:dyDescent="0.2">
      <c r="A63" s="122" t="s">
        <v>413</v>
      </c>
      <c r="B63" s="122">
        <v>9785</v>
      </c>
      <c r="C63" s="122"/>
      <c r="D63" s="122">
        <v>517.03373778255002</v>
      </c>
      <c r="E63" s="122">
        <v>8905.6195335227494</v>
      </c>
      <c r="F63" s="122"/>
      <c r="G63" s="122">
        <v>-43.204792558121298</v>
      </c>
      <c r="H63" s="122">
        <v>405.28201344897298</v>
      </c>
      <c r="I63" s="122"/>
      <c r="J63" s="122">
        <v>7920</v>
      </c>
      <c r="K63" s="122">
        <v>74</v>
      </c>
      <c r="L63" s="122">
        <v>712</v>
      </c>
      <c r="M63" s="122">
        <v>55336.583827537797</v>
      </c>
      <c r="N63" s="122">
        <v>99062.509417837296</v>
      </c>
      <c r="O63" s="122"/>
      <c r="P63" s="122">
        <v>155</v>
      </c>
      <c r="Q63" s="122">
        <v>8039.8143089790901</v>
      </c>
      <c r="R63" s="122">
        <v>200.54964330203001</v>
      </c>
      <c r="S63" s="122"/>
      <c r="T63" s="122">
        <v>679.051977979772</v>
      </c>
      <c r="U63" s="122">
        <v>273.76996453079897</v>
      </c>
    </row>
    <row r="64" spans="1:21" ht="12.75" x14ac:dyDescent="0.2">
      <c r="A64" s="122" t="s">
        <v>414</v>
      </c>
      <c r="B64" s="122">
        <v>11383</v>
      </c>
      <c r="C64" s="122"/>
      <c r="D64" s="122">
        <v>489.17955164981203</v>
      </c>
      <c r="E64" s="122">
        <v>9712.5310599861896</v>
      </c>
      <c r="F64" s="122"/>
      <c r="G64" s="122">
        <v>-64.865662196838002</v>
      </c>
      <c r="H64" s="122">
        <v>1246.4511683667999</v>
      </c>
      <c r="I64" s="122"/>
      <c r="J64" s="122">
        <v>3733</v>
      </c>
      <c r="K64" s="122">
        <v>33</v>
      </c>
      <c r="L64" s="122">
        <v>366</v>
      </c>
      <c r="M64" s="122">
        <v>55336.583827537797</v>
      </c>
      <c r="N64" s="122">
        <v>99062.509417837296</v>
      </c>
      <c r="O64" s="122"/>
      <c r="P64" s="122">
        <v>63</v>
      </c>
      <c r="Q64" s="122">
        <v>8039.8143089790901</v>
      </c>
      <c r="R64" s="122">
        <v>200.54964330203001</v>
      </c>
      <c r="S64" s="122"/>
      <c r="T64" s="122">
        <v>1520.2211328976</v>
      </c>
      <c r="U64" s="122">
        <v>273.76996453079897</v>
      </c>
    </row>
    <row r="65" spans="1:21" ht="12.75" x14ac:dyDescent="0.2">
      <c r="A65" s="122" t="s">
        <v>415</v>
      </c>
      <c r="B65" s="122">
        <v>10539</v>
      </c>
      <c r="C65" s="122"/>
      <c r="D65" s="122">
        <v>585.19472193166098</v>
      </c>
      <c r="E65" s="122">
        <v>9632.8517024824996</v>
      </c>
      <c r="F65" s="122"/>
      <c r="G65" s="122">
        <v>-119.674544501364</v>
      </c>
      <c r="H65" s="122">
        <v>440.21072776351298</v>
      </c>
      <c r="I65" s="122"/>
      <c r="J65" s="122">
        <v>11631</v>
      </c>
      <c r="K65" s="122">
        <v>123</v>
      </c>
      <c r="L65" s="122">
        <v>1131</v>
      </c>
      <c r="M65" s="122">
        <v>55336.583827537797</v>
      </c>
      <c r="N65" s="122">
        <v>99062.509417837296</v>
      </c>
      <c r="O65" s="122"/>
      <c r="P65" s="122">
        <v>117</v>
      </c>
      <c r="Q65" s="122">
        <v>8039.8143089790901</v>
      </c>
      <c r="R65" s="122">
        <v>200.54964330203001</v>
      </c>
      <c r="S65" s="122"/>
      <c r="T65" s="122">
        <v>713.98069229431201</v>
      </c>
      <c r="U65" s="122">
        <v>273.76996453079897</v>
      </c>
    </row>
    <row r="66" spans="1:21" ht="12.75" x14ac:dyDescent="0.2">
      <c r="A66" s="122" t="s">
        <v>416</v>
      </c>
      <c r="B66" s="122">
        <v>10819</v>
      </c>
      <c r="C66" s="122"/>
      <c r="D66" s="122">
        <v>497.128209567998</v>
      </c>
      <c r="E66" s="122">
        <v>9937.7699883886908</v>
      </c>
      <c r="F66" s="122"/>
      <c r="G66" s="122">
        <v>-54.590072279950498</v>
      </c>
      <c r="H66" s="122">
        <v>438.90880852151599</v>
      </c>
      <c r="I66" s="122"/>
      <c r="J66" s="122">
        <v>5343</v>
      </c>
      <c r="K66" s="122">
        <v>48</v>
      </c>
      <c r="L66" s="122">
        <v>536</v>
      </c>
      <c r="M66" s="122">
        <v>55336.583827537797</v>
      </c>
      <c r="N66" s="122">
        <v>99062.509417837296</v>
      </c>
      <c r="O66" s="122"/>
      <c r="P66" s="122">
        <v>97</v>
      </c>
      <c r="Q66" s="122">
        <v>8039.8143089790901</v>
      </c>
      <c r="R66" s="122">
        <v>200.54964330203001</v>
      </c>
      <c r="S66" s="122"/>
      <c r="T66" s="122">
        <v>712.67877305231502</v>
      </c>
      <c r="U66" s="122">
        <v>273.76996453079897</v>
      </c>
    </row>
    <row r="67" spans="1:21" ht="14.25" customHeight="1" x14ac:dyDescent="0.2">
      <c r="A67" s="19" t="s">
        <v>417</v>
      </c>
      <c r="B67" s="19"/>
      <c r="C67" s="19"/>
      <c r="D67" s="122"/>
      <c r="E67" s="122"/>
      <c r="F67" s="19"/>
      <c r="G67" s="122"/>
      <c r="H67" s="122"/>
      <c r="I67" s="19"/>
      <c r="J67" s="122"/>
      <c r="K67" s="122"/>
      <c r="L67" s="122"/>
      <c r="M67" s="122"/>
      <c r="N67" s="122"/>
      <c r="O67" s="19"/>
      <c r="P67" s="122"/>
      <c r="Q67" s="122"/>
      <c r="R67" s="122"/>
      <c r="S67" s="19"/>
      <c r="T67" s="122"/>
      <c r="U67" s="122"/>
    </row>
    <row r="68" spans="1:21" ht="12.75" x14ac:dyDescent="0.2">
      <c r="A68" s="122" t="s">
        <v>418</v>
      </c>
      <c r="B68" s="122">
        <v>11213</v>
      </c>
      <c r="C68" s="122"/>
      <c r="D68" s="122">
        <v>694.15726466067201</v>
      </c>
      <c r="E68" s="122">
        <v>10029.055705524899</v>
      </c>
      <c r="F68" s="122"/>
      <c r="G68" s="122">
        <v>-32.064750758489701</v>
      </c>
      <c r="H68" s="122">
        <v>522.25997651791295</v>
      </c>
      <c r="I68" s="122"/>
      <c r="J68" s="122">
        <v>6776</v>
      </c>
      <c r="K68" s="122">
        <v>85</v>
      </c>
      <c r="L68" s="122">
        <v>686</v>
      </c>
      <c r="M68" s="122">
        <v>55336.583827537797</v>
      </c>
      <c r="N68" s="122">
        <v>99062.509417837296</v>
      </c>
      <c r="O68" s="122"/>
      <c r="P68" s="122">
        <v>142</v>
      </c>
      <c r="Q68" s="122">
        <v>8039.8143089790901</v>
      </c>
      <c r="R68" s="122">
        <v>200.54964330203001</v>
      </c>
      <c r="S68" s="122"/>
      <c r="T68" s="122">
        <v>796.02994104871198</v>
      </c>
      <c r="U68" s="122">
        <v>273.76996453079897</v>
      </c>
    </row>
    <row r="69" spans="1:21" ht="12.75" x14ac:dyDescent="0.2">
      <c r="A69" s="122" t="s">
        <v>419</v>
      </c>
      <c r="B69" s="122">
        <v>10711</v>
      </c>
      <c r="C69" s="122"/>
      <c r="D69" s="122">
        <v>648.177715940383</v>
      </c>
      <c r="E69" s="122">
        <v>9834.5819237161595</v>
      </c>
      <c r="F69" s="122"/>
      <c r="G69" s="122">
        <v>-12.2030517733515</v>
      </c>
      <c r="H69" s="122">
        <v>240.44626490722499</v>
      </c>
      <c r="I69" s="122"/>
      <c r="J69" s="122">
        <v>17416</v>
      </c>
      <c r="K69" s="122">
        <v>204</v>
      </c>
      <c r="L69" s="122">
        <v>1729</v>
      </c>
      <c r="M69" s="122">
        <v>55336.583827537797</v>
      </c>
      <c r="N69" s="122">
        <v>99062.509417837296</v>
      </c>
      <c r="O69" s="122"/>
      <c r="P69" s="122">
        <v>408</v>
      </c>
      <c r="Q69" s="122">
        <v>8039.8143089790901</v>
      </c>
      <c r="R69" s="122">
        <v>200.54964330203001</v>
      </c>
      <c r="S69" s="122"/>
      <c r="T69" s="122">
        <v>514.21622943802402</v>
      </c>
      <c r="U69" s="122">
        <v>273.76996453079897</v>
      </c>
    </row>
    <row r="70" spans="1:21" ht="12.75" x14ac:dyDescent="0.2">
      <c r="A70" s="122" t="s">
        <v>420</v>
      </c>
      <c r="B70" s="122">
        <v>12206</v>
      </c>
      <c r="C70" s="122"/>
      <c r="D70" s="122">
        <v>668.618482238973</v>
      </c>
      <c r="E70" s="122">
        <v>11270.7050270859</v>
      </c>
      <c r="F70" s="122"/>
      <c r="G70" s="122">
        <v>93.864563226786501</v>
      </c>
      <c r="H70" s="122">
        <v>173.058941398271</v>
      </c>
      <c r="I70" s="122"/>
      <c r="J70" s="122">
        <v>29629</v>
      </c>
      <c r="K70" s="122">
        <v>358</v>
      </c>
      <c r="L70" s="122">
        <v>3371</v>
      </c>
      <c r="M70" s="122">
        <v>55336.583827537797</v>
      </c>
      <c r="N70" s="122">
        <v>99062.509417837296</v>
      </c>
      <c r="O70" s="122"/>
      <c r="P70" s="122">
        <v>1085</v>
      </c>
      <c r="Q70" s="122">
        <v>8039.8143089790901</v>
      </c>
      <c r="R70" s="122">
        <v>200.54964330203001</v>
      </c>
      <c r="S70" s="122"/>
      <c r="T70" s="122">
        <v>446.82890592907</v>
      </c>
      <c r="U70" s="122">
        <v>273.76996453079897</v>
      </c>
    </row>
    <row r="71" spans="1:21" ht="12.75" x14ac:dyDescent="0.2">
      <c r="A71" s="122" t="s">
        <v>421</v>
      </c>
      <c r="B71" s="122">
        <v>12350</v>
      </c>
      <c r="C71" s="122"/>
      <c r="D71" s="122">
        <v>653.82791946643897</v>
      </c>
      <c r="E71" s="122">
        <v>11419.720082894601</v>
      </c>
      <c r="F71" s="122"/>
      <c r="G71" s="122">
        <v>162.90646436783501</v>
      </c>
      <c r="H71" s="122">
        <v>113.836054764503</v>
      </c>
      <c r="I71" s="122"/>
      <c r="J71" s="122">
        <v>9733</v>
      </c>
      <c r="K71" s="122">
        <v>115</v>
      </c>
      <c r="L71" s="122">
        <v>1122</v>
      </c>
      <c r="M71" s="122">
        <v>55336.583827537797</v>
      </c>
      <c r="N71" s="122">
        <v>99062.509417837296</v>
      </c>
      <c r="O71" s="122"/>
      <c r="P71" s="122">
        <v>440</v>
      </c>
      <c r="Q71" s="122">
        <v>8039.8143089790901</v>
      </c>
      <c r="R71" s="122">
        <v>200.54964330203001</v>
      </c>
      <c r="S71" s="122"/>
      <c r="T71" s="122">
        <v>387.60601929530202</v>
      </c>
      <c r="U71" s="122">
        <v>273.76996453079897</v>
      </c>
    </row>
    <row r="72" spans="1:21" ht="12.75" x14ac:dyDescent="0.2">
      <c r="A72" s="122" t="s">
        <v>422</v>
      </c>
      <c r="B72" s="122">
        <v>15051</v>
      </c>
      <c r="C72" s="122"/>
      <c r="D72" s="122">
        <v>920.32984499999498</v>
      </c>
      <c r="E72" s="122">
        <v>13933.1482220445</v>
      </c>
      <c r="F72" s="122"/>
      <c r="G72" s="122">
        <v>-119.099435021955</v>
      </c>
      <c r="H72" s="122">
        <v>316.28980687635902</v>
      </c>
      <c r="I72" s="122"/>
      <c r="J72" s="122">
        <v>11845</v>
      </c>
      <c r="K72" s="122">
        <v>197</v>
      </c>
      <c r="L72" s="122">
        <v>1666</v>
      </c>
      <c r="M72" s="122">
        <v>55336.583827537797</v>
      </c>
      <c r="N72" s="122">
        <v>99062.509417837296</v>
      </c>
      <c r="O72" s="122"/>
      <c r="P72" s="122">
        <v>120</v>
      </c>
      <c r="Q72" s="122">
        <v>8039.8143089790901</v>
      </c>
      <c r="R72" s="122">
        <v>200.54964330203001</v>
      </c>
      <c r="S72" s="122"/>
      <c r="T72" s="122">
        <v>590.059771407158</v>
      </c>
      <c r="U72" s="122">
        <v>273.76996453079897</v>
      </c>
    </row>
    <row r="73" spans="1:21" ht="12.75" x14ac:dyDescent="0.2">
      <c r="A73" s="122" t="s">
        <v>423</v>
      </c>
      <c r="B73" s="122">
        <v>10951</v>
      </c>
      <c r="C73" s="122"/>
      <c r="D73" s="122">
        <v>699.95358832193699</v>
      </c>
      <c r="E73" s="122">
        <v>10350.0402621294</v>
      </c>
      <c r="F73" s="122"/>
      <c r="G73" s="122">
        <v>-3.9417068832690898</v>
      </c>
      <c r="H73" s="122">
        <v>-95.441011225592803</v>
      </c>
      <c r="I73" s="122"/>
      <c r="J73" s="122">
        <v>137481</v>
      </c>
      <c r="K73" s="122">
        <v>1739</v>
      </c>
      <c r="L73" s="122">
        <v>14364</v>
      </c>
      <c r="M73" s="122">
        <v>55336.583827537797</v>
      </c>
      <c r="N73" s="122">
        <v>99062.509417837296</v>
      </c>
      <c r="O73" s="122"/>
      <c r="P73" s="122">
        <v>3362</v>
      </c>
      <c r="Q73" s="122">
        <v>8039.8143089790901</v>
      </c>
      <c r="R73" s="122">
        <v>200.54964330203001</v>
      </c>
      <c r="S73" s="122"/>
      <c r="T73" s="122">
        <v>178.328953305206</v>
      </c>
      <c r="U73" s="122">
        <v>273.76996453079897</v>
      </c>
    </row>
    <row r="74" spans="1:21" ht="12.75" x14ac:dyDescent="0.2">
      <c r="A74" s="122" t="s">
        <v>424</v>
      </c>
      <c r="B74" s="122">
        <v>12482</v>
      </c>
      <c r="C74" s="122"/>
      <c r="D74" s="122">
        <v>762.69036116011398</v>
      </c>
      <c r="E74" s="122">
        <v>11733.932611173999</v>
      </c>
      <c r="F74" s="122"/>
      <c r="G74" s="122">
        <v>-96.321701250581896</v>
      </c>
      <c r="H74" s="122">
        <v>81.592636863822193</v>
      </c>
      <c r="I74" s="122"/>
      <c r="J74" s="122">
        <v>7328</v>
      </c>
      <c r="K74" s="122">
        <v>101</v>
      </c>
      <c r="L74" s="122">
        <v>868</v>
      </c>
      <c r="M74" s="122">
        <v>55336.583827537797</v>
      </c>
      <c r="N74" s="122">
        <v>99062.509417837296</v>
      </c>
      <c r="O74" s="122"/>
      <c r="P74" s="122">
        <v>95</v>
      </c>
      <c r="Q74" s="122">
        <v>8039.8143089790901</v>
      </c>
      <c r="R74" s="122">
        <v>200.54964330203001</v>
      </c>
      <c r="S74" s="122"/>
      <c r="T74" s="122">
        <v>355.36260139462098</v>
      </c>
      <c r="U74" s="122">
        <v>273.76996453079897</v>
      </c>
    </row>
    <row r="75" spans="1:21" ht="12.75" x14ac:dyDescent="0.2">
      <c r="A75" s="122" t="s">
        <v>425</v>
      </c>
      <c r="B75" s="122">
        <v>11544</v>
      </c>
      <c r="C75" s="122"/>
      <c r="D75" s="122">
        <v>697.51996421266097</v>
      </c>
      <c r="E75" s="122">
        <v>10713.9259014994</v>
      </c>
      <c r="F75" s="122"/>
      <c r="G75" s="122">
        <v>64.023115727174599</v>
      </c>
      <c r="H75" s="122">
        <v>68.875428666664206</v>
      </c>
      <c r="I75" s="122"/>
      <c r="J75" s="122">
        <v>31178</v>
      </c>
      <c r="K75" s="122">
        <v>393</v>
      </c>
      <c r="L75" s="122">
        <v>3372</v>
      </c>
      <c r="M75" s="122">
        <v>55336.583827537797</v>
      </c>
      <c r="N75" s="122">
        <v>99062.509417837296</v>
      </c>
      <c r="O75" s="122"/>
      <c r="P75" s="122">
        <v>1026</v>
      </c>
      <c r="Q75" s="122">
        <v>8039.8143089790901</v>
      </c>
      <c r="R75" s="122">
        <v>200.54964330203001</v>
      </c>
      <c r="S75" s="122"/>
      <c r="T75" s="122">
        <v>342.64539319746302</v>
      </c>
      <c r="U75" s="122">
        <v>273.76996453079897</v>
      </c>
    </row>
    <row r="76" spans="1:21" ht="12.75" x14ac:dyDescent="0.2">
      <c r="A76" s="122" t="s">
        <v>426</v>
      </c>
      <c r="B76" s="122">
        <v>12481</v>
      </c>
      <c r="C76" s="122"/>
      <c r="D76" s="122">
        <v>746.10042564964795</v>
      </c>
      <c r="E76" s="122">
        <v>11391.8438979107</v>
      </c>
      <c r="F76" s="122"/>
      <c r="G76" s="122">
        <v>79.892731254390696</v>
      </c>
      <c r="H76" s="122">
        <v>263.01358804026199</v>
      </c>
      <c r="I76" s="122"/>
      <c r="J76" s="122">
        <v>11496</v>
      </c>
      <c r="K76" s="122">
        <v>155</v>
      </c>
      <c r="L76" s="122">
        <v>1322</v>
      </c>
      <c r="M76" s="122">
        <v>55336.583827537797</v>
      </c>
      <c r="N76" s="122">
        <v>99062.509417837296</v>
      </c>
      <c r="O76" s="122"/>
      <c r="P76" s="122">
        <v>401</v>
      </c>
      <c r="Q76" s="122">
        <v>8039.8143089790901</v>
      </c>
      <c r="R76" s="122">
        <v>200.54964330203001</v>
      </c>
      <c r="S76" s="122"/>
      <c r="T76" s="122">
        <v>536.78355257106102</v>
      </c>
      <c r="U76" s="122">
        <v>273.76996453079897</v>
      </c>
    </row>
    <row r="77" spans="1:21" ht="12.75" x14ac:dyDescent="0.2">
      <c r="A77" s="122" t="s">
        <v>427</v>
      </c>
      <c r="B77" s="122">
        <v>11372</v>
      </c>
      <c r="C77" s="122"/>
      <c r="D77" s="122">
        <v>644.33409770606102</v>
      </c>
      <c r="E77" s="122">
        <v>10664.3984416154</v>
      </c>
      <c r="F77" s="122"/>
      <c r="G77" s="122">
        <v>-15.873057608321901</v>
      </c>
      <c r="H77" s="122">
        <v>79.548607768708194</v>
      </c>
      <c r="I77" s="122"/>
      <c r="J77" s="122">
        <v>18894</v>
      </c>
      <c r="K77" s="122">
        <v>220</v>
      </c>
      <c r="L77" s="122">
        <v>2034</v>
      </c>
      <c r="M77" s="122">
        <v>55336.583827537797</v>
      </c>
      <c r="N77" s="122">
        <v>99062.509417837296</v>
      </c>
      <c r="O77" s="122"/>
      <c r="P77" s="122">
        <v>434</v>
      </c>
      <c r="Q77" s="122">
        <v>8039.8143089790901</v>
      </c>
      <c r="R77" s="122">
        <v>200.54964330203001</v>
      </c>
      <c r="S77" s="122"/>
      <c r="T77" s="122">
        <v>353.31857229950703</v>
      </c>
      <c r="U77" s="122">
        <v>273.76996453079897</v>
      </c>
    </row>
    <row r="78" spans="1:21" ht="12.75" x14ac:dyDescent="0.2">
      <c r="A78" s="122" t="s">
        <v>428</v>
      </c>
      <c r="B78" s="122">
        <v>12605</v>
      </c>
      <c r="C78" s="122"/>
      <c r="D78" s="122">
        <v>819.65315640500296</v>
      </c>
      <c r="E78" s="122">
        <v>11609.7825343737</v>
      </c>
      <c r="F78" s="122"/>
      <c r="G78" s="122">
        <v>16.130323262218401</v>
      </c>
      <c r="H78" s="122">
        <v>159.66224474460799</v>
      </c>
      <c r="I78" s="122"/>
      <c r="J78" s="122">
        <v>13840</v>
      </c>
      <c r="K78" s="122">
        <v>205</v>
      </c>
      <c r="L78" s="122">
        <v>1622</v>
      </c>
      <c r="M78" s="122">
        <v>55336.583827537797</v>
      </c>
      <c r="N78" s="122">
        <v>99062.509417837296</v>
      </c>
      <c r="O78" s="122"/>
      <c r="P78" s="122">
        <v>373</v>
      </c>
      <c r="Q78" s="122">
        <v>8039.8143089790901</v>
      </c>
      <c r="R78" s="122">
        <v>200.54964330203001</v>
      </c>
      <c r="S78" s="122"/>
      <c r="T78" s="122">
        <v>433.43220927540699</v>
      </c>
      <c r="U78" s="122">
        <v>273.76996453079897</v>
      </c>
    </row>
    <row r="79" spans="1:21" ht="12.75" x14ac:dyDescent="0.2">
      <c r="A79" s="122" t="s">
        <v>429</v>
      </c>
      <c r="B79" s="122">
        <v>11588</v>
      </c>
      <c r="C79" s="122"/>
      <c r="D79" s="122">
        <v>700.41198570693496</v>
      </c>
      <c r="E79" s="122">
        <v>10497.0486908195</v>
      </c>
      <c r="F79" s="122"/>
      <c r="G79" s="122">
        <v>5.6144806889346102</v>
      </c>
      <c r="H79" s="122">
        <v>384.716335279448</v>
      </c>
      <c r="I79" s="122"/>
      <c r="J79" s="122">
        <v>27415</v>
      </c>
      <c r="K79" s="122">
        <v>347</v>
      </c>
      <c r="L79" s="122">
        <v>2905</v>
      </c>
      <c r="M79" s="122">
        <v>55336.583827537797</v>
      </c>
      <c r="N79" s="122">
        <v>99062.509417837296</v>
      </c>
      <c r="O79" s="122"/>
      <c r="P79" s="122">
        <v>703</v>
      </c>
      <c r="Q79" s="122">
        <v>8039.8143089790901</v>
      </c>
      <c r="R79" s="122">
        <v>200.54964330203001</v>
      </c>
      <c r="S79" s="122"/>
      <c r="T79" s="122">
        <v>658.48629981024703</v>
      </c>
      <c r="U79" s="122">
        <v>273.76996453079897</v>
      </c>
    </row>
    <row r="80" spans="1:21" ht="12.75" x14ac:dyDescent="0.2">
      <c r="A80" s="122" t="s">
        <v>430</v>
      </c>
      <c r="B80" s="122">
        <v>11635</v>
      </c>
      <c r="C80" s="122"/>
      <c r="D80" s="122">
        <v>639.00925603336896</v>
      </c>
      <c r="E80" s="122">
        <v>10874.6922429977</v>
      </c>
      <c r="F80" s="122"/>
      <c r="G80" s="122">
        <v>44.598176503418898</v>
      </c>
      <c r="H80" s="122">
        <v>76.7189372491912</v>
      </c>
      <c r="I80" s="122"/>
      <c r="J80" s="122">
        <v>34206</v>
      </c>
      <c r="K80" s="122">
        <v>395</v>
      </c>
      <c r="L80" s="122">
        <v>3755</v>
      </c>
      <c r="M80" s="122">
        <v>55336.583827537797</v>
      </c>
      <c r="N80" s="122">
        <v>99062.509417837296</v>
      </c>
      <c r="O80" s="122"/>
      <c r="P80" s="122">
        <v>1043</v>
      </c>
      <c r="Q80" s="122">
        <v>8039.8143089790901</v>
      </c>
      <c r="R80" s="122">
        <v>200.54964330203001</v>
      </c>
      <c r="S80" s="122"/>
      <c r="T80" s="122">
        <v>350.48890177998999</v>
      </c>
      <c r="U80" s="122">
        <v>273.76996453079897</v>
      </c>
    </row>
    <row r="81" spans="1:21" ht="14.25" customHeight="1" x14ac:dyDescent="0.2">
      <c r="A81" s="19" t="s">
        <v>431</v>
      </c>
      <c r="B81" s="19"/>
      <c r="C81" s="19"/>
      <c r="D81" s="122"/>
      <c r="E81" s="122"/>
      <c r="F81" s="19"/>
      <c r="G81" s="122"/>
      <c r="H81" s="122"/>
      <c r="I81" s="19"/>
      <c r="J81" s="122"/>
      <c r="K81" s="122"/>
      <c r="L81" s="122"/>
      <c r="M81" s="122"/>
      <c r="N81" s="122"/>
      <c r="O81" s="19"/>
      <c r="P81" s="122"/>
      <c r="Q81" s="122"/>
      <c r="R81" s="122"/>
      <c r="S81" s="19"/>
      <c r="T81" s="122"/>
      <c r="U81" s="122"/>
    </row>
    <row r="82" spans="1:21" ht="12.75" x14ac:dyDescent="0.2">
      <c r="A82" s="122" t="s">
        <v>432</v>
      </c>
      <c r="B82" s="122">
        <v>12499</v>
      </c>
      <c r="C82" s="122"/>
      <c r="D82" s="122">
        <v>674.22982392485903</v>
      </c>
      <c r="E82" s="122">
        <v>11599.9992302421</v>
      </c>
      <c r="F82" s="122"/>
      <c r="G82" s="122">
        <v>77.6682392567688</v>
      </c>
      <c r="H82" s="122">
        <v>147.17474944265101</v>
      </c>
      <c r="I82" s="122"/>
      <c r="J82" s="122">
        <v>20026</v>
      </c>
      <c r="K82" s="122">
        <v>244</v>
      </c>
      <c r="L82" s="122">
        <v>2345</v>
      </c>
      <c r="M82" s="122">
        <v>55336.583827537797</v>
      </c>
      <c r="N82" s="122">
        <v>99062.509417837296</v>
      </c>
      <c r="O82" s="122"/>
      <c r="P82" s="122">
        <v>693</v>
      </c>
      <c r="Q82" s="122">
        <v>8039.8143089790901</v>
      </c>
      <c r="R82" s="122">
        <v>200.54964330203001</v>
      </c>
      <c r="S82" s="122"/>
      <c r="T82" s="122">
        <v>420.94471397345001</v>
      </c>
      <c r="U82" s="122">
        <v>273.76996453079897</v>
      </c>
    </row>
    <row r="83" spans="1:21" ht="12.75" x14ac:dyDescent="0.2">
      <c r="A83" s="122" t="s">
        <v>433</v>
      </c>
      <c r="B83" s="122">
        <v>13465</v>
      </c>
      <c r="C83" s="122"/>
      <c r="D83" s="122">
        <v>584.40861866466196</v>
      </c>
      <c r="E83" s="122">
        <v>12318.1294358996</v>
      </c>
      <c r="F83" s="122"/>
      <c r="G83" s="122">
        <v>205.73213815330601</v>
      </c>
      <c r="H83" s="122">
        <v>356.61582848818398</v>
      </c>
      <c r="I83" s="122"/>
      <c r="J83" s="122">
        <v>8806</v>
      </c>
      <c r="K83" s="122">
        <v>93</v>
      </c>
      <c r="L83" s="122">
        <v>1095</v>
      </c>
      <c r="M83" s="122">
        <v>55336.583827537797</v>
      </c>
      <c r="N83" s="122">
        <v>99062.509417837296</v>
      </c>
      <c r="O83" s="122"/>
      <c r="P83" s="122">
        <v>445</v>
      </c>
      <c r="Q83" s="122">
        <v>8039.8143089790901</v>
      </c>
      <c r="R83" s="122">
        <v>200.54964330203001</v>
      </c>
      <c r="S83" s="122"/>
      <c r="T83" s="122">
        <v>630.38579301898301</v>
      </c>
      <c r="U83" s="122">
        <v>273.76996453079897</v>
      </c>
    </row>
    <row r="84" spans="1:21" ht="12.75" x14ac:dyDescent="0.2">
      <c r="A84" s="122" t="s">
        <v>434</v>
      </c>
      <c r="B84" s="122">
        <v>11059</v>
      </c>
      <c r="C84" s="122"/>
      <c r="D84" s="122">
        <v>621.86923197360204</v>
      </c>
      <c r="E84" s="122">
        <v>10162.860544933401</v>
      </c>
      <c r="F84" s="122"/>
      <c r="G84" s="122">
        <v>-1.6638951207614201</v>
      </c>
      <c r="H84" s="122">
        <v>275.59654404271402</v>
      </c>
      <c r="I84" s="122"/>
      <c r="J84" s="122">
        <v>28297</v>
      </c>
      <c r="K84" s="122">
        <v>318</v>
      </c>
      <c r="L84" s="122">
        <v>2903</v>
      </c>
      <c r="M84" s="122">
        <v>55336.583827537797</v>
      </c>
      <c r="N84" s="122">
        <v>99062.509417837296</v>
      </c>
      <c r="O84" s="122"/>
      <c r="P84" s="122">
        <v>700</v>
      </c>
      <c r="Q84" s="122">
        <v>8039.8143089790901</v>
      </c>
      <c r="R84" s="122">
        <v>200.54964330203001</v>
      </c>
      <c r="S84" s="122"/>
      <c r="T84" s="122">
        <v>549.36650857351299</v>
      </c>
      <c r="U84" s="122">
        <v>273.76996453079897</v>
      </c>
    </row>
    <row r="85" spans="1:21" ht="12.75" x14ac:dyDescent="0.2">
      <c r="A85" s="122" t="s">
        <v>435</v>
      </c>
      <c r="B85" s="122">
        <v>11011</v>
      </c>
      <c r="C85" s="122"/>
      <c r="D85" s="122">
        <v>544.11586851069603</v>
      </c>
      <c r="E85" s="122">
        <v>10344.580629473299</v>
      </c>
      <c r="F85" s="122"/>
      <c r="G85" s="122">
        <v>42.937358385832098</v>
      </c>
      <c r="H85" s="122">
        <v>79.260477984108206</v>
      </c>
      <c r="I85" s="122"/>
      <c r="J85" s="122">
        <v>10170</v>
      </c>
      <c r="K85" s="122">
        <v>100</v>
      </c>
      <c r="L85" s="122">
        <v>1062</v>
      </c>
      <c r="M85" s="122">
        <v>55336.583827537797</v>
      </c>
      <c r="N85" s="122">
        <v>99062.509417837296</v>
      </c>
      <c r="O85" s="122"/>
      <c r="P85" s="122">
        <v>308</v>
      </c>
      <c r="Q85" s="122">
        <v>8039.8143089790901</v>
      </c>
      <c r="R85" s="122">
        <v>200.54964330203001</v>
      </c>
      <c r="S85" s="122"/>
      <c r="T85" s="122">
        <v>353.03044251490701</v>
      </c>
      <c r="U85" s="122">
        <v>273.76996453079897</v>
      </c>
    </row>
    <row r="86" spans="1:21" ht="12.75" x14ac:dyDescent="0.2">
      <c r="A86" s="122" t="s">
        <v>436</v>
      </c>
      <c r="B86" s="122">
        <v>10479</v>
      </c>
      <c r="C86" s="122"/>
      <c r="D86" s="122">
        <v>506.655734988299</v>
      </c>
      <c r="E86" s="122">
        <v>9459.9087380779492</v>
      </c>
      <c r="F86" s="122"/>
      <c r="G86" s="122">
        <v>-31.371958862826801</v>
      </c>
      <c r="H86" s="122">
        <v>544.23480970451396</v>
      </c>
      <c r="I86" s="122"/>
      <c r="J86" s="122">
        <v>12451</v>
      </c>
      <c r="K86" s="122">
        <v>114</v>
      </c>
      <c r="L86" s="122">
        <v>1189</v>
      </c>
      <c r="M86" s="122">
        <v>55336.583827537797</v>
      </c>
      <c r="N86" s="122">
        <v>99062.509417837296</v>
      </c>
      <c r="O86" s="122"/>
      <c r="P86" s="122">
        <v>262</v>
      </c>
      <c r="Q86" s="122">
        <v>8039.8143089790901</v>
      </c>
      <c r="R86" s="122">
        <v>200.54964330203001</v>
      </c>
      <c r="S86" s="122"/>
      <c r="T86" s="122">
        <v>818.00477423531299</v>
      </c>
      <c r="U86" s="122">
        <v>273.76996453079897</v>
      </c>
    </row>
    <row r="87" spans="1:21" ht="12.75" x14ac:dyDescent="0.2">
      <c r="A87" s="122" t="s">
        <v>437</v>
      </c>
      <c r="B87" s="122">
        <v>11500</v>
      </c>
      <c r="C87" s="122"/>
      <c r="D87" s="122">
        <v>677.16560065076101</v>
      </c>
      <c r="E87" s="122">
        <v>10133.1591058095</v>
      </c>
      <c r="F87" s="122"/>
      <c r="G87" s="122">
        <v>71.900920039589394</v>
      </c>
      <c r="H87" s="122">
        <v>617.93615134902905</v>
      </c>
      <c r="I87" s="122"/>
      <c r="J87" s="122">
        <v>9561</v>
      </c>
      <c r="K87" s="122">
        <v>117</v>
      </c>
      <c r="L87" s="122">
        <v>978</v>
      </c>
      <c r="M87" s="122">
        <v>55336.583827537797</v>
      </c>
      <c r="N87" s="122">
        <v>99062.509417837296</v>
      </c>
      <c r="O87" s="122"/>
      <c r="P87" s="122">
        <v>324</v>
      </c>
      <c r="Q87" s="122">
        <v>8039.8143089790901</v>
      </c>
      <c r="R87" s="122">
        <v>200.54964330203001</v>
      </c>
      <c r="S87" s="122"/>
      <c r="T87" s="122">
        <v>891.70611587982796</v>
      </c>
      <c r="U87" s="122">
        <v>273.76996453079897</v>
      </c>
    </row>
    <row r="88" spans="1:21" ht="12.75" x14ac:dyDescent="0.2">
      <c r="A88" s="122" t="s">
        <v>438</v>
      </c>
      <c r="B88" s="122">
        <v>11338</v>
      </c>
      <c r="C88" s="122"/>
      <c r="D88" s="122">
        <v>684.26305062384699</v>
      </c>
      <c r="E88" s="122">
        <v>10681.9106081017</v>
      </c>
      <c r="F88" s="122"/>
      <c r="G88" s="122">
        <v>23.357331083769999</v>
      </c>
      <c r="H88" s="122">
        <v>-51.2139009876458</v>
      </c>
      <c r="I88" s="122"/>
      <c r="J88" s="122">
        <v>91060</v>
      </c>
      <c r="K88" s="122">
        <v>1126</v>
      </c>
      <c r="L88" s="122">
        <v>9819</v>
      </c>
      <c r="M88" s="122">
        <v>55336.583827537797</v>
      </c>
      <c r="N88" s="122">
        <v>99062.509417837296</v>
      </c>
      <c r="O88" s="122"/>
      <c r="P88" s="122">
        <v>2536</v>
      </c>
      <c r="Q88" s="122">
        <v>8039.8143089790901</v>
      </c>
      <c r="R88" s="122">
        <v>200.54964330203001</v>
      </c>
      <c r="S88" s="122"/>
      <c r="T88" s="122">
        <v>222.55606354315299</v>
      </c>
      <c r="U88" s="122">
        <v>273.76996453079897</v>
      </c>
    </row>
    <row r="89" spans="1:21" ht="12.75" x14ac:dyDescent="0.2">
      <c r="A89" s="122" t="s">
        <v>439</v>
      </c>
      <c r="B89" s="122">
        <v>12510</v>
      </c>
      <c r="C89" s="122"/>
      <c r="D89" s="122">
        <v>716.39384241388996</v>
      </c>
      <c r="E89" s="122">
        <v>11357.4115649328</v>
      </c>
      <c r="F89" s="122"/>
      <c r="G89" s="122">
        <v>101.85764788595201</v>
      </c>
      <c r="H89" s="122">
        <v>334.22528273959301</v>
      </c>
      <c r="I89" s="122"/>
      <c r="J89" s="122">
        <v>17148</v>
      </c>
      <c r="K89" s="122">
        <v>222</v>
      </c>
      <c r="L89" s="122">
        <v>1966</v>
      </c>
      <c r="M89" s="122">
        <v>55336.583827537797</v>
      </c>
      <c r="N89" s="122">
        <v>99062.509417837296</v>
      </c>
      <c r="O89" s="122"/>
      <c r="P89" s="122">
        <v>645</v>
      </c>
      <c r="Q89" s="122">
        <v>8039.8143089790901</v>
      </c>
      <c r="R89" s="122">
        <v>200.54964330203001</v>
      </c>
      <c r="S89" s="122"/>
      <c r="T89" s="122">
        <v>607.99524727039204</v>
      </c>
      <c r="U89" s="122">
        <v>273.76996453079897</v>
      </c>
    </row>
    <row r="90" spans="1:21" ht="14.25" customHeight="1" x14ac:dyDescent="0.2">
      <c r="A90" s="19" t="s">
        <v>440</v>
      </c>
      <c r="B90" s="19"/>
      <c r="C90" s="19"/>
      <c r="D90" s="122"/>
      <c r="E90" s="122"/>
      <c r="F90" s="19"/>
      <c r="G90" s="122"/>
      <c r="H90" s="122"/>
      <c r="I90" s="19"/>
      <c r="J90" s="122"/>
      <c r="K90" s="122"/>
      <c r="L90" s="122"/>
      <c r="M90" s="122"/>
      <c r="N90" s="122"/>
      <c r="O90" s="19"/>
      <c r="P90" s="122"/>
      <c r="Q90" s="122"/>
      <c r="R90" s="122"/>
      <c r="S90" s="19"/>
      <c r="T90" s="122"/>
      <c r="U90" s="122"/>
    </row>
    <row r="91" spans="1:21" ht="12.75" x14ac:dyDescent="0.2">
      <c r="A91" s="122" t="s">
        <v>441</v>
      </c>
      <c r="B91" s="122">
        <v>9072</v>
      </c>
      <c r="C91" s="122"/>
      <c r="D91" s="122">
        <v>438.32976044655499</v>
      </c>
      <c r="E91" s="122">
        <v>8138.8743115695697</v>
      </c>
      <c r="F91" s="122"/>
      <c r="G91" s="122">
        <v>-82.807129244033106</v>
      </c>
      <c r="H91" s="122">
        <v>577.82905453268404</v>
      </c>
      <c r="I91" s="122"/>
      <c r="J91" s="122">
        <v>10857</v>
      </c>
      <c r="K91" s="122">
        <v>86</v>
      </c>
      <c r="L91" s="122">
        <v>892</v>
      </c>
      <c r="M91" s="122">
        <v>55336.583827537797</v>
      </c>
      <c r="N91" s="122">
        <v>99062.509417837296</v>
      </c>
      <c r="O91" s="122"/>
      <c r="P91" s="122">
        <v>159</v>
      </c>
      <c r="Q91" s="122">
        <v>8039.8143089790901</v>
      </c>
      <c r="R91" s="122">
        <v>200.54964330203001</v>
      </c>
      <c r="S91" s="122"/>
      <c r="T91" s="122">
        <v>851.59901906348296</v>
      </c>
      <c r="U91" s="122">
        <v>273.76996453079897</v>
      </c>
    </row>
    <row r="92" spans="1:21" ht="12.75" x14ac:dyDescent="0.2">
      <c r="A92" s="122" t="s">
        <v>442</v>
      </c>
      <c r="B92" s="122">
        <v>10219</v>
      </c>
      <c r="C92" s="122"/>
      <c r="D92" s="122">
        <v>549.34909222470299</v>
      </c>
      <c r="E92" s="122">
        <v>9421.9359405735504</v>
      </c>
      <c r="F92" s="122"/>
      <c r="G92" s="122">
        <v>33.744689143667003</v>
      </c>
      <c r="H92" s="122">
        <v>214.077265220909</v>
      </c>
      <c r="I92" s="122"/>
      <c r="J92" s="122">
        <v>9368</v>
      </c>
      <c r="K92" s="122">
        <v>93</v>
      </c>
      <c r="L92" s="122">
        <v>891</v>
      </c>
      <c r="M92" s="122">
        <v>55336.583827537797</v>
      </c>
      <c r="N92" s="122">
        <v>99062.509417837296</v>
      </c>
      <c r="O92" s="122"/>
      <c r="P92" s="122">
        <v>273</v>
      </c>
      <c r="Q92" s="122">
        <v>8039.8143089790901</v>
      </c>
      <c r="R92" s="122">
        <v>200.54964330203001</v>
      </c>
      <c r="S92" s="122"/>
      <c r="T92" s="122">
        <v>487.84722975170803</v>
      </c>
      <c r="U92" s="122">
        <v>273.76996453079897</v>
      </c>
    </row>
    <row r="93" spans="1:21" ht="12.75" x14ac:dyDescent="0.2">
      <c r="A93" s="122" t="s">
        <v>443</v>
      </c>
      <c r="B93" s="122">
        <v>10870</v>
      </c>
      <c r="C93" s="122"/>
      <c r="D93" s="122">
        <v>580.73237709124601</v>
      </c>
      <c r="E93" s="122">
        <v>9866.1611684408908</v>
      </c>
      <c r="F93" s="122"/>
      <c r="G93" s="122">
        <v>123.160556256974</v>
      </c>
      <c r="H93" s="122">
        <v>299.67767170160801</v>
      </c>
      <c r="I93" s="122"/>
      <c r="J93" s="122">
        <v>14579</v>
      </c>
      <c r="K93" s="122">
        <v>153</v>
      </c>
      <c r="L93" s="122">
        <v>1452</v>
      </c>
      <c r="M93" s="122">
        <v>55336.583827537797</v>
      </c>
      <c r="N93" s="122">
        <v>99062.509417837296</v>
      </c>
      <c r="O93" s="122"/>
      <c r="P93" s="122">
        <v>587</v>
      </c>
      <c r="Q93" s="122">
        <v>8039.8143089790901</v>
      </c>
      <c r="R93" s="122">
        <v>200.54964330203001</v>
      </c>
      <c r="S93" s="122"/>
      <c r="T93" s="122">
        <v>573.44763623240704</v>
      </c>
      <c r="U93" s="122">
        <v>273.76996453079897</v>
      </c>
    </row>
    <row r="94" spans="1:21" ht="12.75" x14ac:dyDescent="0.2">
      <c r="A94" s="122" t="s">
        <v>444</v>
      </c>
      <c r="B94" s="122">
        <v>11901</v>
      </c>
      <c r="C94" s="122"/>
      <c r="D94" s="122">
        <v>690.911840133542</v>
      </c>
      <c r="E94" s="122">
        <v>10383.0920007525</v>
      </c>
      <c r="F94" s="122"/>
      <c r="G94" s="122">
        <v>166.637538872471</v>
      </c>
      <c r="H94" s="122">
        <v>660.49140104045898</v>
      </c>
      <c r="I94" s="122"/>
      <c r="J94" s="122">
        <v>6087</v>
      </c>
      <c r="K94" s="122">
        <v>76</v>
      </c>
      <c r="L94" s="122">
        <v>638</v>
      </c>
      <c r="M94" s="122">
        <v>55336.583827537797</v>
      </c>
      <c r="N94" s="122">
        <v>99062.509417837296</v>
      </c>
      <c r="O94" s="122"/>
      <c r="P94" s="122">
        <v>278</v>
      </c>
      <c r="Q94" s="122">
        <v>8039.8143089790901</v>
      </c>
      <c r="R94" s="122">
        <v>200.54964330203001</v>
      </c>
      <c r="S94" s="122"/>
      <c r="T94" s="122">
        <v>934.26136557125801</v>
      </c>
      <c r="U94" s="122">
        <v>273.76996453079897</v>
      </c>
    </row>
    <row r="95" spans="1:21" ht="12.75" x14ac:dyDescent="0.2">
      <c r="A95" s="122" t="s">
        <v>440</v>
      </c>
      <c r="B95" s="122">
        <v>10345</v>
      </c>
      <c r="C95" s="122"/>
      <c r="D95" s="122">
        <v>609.55481436688206</v>
      </c>
      <c r="E95" s="122">
        <v>9794.48600180215</v>
      </c>
      <c r="F95" s="122"/>
      <c r="G95" s="122">
        <v>-41.662859208849603</v>
      </c>
      <c r="H95" s="122">
        <v>-17.511260933952801</v>
      </c>
      <c r="I95" s="122"/>
      <c r="J95" s="122">
        <v>67451</v>
      </c>
      <c r="K95" s="122">
        <v>743</v>
      </c>
      <c r="L95" s="122">
        <v>6669</v>
      </c>
      <c r="M95" s="122">
        <v>55336.583827537797</v>
      </c>
      <c r="N95" s="122">
        <v>99062.509417837296</v>
      </c>
      <c r="O95" s="122"/>
      <c r="P95" s="122">
        <v>1333</v>
      </c>
      <c r="Q95" s="122">
        <v>8039.8143089790901</v>
      </c>
      <c r="R95" s="122">
        <v>200.54964330203001</v>
      </c>
      <c r="S95" s="122"/>
      <c r="T95" s="122">
        <v>256.25870359684598</v>
      </c>
      <c r="U95" s="122">
        <v>273.76996453079897</v>
      </c>
    </row>
    <row r="96" spans="1:21" ht="12.75" x14ac:dyDescent="0.2">
      <c r="A96" s="122" t="s">
        <v>445</v>
      </c>
      <c r="B96" s="122">
        <v>10368</v>
      </c>
      <c r="C96" s="122"/>
      <c r="D96" s="122">
        <v>614.942033940633</v>
      </c>
      <c r="E96" s="122">
        <v>9584.8005111642906</v>
      </c>
      <c r="F96" s="122"/>
      <c r="G96" s="122">
        <v>7.3252414093123797</v>
      </c>
      <c r="H96" s="122">
        <v>161.33866412867701</v>
      </c>
      <c r="I96" s="122"/>
      <c r="J96" s="122">
        <v>13498</v>
      </c>
      <c r="K96" s="122">
        <v>150</v>
      </c>
      <c r="L96" s="122">
        <v>1306</v>
      </c>
      <c r="M96" s="122">
        <v>55336.583827537797</v>
      </c>
      <c r="N96" s="122">
        <v>99062.509417837296</v>
      </c>
      <c r="O96" s="122"/>
      <c r="P96" s="122">
        <v>349</v>
      </c>
      <c r="Q96" s="122">
        <v>8039.8143089790901</v>
      </c>
      <c r="R96" s="122">
        <v>200.54964330203001</v>
      </c>
      <c r="S96" s="122"/>
      <c r="T96" s="122">
        <v>435.10862865947598</v>
      </c>
      <c r="U96" s="122">
        <v>273.76996453079897</v>
      </c>
    </row>
    <row r="97" spans="1:21" ht="12.75" x14ac:dyDescent="0.2">
      <c r="A97" s="122" t="s">
        <v>446</v>
      </c>
      <c r="B97" s="122">
        <v>11761</v>
      </c>
      <c r="C97" s="122"/>
      <c r="D97" s="122">
        <v>767.33396240852403</v>
      </c>
      <c r="E97" s="122">
        <v>10870.459366784</v>
      </c>
      <c r="F97" s="122"/>
      <c r="G97" s="122">
        <v>-113.18366114445701</v>
      </c>
      <c r="H97" s="122">
        <v>236.51093759439999</v>
      </c>
      <c r="I97" s="122"/>
      <c r="J97" s="122">
        <v>15000</v>
      </c>
      <c r="K97" s="122">
        <v>208</v>
      </c>
      <c r="L97" s="122">
        <v>1646</v>
      </c>
      <c r="M97" s="122">
        <v>55336.583827537797</v>
      </c>
      <c r="N97" s="122">
        <v>99062.509417837296</v>
      </c>
      <c r="O97" s="122"/>
      <c r="P97" s="122">
        <v>163</v>
      </c>
      <c r="Q97" s="122">
        <v>8039.8143089790901</v>
      </c>
      <c r="R97" s="122">
        <v>200.54964330203001</v>
      </c>
      <c r="S97" s="122"/>
      <c r="T97" s="122">
        <v>510.28090212519902</v>
      </c>
      <c r="U97" s="122">
        <v>273.76996453079897</v>
      </c>
    </row>
    <row r="98" spans="1:21" ht="12.75" x14ac:dyDescent="0.2">
      <c r="A98" s="122" t="s">
        <v>447</v>
      </c>
      <c r="B98" s="122">
        <v>10654</v>
      </c>
      <c r="C98" s="122"/>
      <c r="D98" s="122">
        <v>648.11543344024005</v>
      </c>
      <c r="E98" s="122">
        <v>9762.5554464015895</v>
      </c>
      <c r="F98" s="122"/>
      <c r="G98" s="122">
        <v>13.3883734467518</v>
      </c>
      <c r="H98" s="122">
        <v>229.73820874259701</v>
      </c>
      <c r="I98" s="122"/>
      <c r="J98" s="122">
        <v>20406</v>
      </c>
      <c r="K98" s="122">
        <v>239</v>
      </c>
      <c r="L98" s="122">
        <v>2011</v>
      </c>
      <c r="M98" s="122">
        <v>55336.583827537797</v>
      </c>
      <c r="N98" s="122">
        <v>99062.509417837296</v>
      </c>
      <c r="O98" s="122"/>
      <c r="P98" s="122">
        <v>543</v>
      </c>
      <c r="Q98" s="122">
        <v>8039.8143089790901</v>
      </c>
      <c r="R98" s="122">
        <v>200.54964330203001</v>
      </c>
      <c r="S98" s="122"/>
      <c r="T98" s="122">
        <v>503.50817327339598</v>
      </c>
      <c r="U98" s="122">
        <v>273.76996453079897</v>
      </c>
    </row>
    <row r="99" spans="1:21" ht="12.75" x14ac:dyDescent="0.2">
      <c r="A99" s="122" t="s">
        <v>448</v>
      </c>
      <c r="B99" s="122">
        <v>10802</v>
      </c>
      <c r="C99" s="122"/>
      <c r="D99" s="122">
        <v>622.65986704337297</v>
      </c>
      <c r="E99" s="122">
        <v>10024.708042320501</v>
      </c>
      <c r="F99" s="122"/>
      <c r="G99" s="122">
        <v>-29.470706914440399</v>
      </c>
      <c r="H99" s="122">
        <v>184.23430506359</v>
      </c>
      <c r="I99" s="122"/>
      <c r="J99" s="122">
        <v>26928</v>
      </c>
      <c r="K99" s="122">
        <v>303</v>
      </c>
      <c r="L99" s="122">
        <v>2725</v>
      </c>
      <c r="M99" s="122">
        <v>55336.583827537797</v>
      </c>
      <c r="N99" s="122">
        <v>99062.509417837296</v>
      </c>
      <c r="O99" s="122"/>
      <c r="P99" s="122">
        <v>573</v>
      </c>
      <c r="Q99" s="122">
        <v>8039.8143089790901</v>
      </c>
      <c r="R99" s="122">
        <v>200.54964330203001</v>
      </c>
      <c r="S99" s="122"/>
      <c r="T99" s="122">
        <v>458.00426959438897</v>
      </c>
      <c r="U99" s="122">
        <v>273.76996453079897</v>
      </c>
    </row>
    <row r="100" spans="1:21" ht="12.75" x14ac:dyDescent="0.2">
      <c r="A100" s="122" t="s">
        <v>449</v>
      </c>
      <c r="B100" s="122">
        <v>10783</v>
      </c>
      <c r="C100" s="122"/>
      <c r="D100" s="122">
        <v>492.19324878369099</v>
      </c>
      <c r="E100" s="122">
        <v>9902.0551557008093</v>
      </c>
      <c r="F100" s="122"/>
      <c r="G100" s="122">
        <v>-68.879664501864397</v>
      </c>
      <c r="H100" s="122">
        <v>457.98997300469199</v>
      </c>
      <c r="I100" s="122"/>
      <c r="J100" s="122">
        <v>7083</v>
      </c>
      <c r="K100" s="122">
        <v>63</v>
      </c>
      <c r="L100" s="122">
        <v>708</v>
      </c>
      <c r="M100" s="122">
        <v>55336.583827537797</v>
      </c>
      <c r="N100" s="122">
        <v>99062.509417837296</v>
      </c>
      <c r="O100" s="122"/>
      <c r="P100" s="122">
        <v>116</v>
      </c>
      <c r="Q100" s="122">
        <v>8039.8143089790901</v>
      </c>
      <c r="R100" s="122">
        <v>200.54964330203001</v>
      </c>
      <c r="S100" s="122"/>
      <c r="T100" s="122">
        <v>731.75993753549096</v>
      </c>
      <c r="U100" s="122">
        <v>273.76996453079897</v>
      </c>
    </row>
    <row r="101" spans="1:21" ht="12.75" x14ac:dyDescent="0.2">
      <c r="A101" s="122" t="s">
        <v>450</v>
      </c>
      <c r="B101" s="122">
        <v>10630</v>
      </c>
      <c r="C101" s="122"/>
      <c r="D101" s="122">
        <v>612.19262372784704</v>
      </c>
      <c r="E101" s="122">
        <v>9674.4668403991709</v>
      </c>
      <c r="F101" s="122"/>
      <c r="G101" s="122">
        <v>-33.394297483352503</v>
      </c>
      <c r="H101" s="122">
        <v>376.85405400440499</v>
      </c>
      <c r="I101" s="122"/>
      <c r="J101" s="122">
        <v>15728</v>
      </c>
      <c r="K101" s="122">
        <v>174</v>
      </c>
      <c r="L101" s="122">
        <v>1536</v>
      </c>
      <c r="M101" s="122">
        <v>55336.583827537797</v>
      </c>
      <c r="N101" s="122">
        <v>99062.509417837296</v>
      </c>
      <c r="O101" s="122"/>
      <c r="P101" s="122">
        <v>327</v>
      </c>
      <c r="Q101" s="122">
        <v>8039.8143089790901</v>
      </c>
      <c r="R101" s="122">
        <v>200.54964330203001</v>
      </c>
      <c r="S101" s="122"/>
      <c r="T101" s="122">
        <v>650.62401853520396</v>
      </c>
      <c r="U101" s="122">
        <v>273.76996453079897</v>
      </c>
    </row>
    <row r="102" spans="1:21" ht="12.75" x14ac:dyDescent="0.2">
      <c r="A102" s="122" t="s">
        <v>451</v>
      </c>
      <c r="B102" s="122">
        <v>9980</v>
      </c>
      <c r="C102" s="122"/>
      <c r="D102" s="122">
        <v>552.59372102134796</v>
      </c>
      <c r="E102" s="122">
        <v>9296.1726711493993</v>
      </c>
      <c r="F102" s="122"/>
      <c r="G102" s="122">
        <v>-71.212256809739799</v>
      </c>
      <c r="H102" s="122">
        <v>202.09123690210299</v>
      </c>
      <c r="I102" s="122"/>
      <c r="J102" s="122">
        <v>36551</v>
      </c>
      <c r="K102" s="122">
        <v>365</v>
      </c>
      <c r="L102" s="122">
        <v>3430</v>
      </c>
      <c r="M102" s="122">
        <v>55336.583827537797</v>
      </c>
      <c r="N102" s="122">
        <v>99062.509417837296</v>
      </c>
      <c r="O102" s="122"/>
      <c r="P102" s="122">
        <v>588</v>
      </c>
      <c r="Q102" s="122">
        <v>8039.8143089790901</v>
      </c>
      <c r="R102" s="122">
        <v>200.54964330203001</v>
      </c>
      <c r="S102" s="122"/>
      <c r="T102" s="122">
        <v>475.86120143290202</v>
      </c>
      <c r="U102" s="122">
        <v>273.76996453079897</v>
      </c>
    </row>
    <row r="103" spans="1:21" ht="14.25" customHeight="1" x14ac:dyDescent="0.2">
      <c r="A103" s="19" t="s">
        <v>452</v>
      </c>
      <c r="B103" s="19"/>
      <c r="C103" s="19"/>
      <c r="D103" s="122"/>
      <c r="E103" s="122"/>
      <c r="F103" s="19"/>
      <c r="G103" s="122"/>
      <c r="H103" s="122"/>
      <c r="I103" s="19"/>
      <c r="J103" s="122"/>
      <c r="K103" s="122"/>
      <c r="L103" s="122"/>
      <c r="M103" s="122"/>
      <c r="N103" s="122"/>
      <c r="O103" s="19"/>
      <c r="P103" s="122"/>
      <c r="Q103" s="122"/>
      <c r="R103" s="122"/>
      <c r="S103" s="19"/>
      <c r="T103" s="122"/>
      <c r="U103" s="122"/>
    </row>
    <row r="104" spans="1:21" ht="12.75" x14ac:dyDescent="0.2">
      <c r="A104" s="122" t="s">
        <v>453</v>
      </c>
      <c r="B104" s="122">
        <v>10128</v>
      </c>
      <c r="C104" s="122"/>
      <c r="D104" s="122">
        <v>594.02186581655906</v>
      </c>
      <c r="E104" s="122">
        <v>9354.2599984451499</v>
      </c>
      <c r="F104" s="122"/>
      <c r="G104" s="122">
        <v>-141.823804506176</v>
      </c>
      <c r="H104" s="122">
        <v>321.48876915089102</v>
      </c>
      <c r="I104" s="122"/>
      <c r="J104" s="122">
        <v>58595</v>
      </c>
      <c r="K104" s="122">
        <v>629</v>
      </c>
      <c r="L104" s="122">
        <v>5533</v>
      </c>
      <c r="M104" s="122">
        <v>55336.583827537797</v>
      </c>
      <c r="N104" s="122">
        <v>99062.509417837296</v>
      </c>
      <c r="O104" s="122"/>
      <c r="P104" s="122">
        <v>428</v>
      </c>
      <c r="Q104" s="122">
        <v>8039.8143089790901</v>
      </c>
      <c r="R104" s="122">
        <v>200.54964330203001</v>
      </c>
      <c r="S104" s="122"/>
      <c r="T104" s="122">
        <v>595.25873368169005</v>
      </c>
      <c r="U104" s="122">
        <v>273.76996453079897</v>
      </c>
    </row>
    <row r="105" spans="1:21" ht="14.25" customHeight="1" x14ac:dyDescent="0.2">
      <c r="A105" s="19" t="s">
        <v>454</v>
      </c>
      <c r="B105" s="19"/>
      <c r="C105" s="19"/>
      <c r="D105" s="122"/>
      <c r="E105" s="122"/>
      <c r="F105" s="19"/>
      <c r="G105" s="122"/>
      <c r="H105" s="122"/>
      <c r="I105" s="19"/>
      <c r="J105" s="122"/>
      <c r="K105" s="122"/>
      <c r="L105" s="122"/>
      <c r="M105" s="122"/>
      <c r="N105" s="122"/>
      <c r="O105" s="19"/>
      <c r="P105" s="122"/>
      <c r="Q105" s="122"/>
      <c r="R105" s="122"/>
      <c r="S105" s="19"/>
      <c r="T105" s="122"/>
      <c r="U105" s="122"/>
    </row>
    <row r="106" spans="1:21" ht="12.75" x14ac:dyDescent="0.2">
      <c r="A106" s="122" t="s">
        <v>455</v>
      </c>
      <c r="B106" s="122">
        <v>10352</v>
      </c>
      <c r="C106" s="122"/>
      <c r="D106" s="122">
        <v>641.010738126447</v>
      </c>
      <c r="E106" s="122">
        <v>9804.7272520076895</v>
      </c>
      <c r="F106" s="122"/>
      <c r="G106" s="122">
        <v>-28.2679081096211</v>
      </c>
      <c r="H106" s="122">
        <v>-65.646832374772799</v>
      </c>
      <c r="I106" s="122"/>
      <c r="J106" s="122">
        <v>32200</v>
      </c>
      <c r="K106" s="122">
        <v>373</v>
      </c>
      <c r="L106" s="122">
        <v>3187</v>
      </c>
      <c r="M106" s="122">
        <v>55336.583827537797</v>
      </c>
      <c r="N106" s="122">
        <v>99062.509417837296</v>
      </c>
      <c r="O106" s="122"/>
      <c r="P106" s="122">
        <v>690</v>
      </c>
      <c r="Q106" s="122">
        <v>8039.8143089790901</v>
      </c>
      <c r="R106" s="122">
        <v>200.54964330203001</v>
      </c>
      <c r="S106" s="122"/>
      <c r="T106" s="122">
        <v>208.123132156026</v>
      </c>
      <c r="U106" s="122">
        <v>273.76996453079897</v>
      </c>
    </row>
    <row r="107" spans="1:21" ht="12.75" x14ac:dyDescent="0.2">
      <c r="A107" s="122" t="s">
        <v>456</v>
      </c>
      <c r="B107" s="122">
        <v>11415</v>
      </c>
      <c r="C107" s="122"/>
      <c r="D107" s="122">
        <v>648.27456228522794</v>
      </c>
      <c r="E107" s="122">
        <v>10736.0068182263</v>
      </c>
      <c r="F107" s="122"/>
      <c r="G107" s="122">
        <v>-44.857082283039901</v>
      </c>
      <c r="H107" s="122">
        <v>75.463782430143198</v>
      </c>
      <c r="I107" s="122"/>
      <c r="J107" s="122">
        <v>66666</v>
      </c>
      <c r="K107" s="122">
        <v>781</v>
      </c>
      <c r="L107" s="122">
        <v>7225</v>
      </c>
      <c r="M107" s="122">
        <v>55336.583827537797</v>
      </c>
      <c r="N107" s="122">
        <v>99062.509417837296</v>
      </c>
      <c r="O107" s="122"/>
      <c r="P107" s="122">
        <v>1291</v>
      </c>
      <c r="Q107" s="122">
        <v>8039.8143089790901</v>
      </c>
      <c r="R107" s="122">
        <v>200.54964330203001</v>
      </c>
      <c r="S107" s="122"/>
      <c r="T107" s="122">
        <v>349.23374696094203</v>
      </c>
      <c r="U107" s="122">
        <v>273.76996453079897</v>
      </c>
    </row>
    <row r="108" spans="1:21" ht="12.75" x14ac:dyDescent="0.2">
      <c r="A108" s="122" t="s">
        <v>457</v>
      </c>
      <c r="B108" s="122">
        <v>10245</v>
      </c>
      <c r="C108" s="122"/>
      <c r="D108" s="122">
        <v>562.31360216382404</v>
      </c>
      <c r="E108" s="122">
        <v>9522.6978345584594</v>
      </c>
      <c r="F108" s="122"/>
      <c r="G108" s="122">
        <v>56.471567732681798</v>
      </c>
      <c r="H108" s="122">
        <v>103.386423806859</v>
      </c>
      <c r="I108" s="122"/>
      <c r="J108" s="122">
        <v>13482</v>
      </c>
      <c r="K108" s="122">
        <v>137</v>
      </c>
      <c r="L108" s="122">
        <v>1296</v>
      </c>
      <c r="M108" s="122">
        <v>55336.583827537797</v>
      </c>
      <c r="N108" s="122">
        <v>99062.509417837296</v>
      </c>
      <c r="O108" s="122"/>
      <c r="P108" s="122">
        <v>431</v>
      </c>
      <c r="Q108" s="122">
        <v>8039.8143089790901</v>
      </c>
      <c r="R108" s="122">
        <v>200.54964330203001</v>
      </c>
      <c r="S108" s="122"/>
      <c r="T108" s="122">
        <v>377.15638833765797</v>
      </c>
      <c r="U108" s="122">
        <v>273.76996453079897</v>
      </c>
    </row>
    <row r="109" spans="1:21" ht="12.75" x14ac:dyDescent="0.2">
      <c r="A109" s="122" t="s">
        <v>458</v>
      </c>
      <c r="B109" s="122">
        <v>11519</v>
      </c>
      <c r="C109" s="122"/>
      <c r="D109" s="122">
        <v>641.92533322664599</v>
      </c>
      <c r="E109" s="122">
        <v>10680.8468622858</v>
      </c>
      <c r="F109" s="122"/>
      <c r="G109" s="122">
        <v>46.887823593633001</v>
      </c>
      <c r="H109" s="122">
        <v>149.50016497370501</v>
      </c>
      <c r="I109" s="122"/>
      <c r="J109" s="122">
        <v>29568</v>
      </c>
      <c r="K109" s="122">
        <v>343</v>
      </c>
      <c r="L109" s="122">
        <v>3188</v>
      </c>
      <c r="M109" s="122">
        <v>55336.583827537797</v>
      </c>
      <c r="N109" s="122">
        <v>99062.509417837296</v>
      </c>
      <c r="O109" s="122"/>
      <c r="P109" s="122">
        <v>910</v>
      </c>
      <c r="Q109" s="122">
        <v>8039.8143089790901</v>
      </c>
      <c r="R109" s="122">
        <v>200.54964330203001</v>
      </c>
      <c r="S109" s="122"/>
      <c r="T109" s="122">
        <v>423.27012950450398</v>
      </c>
      <c r="U109" s="122">
        <v>273.76996453079897</v>
      </c>
    </row>
    <row r="110" spans="1:21" ht="12.75" x14ac:dyDescent="0.2">
      <c r="A110" s="122" t="s">
        <v>459</v>
      </c>
      <c r="B110" s="122">
        <v>10527</v>
      </c>
      <c r="C110" s="122"/>
      <c r="D110" s="122">
        <v>605.51632833341296</v>
      </c>
      <c r="E110" s="122">
        <v>9920.4392129693297</v>
      </c>
      <c r="F110" s="122"/>
      <c r="G110" s="122">
        <v>-82.174835086182298</v>
      </c>
      <c r="H110" s="122">
        <v>83.550561252821197</v>
      </c>
      <c r="I110" s="122"/>
      <c r="J110" s="122">
        <v>17455</v>
      </c>
      <c r="K110" s="122">
        <v>191</v>
      </c>
      <c r="L110" s="122">
        <v>1748</v>
      </c>
      <c r="M110" s="122">
        <v>55336.583827537797</v>
      </c>
      <c r="N110" s="122">
        <v>99062.509417837296</v>
      </c>
      <c r="O110" s="122"/>
      <c r="P110" s="122">
        <v>257</v>
      </c>
      <c r="Q110" s="122">
        <v>8039.8143089790901</v>
      </c>
      <c r="R110" s="122">
        <v>200.54964330203001</v>
      </c>
      <c r="S110" s="122"/>
      <c r="T110" s="122">
        <v>357.32052578361998</v>
      </c>
      <c r="U110" s="122">
        <v>273.76996453079897</v>
      </c>
    </row>
    <row r="111" spans="1:21" ht="14.25" customHeight="1" x14ac:dyDescent="0.2">
      <c r="A111" s="19" t="s">
        <v>460</v>
      </c>
      <c r="B111" s="19"/>
      <c r="C111" s="19"/>
      <c r="D111" s="122"/>
      <c r="E111" s="122"/>
      <c r="F111" s="19"/>
      <c r="G111" s="122"/>
      <c r="H111" s="122"/>
      <c r="I111" s="19"/>
      <c r="J111" s="122"/>
      <c r="K111" s="122"/>
      <c r="L111" s="122"/>
      <c r="M111" s="122"/>
      <c r="N111" s="122"/>
      <c r="O111" s="19"/>
      <c r="P111" s="122"/>
      <c r="Q111" s="122"/>
      <c r="R111" s="122"/>
      <c r="S111" s="19"/>
      <c r="T111" s="122"/>
      <c r="U111" s="122"/>
    </row>
    <row r="112" spans="1:21" ht="12.75" x14ac:dyDescent="0.2">
      <c r="A112" s="122" t="s">
        <v>461</v>
      </c>
      <c r="B112" s="122">
        <v>12570</v>
      </c>
      <c r="C112" s="122"/>
      <c r="D112" s="122">
        <v>713.71963067470494</v>
      </c>
      <c r="E112" s="122">
        <v>11820.213872463401</v>
      </c>
      <c r="F112" s="122"/>
      <c r="G112" s="122">
        <v>91.257733263417293</v>
      </c>
      <c r="H112" s="122">
        <v>-55.4512579892478</v>
      </c>
      <c r="I112" s="122"/>
      <c r="J112" s="122">
        <v>15429</v>
      </c>
      <c r="K112" s="122">
        <v>199</v>
      </c>
      <c r="L112" s="122">
        <v>1841</v>
      </c>
      <c r="M112" s="122">
        <v>55336.583827537797</v>
      </c>
      <c r="N112" s="122">
        <v>99062.509417837296</v>
      </c>
      <c r="O112" s="122"/>
      <c r="P112" s="122">
        <v>560</v>
      </c>
      <c r="Q112" s="122">
        <v>8039.8143089790901</v>
      </c>
      <c r="R112" s="122">
        <v>200.54964330203001</v>
      </c>
      <c r="S112" s="122"/>
      <c r="T112" s="122">
        <v>218.31870654155099</v>
      </c>
      <c r="U112" s="122">
        <v>273.76996453079897</v>
      </c>
    </row>
    <row r="113" spans="1:21" ht="12.75" x14ac:dyDescent="0.2">
      <c r="A113" s="122" t="s">
        <v>462</v>
      </c>
      <c r="B113" s="122">
        <v>11799</v>
      </c>
      <c r="C113" s="122"/>
      <c r="D113" s="122">
        <v>657.99072036839198</v>
      </c>
      <c r="E113" s="122">
        <v>11077.152797332799</v>
      </c>
      <c r="F113" s="122"/>
      <c r="G113" s="122">
        <v>-16.948875556228501</v>
      </c>
      <c r="H113" s="122">
        <v>80.792265831431195</v>
      </c>
      <c r="I113" s="122"/>
      <c r="J113" s="122">
        <v>12699</v>
      </c>
      <c r="K113" s="122">
        <v>151</v>
      </c>
      <c r="L113" s="122">
        <v>1420</v>
      </c>
      <c r="M113" s="122">
        <v>55336.583827537797</v>
      </c>
      <c r="N113" s="122">
        <v>99062.509417837296</v>
      </c>
      <c r="O113" s="122"/>
      <c r="P113" s="122">
        <v>290</v>
      </c>
      <c r="Q113" s="122">
        <v>8039.8143089790901</v>
      </c>
      <c r="R113" s="122">
        <v>200.54964330203001</v>
      </c>
      <c r="S113" s="122"/>
      <c r="T113" s="122">
        <v>354.56223036223003</v>
      </c>
      <c r="U113" s="122">
        <v>273.76996453079897</v>
      </c>
    </row>
    <row r="114" spans="1:21" ht="12.75" x14ac:dyDescent="0.2">
      <c r="A114" s="122" t="s">
        <v>463</v>
      </c>
      <c r="B114" s="122">
        <v>12621</v>
      </c>
      <c r="C114" s="122"/>
      <c r="D114" s="122">
        <v>789.95399919796102</v>
      </c>
      <c r="E114" s="122">
        <v>11801.1167363804</v>
      </c>
      <c r="F114" s="122"/>
      <c r="G114" s="122">
        <v>230.95701744658501</v>
      </c>
      <c r="H114" s="122">
        <v>-200.535728659456</v>
      </c>
      <c r="I114" s="122"/>
      <c r="J114" s="122">
        <v>18073</v>
      </c>
      <c r="K114" s="122">
        <v>258</v>
      </c>
      <c r="L114" s="122">
        <v>2153</v>
      </c>
      <c r="M114" s="122">
        <v>55336.583827537797</v>
      </c>
      <c r="N114" s="122">
        <v>99062.509417837296</v>
      </c>
      <c r="O114" s="122"/>
      <c r="P114" s="122">
        <v>970</v>
      </c>
      <c r="Q114" s="122">
        <v>8039.8143089790901</v>
      </c>
      <c r="R114" s="122">
        <v>200.54964330203001</v>
      </c>
      <c r="S114" s="122"/>
      <c r="T114" s="122">
        <v>73.234235871342904</v>
      </c>
      <c r="U114" s="122">
        <v>273.76996453079897</v>
      </c>
    </row>
    <row r="115" spans="1:21" ht="12.75" x14ac:dyDescent="0.2">
      <c r="A115" s="122" t="s">
        <v>464</v>
      </c>
      <c r="B115" s="122">
        <v>9609</v>
      </c>
      <c r="C115" s="122"/>
      <c r="D115" s="122">
        <v>579.69522122657202</v>
      </c>
      <c r="E115" s="122">
        <v>9051.9405740008096</v>
      </c>
      <c r="F115" s="122"/>
      <c r="G115" s="122">
        <v>-63.618499353481198</v>
      </c>
      <c r="H115" s="122">
        <v>41.314764602287198</v>
      </c>
      <c r="I115" s="122"/>
      <c r="J115" s="122">
        <v>14796</v>
      </c>
      <c r="K115" s="122">
        <v>155</v>
      </c>
      <c r="L115" s="122">
        <v>1352</v>
      </c>
      <c r="M115" s="122">
        <v>55336.583827537797</v>
      </c>
      <c r="N115" s="122">
        <v>99062.509417837296</v>
      </c>
      <c r="O115" s="122"/>
      <c r="P115" s="122">
        <v>252</v>
      </c>
      <c r="Q115" s="122">
        <v>8039.8143089790901</v>
      </c>
      <c r="R115" s="122">
        <v>200.54964330203001</v>
      </c>
      <c r="S115" s="122"/>
      <c r="T115" s="122">
        <v>315.084729133086</v>
      </c>
      <c r="U115" s="122">
        <v>273.76996453079897</v>
      </c>
    </row>
    <row r="116" spans="1:21" ht="12.75" x14ac:dyDescent="0.2">
      <c r="A116" s="122" t="s">
        <v>465</v>
      </c>
      <c r="B116" s="122">
        <v>12060</v>
      </c>
      <c r="C116" s="122"/>
      <c r="D116" s="122">
        <v>694.28798459752295</v>
      </c>
      <c r="E116" s="122">
        <v>11358.9849377596</v>
      </c>
      <c r="F116" s="122"/>
      <c r="G116" s="122">
        <v>5.3079200913144904</v>
      </c>
      <c r="H116" s="122">
        <v>1.4983203519922199</v>
      </c>
      <c r="I116" s="122"/>
      <c r="J116" s="122">
        <v>33236</v>
      </c>
      <c r="K116" s="122">
        <v>417</v>
      </c>
      <c r="L116" s="122">
        <v>3811</v>
      </c>
      <c r="M116" s="122">
        <v>55336.583827537797</v>
      </c>
      <c r="N116" s="122">
        <v>99062.509417837296</v>
      </c>
      <c r="O116" s="122"/>
      <c r="P116" s="122">
        <v>851</v>
      </c>
      <c r="Q116" s="122">
        <v>8039.8143089790901</v>
      </c>
      <c r="R116" s="122">
        <v>200.54964330203001</v>
      </c>
      <c r="S116" s="122"/>
      <c r="T116" s="122">
        <v>275.26828488279102</v>
      </c>
      <c r="U116" s="122">
        <v>273.76996453079897</v>
      </c>
    </row>
    <row r="117" spans="1:21" ht="12.75" x14ac:dyDescent="0.2">
      <c r="A117" s="122" t="s">
        <v>466</v>
      </c>
      <c r="B117" s="122">
        <v>10778</v>
      </c>
      <c r="C117" s="122"/>
      <c r="D117" s="122">
        <v>678.84856227887201</v>
      </c>
      <c r="E117" s="122">
        <v>10209.444269469401</v>
      </c>
      <c r="F117" s="122"/>
      <c r="G117" s="122">
        <v>77.385655689501107</v>
      </c>
      <c r="H117" s="122">
        <v>-188.02217902296499</v>
      </c>
      <c r="I117" s="122"/>
      <c r="J117" s="122">
        <v>143304</v>
      </c>
      <c r="K117" s="122">
        <v>1758</v>
      </c>
      <c r="L117" s="122">
        <v>14769</v>
      </c>
      <c r="M117" s="122">
        <v>55336.583827537797</v>
      </c>
      <c r="N117" s="122">
        <v>99062.509417837296</v>
      </c>
      <c r="O117" s="122"/>
      <c r="P117" s="122">
        <v>4954</v>
      </c>
      <c r="Q117" s="122">
        <v>8039.8143089790901</v>
      </c>
      <c r="R117" s="122">
        <v>200.54964330203001</v>
      </c>
      <c r="S117" s="122"/>
      <c r="T117" s="122">
        <v>85.747785507833498</v>
      </c>
      <c r="U117" s="122">
        <v>273.76996453079897</v>
      </c>
    </row>
    <row r="118" spans="1:21" ht="12.75" x14ac:dyDescent="0.2">
      <c r="A118" s="122" t="s">
        <v>467</v>
      </c>
      <c r="B118" s="122">
        <v>10701</v>
      </c>
      <c r="C118" s="122"/>
      <c r="D118" s="122">
        <v>613.98782509642297</v>
      </c>
      <c r="E118" s="122">
        <v>10071.409097400299</v>
      </c>
      <c r="F118" s="122"/>
      <c r="G118" s="122">
        <v>-1.57571841969479</v>
      </c>
      <c r="H118" s="122">
        <v>16.739228849967201</v>
      </c>
      <c r="I118" s="122"/>
      <c r="J118" s="122">
        <v>52003</v>
      </c>
      <c r="K118" s="122">
        <v>577</v>
      </c>
      <c r="L118" s="122">
        <v>5287</v>
      </c>
      <c r="M118" s="122">
        <v>55336.583827537797</v>
      </c>
      <c r="N118" s="122">
        <v>99062.509417837296</v>
      </c>
      <c r="O118" s="122"/>
      <c r="P118" s="122">
        <v>1287</v>
      </c>
      <c r="Q118" s="122">
        <v>8039.8143089790901</v>
      </c>
      <c r="R118" s="122">
        <v>200.54964330203001</v>
      </c>
      <c r="S118" s="122"/>
      <c r="T118" s="122">
        <v>290.50919338076602</v>
      </c>
      <c r="U118" s="122">
        <v>273.76996453079897</v>
      </c>
    </row>
    <row r="119" spans="1:21" ht="12.75" x14ac:dyDescent="0.2">
      <c r="A119" s="122" t="s">
        <v>468</v>
      </c>
      <c r="B119" s="122">
        <v>11697</v>
      </c>
      <c r="C119" s="122"/>
      <c r="D119" s="122">
        <v>722.52554762791306</v>
      </c>
      <c r="E119" s="122">
        <v>11145.6196409104</v>
      </c>
      <c r="F119" s="122"/>
      <c r="G119" s="122">
        <v>-67.642393434205005</v>
      </c>
      <c r="H119" s="122">
        <v>-103.15444165498199</v>
      </c>
      <c r="I119" s="122"/>
      <c r="J119" s="122">
        <v>26193</v>
      </c>
      <c r="K119" s="122">
        <v>342</v>
      </c>
      <c r="L119" s="122">
        <v>2947</v>
      </c>
      <c r="M119" s="122">
        <v>55336.583827537797</v>
      </c>
      <c r="N119" s="122">
        <v>99062.509417837296</v>
      </c>
      <c r="O119" s="122"/>
      <c r="P119" s="122">
        <v>433</v>
      </c>
      <c r="Q119" s="122">
        <v>8039.8143089790901</v>
      </c>
      <c r="R119" s="122">
        <v>200.54964330203001</v>
      </c>
      <c r="S119" s="122"/>
      <c r="T119" s="122">
        <v>170.61552287581699</v>
      </c>
      <c r="U119" s="122">
        <v>273.76996453079897</v>
      </c>
    </row>
    <row r="120" spans="1:21" ht="12.75" x14ac:dyDescent="0.2">
      <c r="A120" s="122" t="s">
        <v>469</v>
      </c>
      <c r="B120" s="122">
        <v>10902</v>
      </c>
      <c r="C120" s="122"/>
      <c r="D120" s="122">
        <v>579.98091331588603</v>
      </c>
      <c r="E120" s="122">
        <v>10083.3302731762</v>
      </c>
      <c r="F120" s="122"/>
      <c r="G120" s="122">
        <v>-48.045449555320403</v>
      </c>
      <c r="H120" s="122">
        <v>287.13214900395201</v>
      </c>
      <c r="I120" s="122"/>
      <c r="J120" s="122">
        <v>15552</v>
      </c>
      <c r="K120" s="122">
        <v>163</v>
      </c>
      <c r="L120" s="122">
        <v>1583</v>
      </c>
      <c r="M120" s="122">
        <v>55336.583827537797</v>
      </c>
      <c r="N120" s="122">
        <v>99062.509417837296</v>
      </c>
      <c r="O120" s="122"/>
      <c r="P120" s="122">
        <v>295</v>
      </c>
      <c r="Q120" s="122">
        <v>8039.8143089790901</v>
      </c>
      <c r="R120" s="122">
        <v>200.54964330203001</v>
      </c>
      <c r="S120" s="122"/>
      <c r="T120" s="122">
        <v>560.90211353475104</v>
      </c>
      <c r="U120" s="122">
        <v>273.76996453079897</v>
      </c>
    </row>
    <row r="121" spans="1:21" ht="12.75" x14ac:dyDescent="0.2">
      <c r="A121" s="122" t="s">
        <v>470</v>
      </c>
      <c r="B121" s="122">
        <v>12116</v>
      </c>
      <c r="C121" s="122"/>
      <c r="D121" s="122">
        <v>688.433043126911</v>
      </c>
      <c r="E121" s="122">
        <v>11404.392545553899</v>
      </c>
      <c r="F121" s="122"/>
      <c r="G121" s="122">
        <v>-82.962845847001702</v>
      </c>
      <c r="H121" s="122">
        <v>106.27013769055</v>
      </c>
      <c r="I121" s="122"/>
      <c r="J121" s="122">
        <v>16478</v>
      </c>
      <c r="K121" s="122">
        <v>205</v>
      </c>
      <c r="L121" s="122">
        <v>1897</v>
      </c>
      <c r="M121" s="122">
        <v>55336.583827537797</v>
      </c>
      <c r="N121" s="122">
        <v>99062.509417837296</v>
      </c>
      <c r="O121" s="122"/>
      <c r="P121" s="122">
        <v>241</v>
      </c>
      <c r="Q121" s="122">
        <v>8039.8143089790901</v>
      </c>
      <c r="R121" s="122">
        <v>200.54964330203001</v>
      </c>
      <c r="S121" s="122"/>
      <c r="T121" s="122">
        <v>380.040102221349</v>
      </c>
      <c r="U121" s="122">
        <v>273.76996453079897</v>
      </c>
    </row>
    <row r="122" spans="1:21" ht="12.75" x14ac:dyDescent="0.2">
      <c r="A122" s="122" t="s">
        <v>471</v>
      </c>
      <c r="B122" s="122">
        <v>10622</v>
      </c>
      <c r="C122" s="122"/>
      <c r="D122" s="122">
        <v>640.13228342472996</v>
      </c>
      <c r="E122" s="122">
        <v>9961.8466692087004</v>
      </c>
      <c r="F122" s="122"/>
      <c r="G122" s="122">
        <v>-29.274249707927499</v>
      </c>
      <c r="H122" s="122">
        <v>49.331183070227198</v>
      </c>
      <c r="I122" s="122"/>
      <c r="J122" s="122">
        <v>17462</v>
      </c>
      <c r="K122" s="122">
        <v>202</v>
      </c>
      <c r="L122" s="122">
        <v>1756</v>
      </c>
      <c r="M122" s="122">
        <v>55336.583827537797</v>
      </c>
      <c r="N122" s="122">
        <v>99062.509417837296</v>
      </c>
      <c r="O122" s="122"/>
      <c r="P122" s="122">
        <v>372</v>
      </c>
      <c r="Q122" s="122">
        <v>8039.8143089790901</v>
      </c>
      <c r="R122" s="122">
        <v>200.54964330203001</v>
      </c>
      <c r="S122" s="122"/>
      <c r="T122" s="122">
        <v>323.10114760102601</v>
      </c>
      <c r="U122" s="122">
        <v>273.76996453079897</v>
      </c>
    </row>
    <row r="123" spans="1:21" ht="12.75" x14ac:dyDescent="0.2">
      <c r="A123" s="122" t="s">
        <v>472</v>
      </c>
      <c r="B123" s="122">
        <v>11167</v>
      </c>
      <c r="C123" s="122"/>
      <c r="D123" s="122">
        <v>642.46226901052205</v>
      </c>
      <c r="E123" s="122">
        <v>10485.3153424757</v>
      </c>
      <c r="F123" s="122"/>
      <c r="G123" s="122">
        <v>54.638578100961404</v>
      </c>
      <c r="H123" s="122">
        <v>-15.316608689807801</v>
      </c>
      <c r="I123" s="122"/>
      <c r="J123" s="122">
        <v>84151</v>
      </c>
      <c r="K123" s="122">
        <v>977</v>
      </c>
      <c r="L123" s="122">
        <v>8907</v>
      </c>
      <c r="M123" s="122">
        <v>55336.583827537797</v>
      </c>
      <c r="N123" s="122">
        <v>99062.509417837296</v>
      </c>
      <c r="O123" s="122"/>
      <c r="P123" s="122">
        <v>2671</v>
      </c>
      <c r="Q123" s="122">
        <v>8039.8143089790901</v>
      </c>
      <c r="R123" s="122">
        <v>200.54964330203001</v>
      </c>
      <c r="S123" s="122"/>
      <c r="T123" s="122">
        <v>258.45335584099098</v>
      </c>
      <c r="U123" s="122">
        <v>273.76996453079897</v>
      </c>
    </row>
    <row r="124" spans="1:21" ht="12.75" x14ac:dyDescent="0.2">
      <c r="A124" s="122" t="s">
        <v>473</v>
      </c>
      <c r="B124" s="122">
        <v>14001</v>
      </c>
      <c r="C124" s="122"/>
      <c r="D124" s="122">
        <v>852.59699879632797</v>
      </c>
      <c r="E124" s="122">
        <v>13384.750053128801</v>
      </c>
      <c r="F124" s="122"/>
      <c r="G124" s="122">
        <v>-102.645641412915</v>
      </c>
      <c r="H124" s="122">
        <v>-133.47196886071001</v>
      </c>
      <c r="I124" s="122"/>
      <c r="J124" s="122">
        <v>30959</v>
      </c>
      <c r="K124" s="122">
        <v>477</v>
      </c>
      <c r="L124" s="122">
        <v>4183</v>
      </c>
      <c r="M124" s="122">
        <v>55336.583827537797</v>
      </c>
      <c r="N124" s="122">
        <v>99062.509417837296</v>
      </c>
      <c r="O124" s="122"/>
      <c r="P124" s="122">
        <v>377</v>
      </c>
      <c r="Q124" s="122">
        <v>8039.8143089790901</v>
      </c>
      <c r="R124" s="122">
        <v>200.54964330203001</v>
      </c>
      <c r="S124" s="122"/>
      <c r="T124" s="122">
        <v>140.29799567008899</v>
      </c>
      <c r="U124" s="122">
        <v>273.76996453079897</v>
      </c>
    </row>
    <row r="125" spans="1:21" ht="12.75" x14ac:dyDescent="0.2">
      <c r="A125" s="122" t="s">
        <v>474</v>
      </c>
      <c r="B125" s="122">
        <v>11040</v>
      </c>
      <c r="C125" s="122"/>
      <c r="D125" s="122">
        <v>709.94468939185299</v>
      </c>
      <c r="E125" s="122">
        <v>10292.123543941299</v>
      </c>
      <c r="F125" s="122"/>
      <c r="G125" s="122">
        <v>144.04426151907199</v>
      </c>
      <c r="H125" s="122">
        <v>-106.381568858165</v>
      </c>
      <c r="I125" s="122"/>
      <c r="J125" s="122">
        <v>45286</v>
      </c>
      <c r="K125" s="122">
        <v>581</v>
      </c>
      <c r="L125" s="122">
        <v>4705</v>
      </c>
      <c r="M125" s="122">
        <v>55336.583827537797</v>
      </c>
      <c r="N125" s="122">
        <v>99062.509417837296</v>
      </c>
      <c r="O125" s="122"/>
      <c r="P125" s="122">
        <v>1941</v>
      </c>
      <c r="Q125" s="122">
        <v>8039.8143089790901</v>
      </c>
      <c r="R125" s="122">
        <v>200.54964330203001</v>
      </c>
      <c r="S125" s="122"/>
      <c r="T125" s="122">
        <v>167.388395672634</v>
      </c>
      <c r="U125" s="122">
        <v>273.76996453079897</v>
      </c>
    </row>
    <row r="126" spans="1:21" ht="12.75" x14ac:dyDescent="0.2">
      <c r="A126" s="122" t="s">
        <v>475</v>
      </c>
      <c r="B126" s="122">
        <v>14889</v>
      </c>
      <c r="C126" s="122"/>
      <c r="D126" s="122">
        <v>909.96113366252803</v>
      </c>
      <c r="E126" s="122">
        <v>14297.597592370001</v>
      </c>
      <c r="F126" s="122"/>
      <c r="G126" s="122">
        <v>-106.446970051533</v>
      </c>
      <c r="H126" s="122">
        <v>-212.379221592275</v>
      </c>
      <c r="I126" s="122"/>
      <c r="J126" s="122">
        <v>24264</v>
      </c>
      <c r="K126" s="122">
        <v>399</v>
      </c>
      <c r="L126" s="122">
        <v>3502</v>
      </c>
      <c r="M126" s="122">
        <v>55336.583827537797</v>
      </c>
      <c r="N126" s="122">
        <v>99062.509417837296</v>
      </c>
      <c r="O126" s="122"/>
      <c r="P126" s="122">
        <v>284</v>
      </c>
      <c r="Q126" s="122">
        <v>8039.8143089790901</v>
      </c>
      <c r="R126" s="122">
        <v>200.54964330203001</v>
      </c>
      <c r="S126" s="122"/>
      <c r="T126" s="122">
        <v>61.390742938523601</v>
      </c>
      <c r="U126" s="122">
        <v>273.76996453079897</v>
      </c>
    </row>
    <row r="127" spans="1:21" ht="12.75" x14ac:dyDescent="0.2">
      <c r="A127" s="122" t="s">
        <v>476</v>
      </c>
      <c r="B127" s="122">
        <v>10562</v>
      </c>
      <c r="C127" s="122"/>
      <c r="D127" s="122">
        <v>636.98625445885102</v>
      </c>
      <c r="E127" s="122">
        <v>10133.824990003501</v>
      </c>
      <c r="F127" s="122"/>
      <c r="G127" s="122">
        <v>-13.0684448110687</v>
      </c>
      <c r="H127" s="122">
        <v>-195.74767349210799</v>
      </c>
      <c r="I127" s="122"/>
      <c r="J127" s="122">
        <v>121274</v>
      </c>
      <c r="K127" s="122">
        <v>1396</v>
      </c>
      <c r="L127" s="122">
        <v>12406</v>
      </c>
      <c r="M127" s="122">
        <v>55336.583827537797</v>
      </c>
      <c r="N127" s="122">
        <v>99062.509417837296</v>
      </c>
      <c r="O127" s="122"/>
      <c r="P127" s="122">
        <v>2828</v>
      </c>
      <c r="Q127" s="122">
        <v>8039.8143089790901</v>
      </c>
      <c r="R127" s="122">
        <v>200.54964330203001</v>
      </c>
      <c r="S127" s="122"/>
      <c r="T127" s="122">
        <v>78.022291038690895</v>
      </c>
      <c r="U127" s="122">
        <v>273.76996453079897</v>
      </c>
    </row>
    <row r="128" spans="1:21" ht="12.75" x14ac:dyDescent="0.2">
      <c r="A128" s="122" t="s">
        <v>477</v>
      </c>
      <c r="B128" s="122">
        <v>10030</v>
      </c>
      <c r="C128" s="122"/>
      <c r="D128" s="122">
        <v>688.32166747378596</v>
      </c>
      <c r="E128" s="122">
        <v>9432.8704345651495</v>
      </c>
      <c r="F128" s="122"/>
      <c r="G128" s="122">
        <v>157.977113011017</v>
      </c>
      <c r="H128" s="122">
        <v>-249.47448191543199</v>
      </c>
      <c r="I128" s="122"/>
      <c r="J128" s="122">
        <v>333633</v>
      </c>
      <c r="K128" s="122">
        <v>4150</v>
      </c>
      <c r="L128" s="122">
        <v>31769</v>
      </c>
      <c r="M128" s="122">
        <v>55336.583827537797</v>
      </c>
      <c r="N128" s="122">
        <v>99062.509417837296</v>
      </c>
      <c r="O128" s="122"/>
      <c r="P128" s="122">
        <v>14878</v>
      </c>
      <c r="Q128" s="122">
        <v>8039.8143089790901</v>
      </c>
      <c r="R128" s="122">
        <v>200.54964330203001</v>
      </c>
      <c r="S128" s="122"/>
      <c r="T128" s="122">
        <v>24.295482615367298</v>
      </c>
      <c r="U128" s="122">
        <v>273.76996453079897</v>
      </c>
    </row>
    <row r="129" spans="1:21" ht="12.75" x14ac:dyDescent="0.2">
      <c r="A129" s="122" t="s">
        <v>478</v>
      </c>
      <c r="B129" s="122">
        <v>11124</v>
      </c>
      <c r="C129" s="122"/>
      <c r="D129" s="122">
        <v>747.22439093473895</v>
      </c>
      <c r="E129" s="122">
        <v>10257.9521586518</v>
      </c>
      <c r="F129" s="122"/>
      <c r="G129" s="122">
        <v>11.6985268940495</v>
      </c>
      <c r="H129" s="122">
        <v>106.73272194202001</v>
      </c>
      <c r="I129" s="122"/>
      <c r="J129" s="122">
        <v>13182</v>
      </c>
      <c r="K129" s="122">
        <v>178</v>
      </c>
      <c r="L129" s="122">
        <v>1365</v>
      </c>
      <c r="M129" s="122">
        <v>55336.583827537797</v>
      </c>
      <c r="N129" s="122">
        <v>99062.509417837296</v>
      </c>
      <c r="O129" s="122"/>
      <c r="P129" s="122">
        <v>348</v>
      </c>
      <c r="Q129" s="122">
        <v>8039.8143089790901</v>
      </c>
      <c r="R129" s="122">
        <v>200.54964330203001</v>
      </c>
      <c r="S129" s="122"/>
      <c r="T129" s="122">
        <v>380.50268647281899</v>
      </c>
      <c r="U129" s="122">
        <v>273.76996453079897</v>
      </c>
    </row>
    <row r="130" spans="1:21" ht="12.75" x14ac:dyDescent="0.2">
      <c r="A130" s="122" t="s">
        <v>479</v>
      </c>
      <c r="B130" s="122">
        <v>11856</v>
      </c>
      <c r="C130" s="122"/>
      <c r="D130" s="122">
        <v>694.06485509658899</v>
      </c>
      <c r="E130" s="122">
        <v>10993.440036280799</v>
      </c>
      <c r="F130" s="122"/>
      <c r="G130" s="122">
        <v>80.049192839571305</v>
      </c>
      <c r="H130" s="122">
        <v>88.380830256542197</v>
      </c>
      <c r="I130" s="122"/>
      <c r="J130" s="122">
        <v>7335</v>
      </c>
      <c r="K130" s="122">
        <v>92</v>
      </c>
      <c r="L130" s="122">
        <v>814</v>
      </c>
      <c r="M130" s="122">
        <v>55336.583827537797</v>
      </c>
      <c r="N130" s="122">
        <v>99062.509417837296</v>
      </c>
      <c r="O130" s="122"/>
      <c r="P130" s="122">
        <v>256</v>
      </c>
      <c r="Q130" s="122">
        <v>8039.8143089790901</v>
      </c>
      <c r="R130" s="122">
        <v>200.54964330203001</v>
      </c>
      <c r="S130" s="122"/>
      <c r="T130" s="122">
        <v>362.150794787341</v>
      </c>
      <c r="U130" s="122">
        <v>273.76996453079897</v>
      </c>
    </row>
    <row r="131" spans="1:21" ht="12.75" x14ac:dyDescent="0.2">
      <c r="A131" s="122" t="s">
        <v>480</v>
      </c>
      <c r="B131" s="122">
        <v>8763</v>
      </c>
      <c r="C131" s="122"/>
      <c r="D131" s="122">
        <v>445.52575748843401</v>
      </c>
      <c r="E131" s="122">
        <v>8282.4765305995297</v>
      </c>
      <c r="F131" s="122"/>
      <c r="G131" s="122">
        <v>-66.940012444718803</v>
      </c>
      <c r="H131" s="122">
        <v>102.149064856618</v>
      </c>
      <c r="I131" s="122"/>
      <c r="J131" s="122">
        <v>19376</v>
      </c>
      <c r="K131" s="122">
        <v>156</v>
      </c>
      <c r="L131" s="122">
        <v>1620</v>
      </c>
      <c r="M131" s="122">
        <v>55336.583827537797</v>
      </c>
      <c r="N131" s="122">
        <v>99062.509417837296</v>
      </c>
      <c r="O131" s="122"/>
      <c r="P131" s="122">
        <v>322</v>
      </c>
      <c r="Q131" s="122">
        <v>8039.8143089790901</v>
      </c>
      <c r="R131" s="122">
        <v>200.54964330203001</v>
      </c>
      <c r="S131" s="122"/>
      <c r="T131" s="122">
        <v>375.91902938741703</v>
      </c>
      <c r="U131" s="122">
        <v>273.76996453079897</v>
      </c>
    </row>
    <row r="132" spans="1:21" ht="12.75" x14ac:dyDescent="0.2">
      <c r="A132" s="122" t="s">
        <v>481</v>
      </c>
      <c r="B132" s="122">
        <v>10517</v>
      </c>
      <c r="C132" s="122"/>
      <c r="D132" s="122">
        <v>678.97648868144495</v>
      </c>
      <c r="E132" s="122">
        <v>9755.0937384876706</v>
      </c>
      <c r="F132" s="122"/>
      <c r="G132" s="122">
        <v>-115.391943631652</v>
      </c>
      <c r="H132" s="122">
        <v>198.030949918603</v>
      </c>
      <c r="I132" s="122"/>
      <c r="J132" s="122">
        <v>19071</v>
      </c>
      <c r="K132" s="122">
        <v>234</v>
      </c>
      <c r="L132" s="122">
        <v>1878</v>
      </c>
      <c r="M132" s="122">
        <v>55336.583827537797</v>
      </c>
      <c r="N132" s="122">
        <v>99062.509417837296</v>
      </c>
      <c r="O132" s="122"/>
      <c r="P132" s="122">
        <v>202</v>
      </c>
      <c r="Q132" s="122">
        <v>8039.8143089790901</v>
      </c>
      <c r="R132" s="122">
        <v>200.54964330203001</v>
      </c>
      <c r="S132" s="122"/>
      <c r="T132" s="122">
        <v>471.800914449402</v>
      </c>
      <c r="U132" s="122">
        <v>273.76996453079897</v>
      </c>
    </row>
    <row r="133" spans="1:21" ht="12.75" x14ac:dyDescent="0.2">
      <c r="A133" s="122" t="s">
        <v>482</v>
      </c>
      <c r="B133" s="122">
        <v>11798</v>
      </c>
      <c r="C133" s="122"/>
      <c r="D133" s="122">
        <v>643.86000873365799</v>
      </c>
      <c r="E133" s="122">
        <v>11190.605686057999</v>
      </c>
      <c r="F133" s="122"/>
      <c r="G133" s="122">
        <v>-77.192308296597304</v>
      </c>
      <c r="H133" s="122">
        <v>41.1809334311302</v>
      </c>
      <c r="I133" s="122"/>
      <c r="J133" s="122">
        <v>15642</v>
      </c>
      <c r="K133" s="122">
        <v>182</v>
      </c>
      <c r="L133" s="122">
        <v>1767</v>
      </c>
      <c r="M133" s="122">
        <v>55336.583827537797</v>
      </c>
      <c r="N133" s="122">
        <v>99062.509417837296</v>
      </c>
      <c r="O133" s="122"/>
      <c r="P133" s="122">
        <v>240</v>
      </c>
      <c r="Q133" s="122">
        <v>8039.8143089790901</v>
      </c>
      <c r="R133" s="122">
        <v>200.54964330203001</v>
      </c>
      <c r="S133" s="122"/>
      <c r="T133" s="122">
        <v>314.950897961929</v>
      </c>
      <c r="U133" s="122">
        <v>273.76996453079897</v>
      </c>
    </row>
    <row r="134" spans="1:21" ht="12.75" x14ac:dyDescent="0.2">
      <c r="A134" s="122" t="s">
        <v>483</v>
      </c>
      <c r="B134" s="122">
        <v>14056</v>
      </c>
      <c r="C134" s="122"/>
      <c r="D134" s="122">
        <v>794.54605818494701</v>
      </c>
      <c r="E134" s="122">
        <v>13453.186407470601</v>
      </c>
      <c r="F134" s="122"/>
      <c r="G134" s="122">
        <v>-53.838917508188302</v>
      </c>
      <c r="H134" s="122">
        <v>-137.895118296346</v>
      </c>
      <c r="I134" s="122"/>
      <c r="J134" s="122">
        <v>24167</v>
      </c>
      <c r="K134" s="122">
        <v>347</v>
      </c>
      <c r="L134" s="122">
        <v>3282</v>
      </c>
      <c r="M134" s="122">
        <v>55336.583827537797</v>
      </c>
      <c r="N134" s="122">
        <v>99062.509417837296</v>
      </c>
      <c r="O134" s="122"/>
      <c r="P134" s="122">
        <v>441</v>
      </c>
      <c r="Q134" s="122">
        <v>8039.8143089790901</v>
      </c>
      <c r="R134" s="122">
        <v>200.54964330203001</v>
      </c>
      <c r="S134" s="122"/>
      <c r="T134" s="122">
        <v>135.874846234453</v>
      </c>
      <c r="U134" s="122">
        <v>273.76996453079897</v>
      </c>
    </row>
    <row r="135" spans="1:21" ht="12.75" x14ac:dyDescent="0.2">
      <c r="A135" s="122" t="s">
        <v>484</v>
      </c>
      <c r="B135" s="122">
        <v>12413</v>
      </c>
      <c r="C135" s="122"/>
      <c r="D135" s="122">
        <v>702.31101043149602</v>
      </c>
      <c r="E135" s="122">
        <v>11576.716786868799</v>
      </c>
      <c r="F135" s="122"/>
      <c r="G135" s="122">
        <v>-14.817034666791301</v>
      </c>
      <c r="H135" s="122">
        <v>148.833045250992</v>
      </c>
      <c r="I135" s="122"/>
      <c r="J135" s="122">
        <v>14025</v>
      </c>
      <c r="K135" s="122">
        <v>178</v>
      </c>
      <c r="L135" s="122">
        <v>1639</v>
      </c>
      <c r="M135" s="122">
        <v>55336.583827537797</v>
      </c>
      <c r="N135" s="122">
        <v>99062.509417837296</v>
      </c>
      <c r="O135" s="122"/>
      <c r="P135" s="122">
        <v>324</v>
      </c>
      <c r="Q135" s="122">
        <v>8039.8143089790901</v>
      </c>
      <c r="R135" s="122">
        <v>200.54964330203001</v>
      </c>
      <c r="S135" s="122"/>
      <c r="T135" s="122">
        <v>422.603009781791</v>
      </c>
      <c r="U135" s="122">
        <v>273.76996453079897</v>
      </c>
    </row>
    <row r="136" spans="1:21" ht="12.75" x14ac:dyDescent="0.2">
      <c r="A136" s="122" t="s">
        <v>485</v>
      </c>
      <c r="B136" s="122">
        <v>14178</v>
      </c>
      <c r="C136" s="122"/>
      <c r="D136" s="122">
        <v>837.63738450149697</v>
      </c>
      <c r="E136" s="122">
        <v>13392.2885703435</v>
      </c>
      <c r="F136" s="122"/>
      <c r="G136" s="122">
        <v>-92.2025206034414</v>
      </c>
      <c r="H136" s="122">
        <v>40.481959036080198</v>
      </c>
      <c r="I136" s="122"/>
      <c r="J136" s="122">
        <v>21074</v>
      </c>
      <c r="K136" s="122">
        <v>319</v>
      </c>
      <c r="L136" s="122">
        <v>2849</v>
      </c>
      <c r="M136" s="122">
        <v>55336.583827537797</v>
      </c>
      <c r="N136" s="122">
        <v>99062.509417837296</v>
      </c>
      <c r="O136" s="122"/>
      <c r="P136" s="122">
        <v>284</v>
      </c>
      <c r="Q136" s="122">
        <v>8039.8143089790901</v>
      </c>
      <c r="R136" s="122">
        <v>200.54964330203001</v>
      </c>
      <c r="S136" s="122"/>
      <c r="T136" s="122">
        <v>314.25192356687899</v>
      </c>
      <c r="U136" s="122">
        <v>273.76996453079897</v>
      </c>
    </row>
    <row r="137" spans="1:21" ht="12.75" x14ac:dyDescent="0.2">
      <c r="A137" s="122" t="s">
        <v>486</v>
      </c>
      <c r="B137" s="122">
        <v>10738</v>
      </c>
      <c r="C137" s="122"/>
      <c r="D137" s="122">
        <v>626.94996584568798</v>
      </c>
      <c r="E137" s="122">
        <v>10005.195308673899</v>
      </c>
      <c r="F137" s="122"/>
      <c r="G137" s="122">
        <v>-42.941476690409701</v>
      </c>
      <c r="H137" s="122">
        <v>149.177932809955</v>
      </c>
      <c r="I137" s="122"/>
      <c r="J137" s="122">
        <v>13416</v>
      </c>
      <c r="K137" s="122">
        <v>152</v>
      </c>
      <c r="L137" s="122">
        <v>1355</v>
      </c>
      <c r="M137" s="122">
        <v>55336.583827537797</v>
      </c>
      <c r="N137" s="122">
        <v>99062.509417837296</v>
      </c>
      <c r="O137" s="122"/>
      <c r="P137" s="122">
        <v>263</v>
      </c>
      <c r="Q137" s="122">
        <v>8039.8143089790901</v>
      </c>
      <c r="R137" s="122">
        <v>200.54964330203001</v>
      </c>
      <c r="S137" s="122"/>
      <c r="T137" s="122">
        <v>422.94789734075403</v>
      </c>
      <c r="U137" s="122">
        <v>273.76996453079897</v>
      </c>
    </row>
    <row r="138" spans="1:21" ht="12.75" x14ac:dyDescent="0.2">
      <c r="A138" s="122" t="s">
        <v>487</v>
      </c>
      <c r="B138" s="122">
        <v>11141</v>
      </c>
      <c r="C138" s="122"/>
      <c r="D138" s="122">
        <v>667.58789324398094</v>
      </c>
      <c r="E138" s="122">
        <v>10613.7609597136</v>
      </c>
      <c r="F138" s="122"/>
      <c r="G138" s="122">
        <v>-33.0647796841005</v>
      </c>
      <c r="H138" s="122">
        <v>-107.273939131549</v>
      </c>
      <c r="I138" s="122"/>
      <c r="J138" s="122">
        <v>44595</v>
      </c>
      <c r="K138" s="122">
        <v>538</v>
      </c>
      <c r="L138" s="122">
        <v>4778</v>
      </c>
      <c r="M138" s="122">
        <v>55336.583827537797</v>
      </c>
      <c r="N138" s="122">
        <v>99062.509417837296</v>
      </c>
      <c r="O138" s="122"/>
      <c r="P138" s="122">
        <v>929</v>
      </c>
      <c r="Q138" s="122">
        <v>8039.8143089790901</v>
      </c>
      <c r="R138" s="122">
        <v>200.54964330203001</v>
      </c>
      <c r="S138" s="122"/>
      <c r="T138" s="122">
        <v>166.49602539924999</v>
      </c>
      <c r="U138" s="122">
        <v>273.76996453079897</v>
      </c>
    </row>
    <row r="139" spans="1:21" ht="12.75" x14ac:dyDescent="0.2">
      <c r="A139" s="122" t="s">
        <v>488</v>
      </c>
      <c r="B139" s="122">
        <v>13056</v>
      </c>
      <c r="C139" s="122"/>
      <c r="D139" s="122">
        <v>711.22739761574098</v>
      </c>
      <c r="E139" s="122">
        <v>12582.7931772419</v>
      </c>
      <c r="F139" s="122"/>
      <c r="G139" s="122">
        <v>-117.882650686654</v>
      </c>
      <c r="H139" s="122">
        <v>-119.768034611011</v>
      </c>
      <c r="I139" s="122"/>
      <c r="J139" s="122">
        <v>35790</v>
      </c>
      <c r="K139" s="122">
        <v>460</v>
      </c>
      <c r="L139" s="122">
        <v>4546</v>
      </c>
      <c r="M139" s="122">
        <v>55336.583827537797</v>
      </c>
      <c r="N139" s="122">
        <v>99062.509417837296</v>
      </c>
      <c r="O139" s="122"/>
      <c r="P139" s="122">
        <v>368</v>
      </c>
      <c r="Q139" s="122">
        <v>8039.8143089790901</v>
      </c>
      <c r="R139" s="122">
        <v>200.54964330203001</v>
      </c>
      <c r="S139" s="122"/>
      <c r="T139" s="122">
        <v>154.00192991978801</v>
      </c>
      <c r="U139" s="122">
        <v>273.76996453079897</v>
      </c>
    </row>
    <row r="140" spans="1:21" ht="12.75" x14ac:dyDescent="0.2">
      <c r="A140" s="122" t="s">
        <v>489</v>
      </c>
      <c r="B140" s="122">
        <v>9790</v>
      </c>
      <c r="C140" s="122"/>
      <c r="D140" s="122">
        <v>563.59962086476401</v>
      </c>
      <c r="E140" s="122">
        <v>9326.1073259220993</v>
      </c>
      <c r="F140" s="122"/>
      <c r="G140" s="122">
        <v>-109.77580846800601</v>
      </c>
      <c r="H140" s="122">
        <v>10.341458856728201</v>
      </c>
      <c r="I140" s="122"/>
      <c r="J140" s="122">
        <v>29848</v>
      </c>
      <c r="K140" s="122">
        <v>304</v>
      </c>
      <c r="L140" s="122">
        <v>2810</v>
      </c>
      <c r="M140" s="122">
        <v>55336.583827537797</v>
      </c>
      <c r="N140" s="122">
        <v>99062.509417837296</v>
      </c>
      <c r="O140" s="122"/>
      <c r="P140" s="122">
        <v>337</v>
      </c>
      <c r="Q140" s="122">
        <v>8039.8143089790901</v>
      </c>
      <c r="R140" s="122">
        <v>200.54964330203001</v>
      </c>
      <c r="S140" s="122"/>
      <c r="T140" s="122">
        <v>284.111423387527</v>
      </c>
      <c r="U140" s="122">
        <v>273.76996453079897</v>
      </c>
    </row>
    <row r="141" spans="1:21" ht="12.75" x14ac:dyDescent="0.2">
      <c r="A141" s="122" t="s">
        <v>490</v>
      </c>
      <c r="B141" s="122">
        <v>13580</v>
      </c>
      <c r="C141" s="122"/>
      <c r="D141" s="122">
        <v>779.63471023129398</v>
      </c>
      <c r="E141" s="122">
        <v>12705.1360954138</v>
      </c>
      <c r="F141" s="122"/>
      <c r="G141" s="122">
        <v>149.935059325944</v>
      </c>
      <c r="H141" s="122">
        <v>-54.717261183147798</v>
      </c>
      <c r="I141" s="122"/>
      <c r="J141" s="122">
        <v>15828</v>
      </c>
      <c r="K141" s="122">
        <v>223</v>
      </c>
      <c r="L141" s="122">
        <v>2030</v>
      </c>
      <c r="M141" s="122">
        <v>55336.583827537797</v>
      </c>
      <c r="N141" s="122">
        <v>99062.509417837296</v>
      </c>
      <c r="O141" s="122"/>
      <c r="P141" s="122">
        <v>690</v>
      </c>
      <c r="Q141" s="122">
        <v>8039.8143089790901</v>
      </c>
      <c r="R141" s="122">
        <v>200.54964330203001</v>
      </c>
      <c r="S141" s="122"/>
      <c r="T141" s="122">
        <v>219.052703347651</v>
      </c>
      <c r="U141" s="122">
        <v>273.76996453079897</v>
      </c>
    </row>
    <row r="142" spans="1:21" ht="12.75" x14ac:dyDescent="0.2">
      <c r="A142" s="122" t="s">
        <v>491</v>
      </c>
      <c r="B142" s="122">
        <v>10750</v>
      </c>
      <c r="C142" s="122"/>
      <c r="D142" s="122">
        <v>621.08978641447402</v>
      </c>
      <c r="E142" s="122">
        <v>10227.24514499</v>
      </c>
      <c r="F142" s="122"/>
      <c r="G142" s="122">
        <v>-68.752562900683401</v>
      </c>
      <c r="H142" s="122">
        <v>-29.9017865506028</v>
      </c>
      <c r="I142" s="122"/>
      <c r="J142" s="122">
        <v>41786</v>
      </c>
      <c r="K142" s="122">
        <v>469</v>
      </c>
      <c r="L142" s="122">
        <v>4314</v>
      </c>
      <c r="M142" s="122">
        <v>55336.583827537797</v>
      </c>
      <c r="N142" s="122">
        <v>99062.509417837296</v>
      </c>
      <c r="O142" s="122"/>
      <c r="P142" s="122">
        <v>685</v>
      </c>
      <c r="Q142" s="122">
        <v>8039.8143089790901</v>
      </c>
      <c r="R142" s="122">
        <v>200.54964330203001</v>
      </c>
      <c r="S142" s="122"/>
      <c r="T142" s="122">
        <v>243.86817798019601</v>
      </c>
      <c r="U142" s="122">
        <v>273.76996453079897</v>
      </c>
    </row>
    <row r="143" spans="1:21" ht="12.75" x14ac:dyDescent="0.2">
      <c r="A143" s="122" t="s">
        <v>492</v>
      </c>
      <c r="B143" s="122">
        <v>10842</v>
      </c>
      <c r="C143" s="122"/>
      <c r="D143" s="122">
        <v>710.50256929953002</v>
      </c>
      <c r="E143" s="122">
        <v>9909.2089145940608</v>
      </c>
      <c r="F143" s="122"/>
      <c r="G143" s="122">
        <v>-56.5099721946115</v>
      </c>
      <c r="H143" s="122">
        <v>279.24103246059002</v>
      </c>
      <c r="I143" s="122"/>
      <c r="J143" s="122">
        <v>10047</v>
      </c>
      <c r="K143" s="122">
        <v>129</v>
      </c>
      <c r="L143" s="122">
        <v>1005</v>
      </c>
      <c r="M143" s="122">
        <v>55336.583827537797</v>
      </c>
      <c r="N143" s="122">
        <v>99062.509417837296</v>
      </c>
      <c r="O143" s="122"/>
      <c r="P143" s="122">
        <v>180</v>
      </c>
      <c r="Q143" s="122">
        <v>8039.8143089790901</v>
      </c>
      <c r="R143" s="122">
        <v>200.54964330203001</v>
      </c>
      <c r="S143" s="122"/>
      <c r="T143" s="122">
        <v>553.01099699138899</v>
      </c>
      <c r="U143" s="122">
        <v>273.76996453079897</v>
      </c>
    </row>
    <row r="144" spans="1:21" ht="12.75" x14ac:dyDescent="0.2">
      <c r="A144" s="122" t="s">
        <v>493</v>
      </c>
      <c r="B144" s="122">
        <v>12277</v>
      </c>
      <c r="C144" s="122"/>
      <c r="D144" s="122">
        <v>782.19568033488702</v>
      </c>
      <c r="E144" s="122">
        <v>11222.371946961201</v>
      </c>
      <c r="F144" s="122"/>
      <c r="G144" s="122">
        <v>53.5117670734558</v>
      </c>
      <c r="H144" s="122">
        <v>218.72301195892501</v>
      </c>
      <c r="I144" s="122"/>
      <c r="J144" s="122">
        <v>14715</v>
      </c>
      <c r="K144" s="122">
        <v>208</v>
      </c>
      <c r="L144" s="122">
        <v>1667</v>
      </c>
      <c r="M144" s="122">
        <v>55336.583827537797</v>
      </c>
      <c r="N144" s="122">
        <v>99062.509417837296</v>
      </c>
      <c r="O144" s="122"/>
      <c r="P144" s="122">
        <v>465</v>
      </c>
      <c r="Q144" s="122">
        <v>8039.8143089790901</v>
      </c>
      <c r="R144" s="122">
        <v>200.54964330203001</v>
      </c>
      <c r="S144" s="122"/>
      <c r="T144" s="122">
        <v>492.49297648972401</v>
      </c>
      <c r="U144" s="122">
        <v>273.76996453079897</v>
      </c>
    </row>
    <row r="145" spans="1:21" ht="14.25" customHeight="1" x14ac:dyDescent="0.2">
      <c r="A145" s="19" t="s">
        <v>494</v>
      </c>
      <c r="B145" s="19"/>
      <c r="C145" s="19"/>
      <c r="D145" s="122"/>
      <c r="E145" s="122"/>
      <c r="F145" s="19"/>
      <c r="G145" s="122"/>
      <c r="H145" s="122"/>
      <c r="I145" s="19"/>
      <c r="J145" s="122"/>
      <c r="K145" s="122"/>
      <c r="L145" s="122"/>
      <c r="M145" s="122"/>
      <c r="N145" s="122"/>
      <c r="O145" s="19"/>
      <c r="P145" s="122"/>
      <c r="Q145" s="122"/>
      <c r="R145" s="122"/>
      <c r="S145" s="19"/>
      <c r="T145" s="122"/>
      <c r="U145" s="122"/>
    </row>
    <row r="146" spans="1:21" ht="12.75" x14ac:dyDescent="0.2">
      <c r="A146" s="122" t="s">
        <v>495</v>
      </c>
      <c r="B146" s="122">
        <v>10804</v>
      </c>
      <c r="C146" s="122"/>
      <c r="D146" s="122">
        <v>691.15950385339602</v>
      </c>
      <c r="E146" s="122">
        <v>10026.170485937</v>
      </c>
      <c r="F146" s="122"/>
      <c r="G146" s="122">
        <v>-30.275490271044202</v>
      </c>
      <c r="H146" s="122">
        <v>117.266707945207</v>
      </c>
      <c r="I146" s="122"/>
      <c r="J146" s="122">
        <v>44195</v>
      </c>
      <c r="K146" s="122">
        <v>552</v>
      </c>
      <c r="L146" s="122">
        <v>4473</v>
      </c>
      <c r="M146" s="122">
        <v>55336.583827537797</v>
      </c>
      <c r="N146" s="122">
        <v>99062.509417837296</v>
      </c>
      <c r="O146" s="122"/>
      <c r="P146" s="122">
        <v>936</v>
      </c>
      <c r="Q146" s="122">
        <v>8039.8143089790901</v>
      </c>
      <c r="R146" s="122">
        <v>200.54964330203001</v>
      </c>
      <c r="S146" s="122"/>
      <c r="T146" s="122">
        <v>391.036672476006</v>
      </c>
      <c r="U146" s="122">
        <v>273.76996453079897</v>
      </c>
    </row>
    <row r="147" spans="1:21" ht="12.75" x14ac:dyDescent="0.2">
      <c r="A147" s="122" t="s">
        <v>496</v>
      </c>
      <c r="B147" s="122">
        <v>10721</v>
      </c>
      <c r="C147" s="122"/>
      <c r="D147" s="122">
        <v>662.91620893724098</v>
      </c>
      <c r="E147" s="122">
        <v>10187.0962146942</v>
      </c>
      <c r="F147" s="122"/>
      <c r="G147" s="122">
        <v>-4.69643964877827</v>
      </c>
      <c r="H147" s="122">
        <v>-123.858824631582</v>
      </c>
      <c r="I147" s="122"/>
      <c r="J147" s="122">
        <v>99752</v>
      </c>
      <c r="K147" s="122">
        <v>1195</v>
      </c>
      <c r="L147" s="122">
        <v>10258</v>
      </c>
      <c r="M147" s="122">
        <v>55336.583827537797</v>
      </c>
      <c r="N147" s="122">
        <v>99062.509417837296</v>
      </c>
      <c r="O147" s="122"/>
      <c r="P147" s="122">
        <v>2430</v>
      </c>
      <c r="Q147" s="122">
        <v>8039.8143089790901</v>
      </c>
      <c r="R147" s="122">
        <v>200.54964330203001</v>
      </c>
      <c r="S147" s="122"/>
      <c r="T147" s="122">
        <v>149.91113989921701</v>
      </c>
      <c r="U147" s="122">
        <v>273.76996453079897</v>
      </c>
    </row>
    <row r="148" spans="1:21" ht="12.75" x14ac:dyDescent="0.2">
      <c r="A148" s="122" t="s">
        <v>497</v>
      </c>
      <c r="B148" s="122">
        <v>13148</v>
      </c>
      <c r="C148" s="122"/>
      <c r="D148" s="122">
        <v>694.854282820766</v>
      </c>
      <c r="E148" s="122">
        <v>11700.0124862923</v>
      </c>
      <c r="F148" s="122"/>
      <c r="G148" s="122">
        <v>152.060956964387</v>
      </c>
      <c r="H148" s="122">
        <v>601.53683706499703</v>
      </c>
      <c r="I148" s="122"/>
      <c r="J148" s="122">
        <v>10990</v>
      </c>
      <c r="K148" s="122">
        <v>138</v>
      </c>
      <c r="L148" s="122">
        <v>1298</v>
      </c>
      <c r="M148" s="122">
        <v>55336.583827537797</v>
      </c>
      <c r="N148" s="122">
        <v>99062.509417837296</v>
      </c>
      <c r="O148" s="122"/>
      <c r="P148" s="122">
        <v>482</v>
      </c>
      <c r="Q148" s="122">
        <v>8039.8143089790901</v>
      </c>
      <c r="R148" s="122">
        <v>200.54964330203001</v>
      </c>
      <c r="S148" s="122"/>
      <c r="T148" s="122">
        <v>875.30680159579595</v>
      </c>
      <c r="U148" s="122">
        <v>273.76996453079897</v>
      </c>
    </row>
    <row r="149" spans="1:21" ht="12.75" x14ac:dyDescent="0.2">
      <c r="A149" s="122" t="s">
        <v>498</v>
      </c>
      <c r="B149" s="122">
        <v>13691</v>
      </c>
      <c r="C149" s="122"/>
      <c r="D149" s="122">
        <v>774.16951248000703</v>
      </c>
      <c r="E149" s="122">
        <v>13062.776441297799</v>
      </c>
      <c r="F149" s="122"/>
      <c r="G149" s="122">
        <v>-122.58935281782099</v>
      </c>
      <c r="H149" s="122">
        <v>-23.3740111644648</v>
      </c>
      <c r="I149" s="122"/>
      <c r="J149" s="122">
        <v>81986</v>
      </c>
      <c r="K149" s="122">
        <v>1147</v>
      </c>
      <c r="L149" s="122">
        <v>10811</v>
      </c>
      <c r="M149" s="122">
        <v>55336.583827537797</v>
      </c>
      <c r="N149" s="122">
        <v>99062.509417837296</v>
      </c>
      <c r="O149" s="122"/>
      <c r="P149" s="122">
        <v>795</v>
      </c>
      <c r="Q149" s="122">
        <v>8039.8143089790901</v>
      </c>
      <c r="R149" s="122">
        <v>200.54964330203001</v>
      </c>
      <c r="S149" s="122"/>
      <c r="T149" s="122">
        <v>250.395953366334</v>
      </c>
      <c r="U149" s="122">
        <v>273.76996453079897</v>
      </c>
    </row>
    <row r="150" spans="1:21" ht="12.75" x14ac:dyDescent="0.2">
      <c r="A150" s="122" t="s">
        <v>499</v>
      </c>
      <c r="B150" s="122">
        <v>11090</v>
      </c>
      <c r="C150" s="122"/>
      <c r="D150" s="122">
        <v>554.53211613868496</v>
      </c>
      <c r="E150" s="122">
        <v>10328.9418099006</v>
      </c>
      <c r="F150" s="122"/>
      <c r="G150" s="122">
        <v>-10.3206094672763</v>
      </c>
      <c r="H150" s="122">
        <v>216.749632813386</v>
      </c>
      <c r="I150" s="122"/>
      <c r="J150" s="122">
        <v>25147</v>
      </c>
      <c r="K150" s="122">
        <v>252</v>
      </c>
      <c r="L150" s="122">
        <v>2622</v>
      </c>
      <c r="M150" s="122">
        <v>55336.583827537797</v>
      </c>
      <c r="N150" s="122">
        <v>99062.509417837296</v>
      </c>
      <c r="O150" s="122"/>
      <c r="P150" s="122">
        <v>595</v>
      </c>
      <c r="Q150" s="122">
        <v>8039.8143089790901</v>
      </c>
      <c r="R150" s="122">
        <v>200.54964330203001</v>
      </c>
      <c r="S150" s="122"/>
      <c r="T150" s="122">
        <v>490.519597344185</v>
      </c>
      <c r="U150" s="122">
        <v>273.76996453079897</v>
      </c>
    </row>
    <row r="151" spans="1:21" ht="12.75" x14ac:dyDescent="0.2">
      <c r="A151" s="122" t="s">
        <v>500</v>
      </c>
      <c r="B151" s="122">
        <v>11008</v>
      </c>
      <c r="C151" s="122"/>
      <c r="D151" s="122">
        <v>668.39503690978597</v>
      </c>
      <c r="E151" s="122">
        <v>10429.543458268699</v>
      </c>
      <c r="F151" s="122"/>
      <c r="G151" s="122">
        <v>-98.698756908302599</v>
      </c>
      <c r="H151" s="122">
        <v>9.0225109649442192</v>
      </c>
      <c r="I151" s="122"/>
      <c r="J151" s="122">
        <v>62755</v>
      </c>
      <c r="K151" s="122">
        <v>758</v>
      </c>
      <c r="L151" s="122">
        <v>6607</v>
      </c>
      <c r="M151" s="122">
        <v>55336.583827537797</v>
      </c>
      <c r="N151" s="122">
        <v>99062.509417837296</v>
      </c>
      <c r="O151" s="122"/>
      <c r="P151" s="122">
        <v>795</v>
      </c>
      <c r="Q151" s="122">
        <v>8039.8143089790901</v>
      </c>
      <c r="R151" s="122">
        <v>200.54964330203001</v>
      </c>
      <c r="S151" s="122"/>
      <c r="T151" s="122">
        <v>282.79247549574302</v>
      </c>
      <c r="U151" s="122">
        <v>273.76996453079897</v>
      </c>
    </row>
    <row r="152" spans="1:21" ht="14.25" customHeight="1" x14ac:dyDescent="0.2">
      <c r="A152" s="19" t="s">
        <v>501</v>
      </c>
      <c r="B152" s="19"/>
      <c r="C152" s="19"/>
      <c r="D152" s="122"/>
      <c r="E152" s="122"/>
      <c r="F152" s="19"/>
      <c r="G152" s="122"/>
      <c r="H152" s="122"/>
      <c r="I152" s="19"/>
      <c r="J152" s="122"/>
      <c r="K152" s="122"/>
      <c r="L152" s="122"/>
      <c r="M152" s="122"/>
      <c r="N152" s="122"/>
      <c r="O152" s="19"/>
      <c r="P152" s="122"/>
      <c r="Q152" s="122"/>
      <c r="R152" s="122"/>
      <c r="S152" s="19"/>
      <c r="T152" s="122"/>
      <c r="U152" s="122"/>
    </row>
    <row r="153" spans="1:21" ht="12.75" x14ac:dyDescent="0.2">
      <c r="A153" s="122" t="s">
        <v>502</v>
      </c>
      <c r="B153" s="122">
        <v>12657</v>
      </c>
      <c r="C153" s="122"/>
      <c r="D153" s="122">
        <v>845.89556722768896</v>
      </c>
      <c r="E153" s="122">
        <v>11911.231817636301</v>
      </c>
      <c r="F153" s="122"/>
      <c r="G153" s="122">
        <v>-28.703034970610702</v>
      </c>
      <c r="H153" s="122">
        <v>-71.003081271690803</v>
      </c>
      <c r="I153" s="122"/>
      <c r="J153" s="122">
        <v>30223</v>
      </c>
      <c r="K153" s="122">
        <v>462</v>
      </c>
      <c r="L153" s="122">
        <v>3634</v>
      </c>
      <c r="M153" s="122">
        <v>55336.583827537797</v>
      </c>
      <c r="N153" s="122">
        <v>99062.509417837296</v>
      </c>
      <c r="O153" s="122"/>
      <c r="P153" s="122">
        <v>646</v>
      </c>
      <c r="Q153" s="122">
        <v>8039.8143089790901</v>
      </c>
      <c r="R153" s="122">
        <v>200.54964330203001</v>
      </c>
      <c r="S153" s="122"/>
      <c r="T153" s="122">
        <v>202.766883259108</v>
      </c>
      <c r="U153" s="122">
        <v>273.76996453079897</v>
      </c>
    </row>
    <row r="154" spans="1:21" ht="12.75" x14ac:dyDescent="0.2">
      <c r="A154" s="122" t="s">
        <v>503</v>
      </c>
      <c r="B154" s="122">
        <v>11672</v>
      </c>
      <c r="C154" s="122"/>
      <c r="D154" s="122">
        <v>701.46895072293501</v>
      </c>
      <c r="E154" s="122">
        <v>11068.8067591656</v>
      </c>
      <c r="F154" s="122"/>
      <c r="G154" s="122">
        <v>-75.941478968756897</v>
      </c>
      <c r="H154" s="122">
        <v>-22.441349310220801</v>
      </c>
      <c r="I154" s="122"/>
      <c r="J154" s="122">
        <v>40390</v>
      </c>
      <c r="K154" s="122">
        <v>512</v>
      </c>
      <c r="L154" s="122">
        <v>4513</v>
      </c>
      <c r="M154" s="122">
        <v>55336.583827537797</v>
      </c>
      <c r="N154" s="122">
        <v>99062.509417837296</v>
      </c>
      <c r="O154" s="122"/>
      <c r="P154" s="122">
        <v>626</v>
      </c>
      <c r="Q154" s="122">
        <v>8039.8143089790901</v>
      </c>
      <c r="R154" s="122">
        <v>200.54964330203001</v>
      </c>
      <c r="S154" s="122"/>
      <c r="T154" s="122">
        <v>251.328615220578</v>
      </c>
      <c r="U154" s="122">
        <v>273.76996453079897</v>
      </c>
    </row>
    <row r="155" spans="1:21" ht="12.75" x14ac:dyDescent="0.2">
      <c r="A155" s="122" t="s">
        <v>504</v>
      </c>
      <c r="B155" s="122">
        <v>10435</v>
      </c>
      <c r="C155" s="122"/>
      <c r="D155" s="122">
        <v>608.95382505821499</v>
      </c>
      <c r="E155" s="122">
        <v>9271.1707451120801</v>
      </c>
      <c r="F155" s="122"/>
      <c r="G155" s="122">
        <v>4.8085616623019103</v>
      </c>
      <c r="H155" s="122">
        <v>549.828450264445</v>
      </c>
      <c r="I155" s="122"/>
      <c r="J155" s="122">
        <v>9905</v>
      </c>
      <c r="K155" s="122">
        <v>109</v>
      </c>
      <c r="L155" s="122">
        <v>927</v>
      </c>
      <c r="M155" s="122">
        <v>55336.583827537797</v>
      </c>
      <c r="N155" s="122">
        <v>99062.509417837296</v>
      </c>
      <c r="O155" s="122"/>
      <c r="P155" s="122">
        <v>253</v>
      </c>
      <c r="Q155" s="122">
        <v>8039.8143089790901</v>
      </c>
      <c r="R155" s="122">
        <v>200.54964330203001</v>
      </c>
      <c r="S155" s="122"/>
      <c r="T155" s="122">
        <v>823.59841479524403</v>
      </c>
      <c r="U155" s="122">
        <v>273.76996453079897</v>
      </c>
    </row>
    <row r="156" spans="1:21" ht="12.75" x14ac:dyDescent="0.2">
      <c r="A156" s="122" t="s">
        <v>505</v>
      </c>
      <c r="B156" s="122">
        <v>13028</v>
      </c>
      <c r="C156" s="122"/>
      <c r="D156" s="122">
        <v>794.61948273186397</v>
      </c>
      <c r="E156" s="122">
        <v>12000.446509049199</v>
      </c>
      <c r="F156" s="122"/>
      <c r="G156" s="122">
        <v>-103.32882678230899</v>
      </c>
      <c r="H156" s="122">
        <v>335.85332397035199</v>
      </c>
      <c r="I156" s="122"/>
      <c r="J156" s="122">
        <v>9262</v>
      </c>
      <c r="K156" s="122">
        <v>133</v>
      </c>
      <c r="L156" s="122">
        <v>1122</v>
      </c>
      <c r="M156" s="122">
        <v>55336.583827537797</v>
      </c>
      <c r="N156" s="122">
        <v>99062.509417837296</v>
      </c>
      <c r="O156" s="122"/>
      <c r="P156" s="122">
        <v>112</v>
      </c>
      <c r="Q156" s="122">
        <v>8039.8143089790901</v>
      </c>
      <c r="R156" s="122">
        <v>200.54964330203001</v>
      </c>
      <c r="S156" s="122"/>
      <c r="T156" s="122">
        <v>609.62328850115102</v>
      </c>
      <c r="U156" s="122">
        <v>273.76996453079897</v>
      </c>
    </row>
    <row r="157" spans="1:21" ht="12.75" x14ac:dyDescent="0.2">
      <c r="A157" s="122" t="s">
        <v>506</v>
      </c>
      <c r="B157" s="122">
        <v>11078</v>
      </c>
      <c r="C157" s="122"/>
      <c r="D157" s="122">
        <v>680.82947695509699</v>
      </c>
      <c r="E157" s="122">
        <v>10425.0027924811</v>
      </c>
      <c r="F157" s="122"/>
      <c r="G157" s="122">
        <v>57.533131878571403</v>
      </c>
      <c r="H157" s="122">
        <v>-85.346024965318804</v>
      </c>
      <c r="I157" s="122"/>
      <c r="J157" s="122">
        <v>111026</v>
      </c>
      <c r="K157" s="122">
        <v>1366</v>
      </c>
      <c r="L157" s="122">
        <v>11684</v>
      </c>
      <c r="M157" s="122">
        <v>55336.583827537797</v>
      </c>
      <c r="N157" s="122">
        <v>99062.509417837296</v>
      </c>
      <c r="O157" s="122"/>
      <c r="P157" s="122">
        <v>3564</v>
      </c>
      <c r="Q157" s="122">
        <v>8039.8143089790901</v>
      </c>
      <c r="R157" s="122">
        <v>200.54964330203001</v>
      </c>
      <c r="S157" s="122"/>
      <c r="T157" s="122">
        <v>188.42393956548</v>
      </c>
      <c r="U157" s="122">
        <v>273.76996453079897</v>
      </c>
    </row>
    <row r="158" spans="1:21" ht="12.75" x14ac:dyDescent="0.2">
      <c r="A158" s="122" t="s">
        <v>507</v>
      </c>
      <c r="B158" s="122">
        <v>10591</v>
      </c>
      <c r="C158" s="122"/>
      <c r="D158" s="122">
        <v>546.04649168471099</v>
      </c>
      <c r="E158" s="122">
        <v>9796.0197219822294</v>
      </c>
      <c r="F158" s="122"/>
      <c r="G158" s="122">
        <v>-99.271277033135505</v>
      </c>
      <c r="H158" s="122">
        <v>348.45291557070198</v>
      </c>
      <c r="I158" s="122"/>
      <c r="J158" s="122">
        <v>4763</v>
      </c>
      <c r="K158" s="122">
        <v>47</v>
      </c>
      <c r="L158" s="122">
        <v>471</v>
      </c>
      <c r="M158" s="122">
        <v>55336.583827537797</v>
      </c>
      <c r="N158" s="122">
        <v>99062.509417837296</v>
      </c>
      <c r="O158" s="122"/>
      <c r="P158" s="122">
        <v>60</v>
      </c>
      <c r="Q158" s="122">
        <v>8039.8143089790901</v>
      </c>
      <c r="R158" s="122">
        <v>200.54964330203001</v>
      </c>
      <c r="S158" s="122"/>
      <c r="T158" s="122">
        <v>622.222880101501</v>
      </c>
      <c r="U158" s="122">
        <v>273.76996453079897</v>
      </c>
    </row>
    <row r="159" spans="1:21" ht="12.75" x14ac:dyDescent="0.2">
      <c r="A159" s="122" t="s">
        <v>508</v>
      </c>
      <c r="B159" s="122">
        <v>10987</v>
      </c>
      <c r="C159" s="122"/>
      <c r="D159" s="122">
        <v>764.34452604001206</v>
      </c>
      <c r="E159" s="122">
        <v>10016.768705079699</v>
      </c>
      <c r="F159" s="122"/>
      <c r="G159" s="122">
        <v>-127.939313966466</v>
      </c>
      <c r="H159" s="122">
        <v>333.57818758489498</v>
      </c>
      <c r="I159" s="122"/>
      <c r="J159" s="122">
        <v>5647</v>
      </c>
      <c r="K159" s="122">
        <v>78</v>
      </c>
      <c r="L159" s="122">
        <v>571</v>
      </c>
      <c r="M159" s="122">
        <v>55336.583827537797</v>
      </c>
      <c r="N159" s="122">
        <v>99062.509417837296</v>
      </c>
      <c r="O159" s="122"/>
      <c r="P159" s="122">
        <v>51</v>
      </c>
      <c r="Q159" s="122">
        <v>8039.8143089790901</v>
      </c>
      <c r="R159" s="122">
        <v>200.54964330203001</v>
      </c>
      <c r="S159" s="122"/>
      <c r="T159" s="122">
        <v>607.34815211569401</v>
      </c>
      <c r="U159" s="122">
        <v>273.76996453079897</v>
      </c>
    </row>
    <row r="160" spans="1:21" ht="12.75" x14ac:dyDescent="0.2">
      <c r="A160" s="122" t="s">
        <v>509</v>
      </c>
      <c r="B160" s="122">
        <v>11807</v>
      </c>
      <c r="C160" s="122"/>
      <c r="D160" s="122">
        <v>679.22281446262798</v>
      </c>
      <c r="E160" s="122">
        <v>10895.468430090201</v>
      </c>
      <c r="F160" s="122"/>
      <c r="G160" s="122">
        <v>22.3396671352472</v>
      </c>
      <c r="H160" s="122">
        <v>210.013192157829</v>
      </c>
      <c r="I160" s="122"/>
      <c r="J160" s="122">
        <v>33077</v>
      </c>
      <c r="K160" s="122">
        <v>406</v>
      </c>
      <c r="L160" s="122">
        <v>3638</v>
      </c>
      <c r="M160" s="122">
        <v>55336.583827537797</v>
      </c>
      <c r="N160" s="122">
        <v>99062.509417837296</v>
      </c>
      <c r="O160" s="122"/>
      <c r="P160" s="122">
        <v>917</v>
      </c>
      <c r="Q160" s="122">
        <v>8039.8143089790901</v>
      </c>
      <c r="R160" s="122">
        <v>200.54964330203001</v>
      </c>
      <c r="S160" s="122"/>
      <c r="T160" s="122">
        <v>483.78315668862803</v>
      </c>
      <c r="U160" s="122">
        <v>273.76996453079897</v>
      </c>
    </row>
    <row r="161" spans="1:21" ht="12.75" x14ac:dyDescent="0.2">
      <c r="A161" s="122" t="s">
        <v>510</v>
      </c>
      <c r="B161" s="122">
        <v>10716</v>
      </c>
      <c r="C161" s="122"/>
      <c r="D161" s="122">
        <v>604.40443500951505</v>
      </c>
      <c r="E161" s="122">
        <v>9813.0792854744795</v>
      </c>
      <c r="F161" s="122"/>
      <c r="G161" s="122">
        <v>-60.291960423905898</v>
      </c>
      <c r="H161" s="122">
        <v>358.88180650492097</v>
      </c>
      <c r="I161" s="122"/>
      <c r="J161" s="122">
        <v>6592</v>
      </c>
      <c r="K161" s="122">
        <v>72</v>
      </c>
      <c r="L161" s="122">
        <v>653</v>
      </c>
      <c r="M161" s="122">
        <v>55336.583827537797</v>
      </c>
      <c r="N161" s="122">
        <v>99062.509417837296</v>
      </c>
      <c r="O161" s="122"/>
      <c r="P161" s="122">
        <v>115</v>
      </c>
      <c r="Q161" s="122">
        <v>8039.8143089790901</v>
      </c>
      <c r="R161" s="122">
        <v>200.54964330203001</v>
      </c>
      <c r="S161" s="122"/>
      <c r="T161" s="122">
        <v>632.65177103572</v>
      </c>
      <c r="U161" s="122">
        <v>273.76996453079897</v>
      </c>
    </row>
    <row r="162" spans="1:21" ht="12.75" x14ac:dyDescent="0.2">
      <c r="A162" s="122" t="s">
        <v>511</v>
      </c>
      <c r="B162" s="122">
        <v>10604</v>
      </c>
      <c r="C162" s="122"/>
      <c r="D162" s="122">
        <v>567.80146883908299</v>
      </c>
      <c r="E162" s="122">
        <v>9906.25094178373</v>
      </c>
      <c r="F162" s="122"/>
      <c r="G162" s="122">
        <v>-126.443528801875</v>
      </c>
      <c r="H162" s="122">
        <v>256.480163521105</v>
      </c>
      <c r="I162" s="122"/>
      <c r="J162" s="122">
        <v>5750</v>
      </c>
      <c r="K162" s="122">
        <v>59</v>
      </c>
      <c r="L162" s="122">
        <v>575</v>
      </c>
      <c r="M162" s="122">
        <v>55336.583827537797</v>
      </c>
      <c r="N162" s="122">
        <v>99062.509417837296</v>
      </c>
      <c r="O162" s="122"/>
      <c r="P162" s="122">
        <v>53</v>
      </c>
      <c r="Q162" s="122">
        <v>8039.8143089790901</v>
      </c>
      <c r="R162" s="122">
        <v>200.54964330203001</v>
      </c>
      <c r="S162" s="122"/>
      <c r="T162" s="122">
        <v>530.25012805190397</v>
      </c>
      <c r="U162" s="122">
        <v>273.76996453079897</v>
      </c>
    </row>
    <row r="163" spans="1:21" ht="12.75" x14ac:dyDescent="0.2">
      <c r="A163" s="122" t="s">
        <v>512</v>
      </c>
      <c r="B163" s="122">
        <v>9395</v>
      </c>
      <c r="C163" s="122"/>
      <c r="D163" s="122">
        <v>565.94233459981797</v>
      </c>
      <c r="E163" s="122">
        <v>8480.3511850118302</v>
      </c>
      <c r="F163" s="122"/>
      <c r="G163" s="122">
        <v>-2.5996697854996</v>
      </c>
      <c r="H163" s="122">
        <v>351.41747689375597</v>
      </c>
      <c r="I163" s="122"/>
      <c r="J163" s="122">
        <v>5280</v>
      </c>
      <c r="K163" s="122">
        <v>54</v>
      </c>
      <c r="L163" s="122">
        <v>452</v>
      </c>
      <c r="M163" s="122">
        <v>55336.583827537797</v>
      </c>
      <c r="N163" s="122">
        <v>99062.509417837296</v>
      </c>
      <c r="O163" s="122"/>
      <c r="P163" s="122">
        <v>130</v>
      </c>
      <c r="Q163" s="122">
        <v>8039.8143089790901</v>
      </c>
      <c r="R163" s="122">
        <v>200.54964330203001</v>
      </c>
      <c r="S163" s="122"/>
      <c r="T163" s="122">
        <v>625.187441424555</v>
      </c>
      <c r="U163" s="122">
        <v>273.76996453079897</v>
      </c>
    </row>
    <row r="164" spans="1:21" ht="12.75" x14ac:dyDescent="0.2">
      <c r="A164" s="122" t="s">
        <v>513</v>
      </c>
      <c r="B164" s="122">
        <v>9710</v>
      </c>
      <c r="C164" s="122"/>
      <c r="D164" s="122">
        <v>615.135443823321</v>
      </c>
      <c r="E164" s="122">
        <v>9259.5966263453702</v>
      </c>
      <c r="F164" s="122"/>
      <c r="G164" s="122">
        <v>72.243490231717999</v>
      </c>
      <c r="H164" s="122">
        <v>-236.889750468946</v>
      </c>
      <c r="I164" s="122"/>
      <c r="J164" s="122">
        <v>564039</v>
      </c>
      <c r="K164" s="122">
        <v>6270</v>
      </c>
      <c r="L164" s="122">
        <v>52722</v>
      </c>
      <c r="M164" s="122">
        <v>55336.583827537797</v>
      </c>
      <c r="N164" s="122">
        <v>99062.509417837296</v>
      </c>
      <c r="O164" s="122"/>
      <c r="P164" s="122">
        <v>19138</v>
      </c>
      <c r="Q164" s="122">
        <v>8039.8143089790901</v>
      </c>
      <c r="R164" s="122">
        <v>200.54964330203001</v>
      </c>
      <c r="S164" s="122"/>
      <c r="T164" s="122">
        <v>36.880214061853202</v>
      </c>
      <c r="U164" s="122">
        <v>273.76996453079897</v>
      </c>
    </row>
    <row r="165" spans="1:21" ht="12.75" x14ac:dyDescent="0.2">
      <c r="A165" s="122" t="s">
        <v>514</v>
      </c>
      <c r="B165" s="122">
        <v>11188</v>
      </c>
      <c r="C165" s="122"/>
      <c r="D165" s="122">
        <v>626.830355998389</v>
      </c>
      <c r="E165" s="122">
        <v>10450.862834671399</v>
      </c>
      <c r="F165" s="122"/>
      <c r="G165" s="122">
        <v>-66.370594647417704</v>
      </c>
      <c r="H165" s="122">
        <v>176.76969874843701</v>
      </c>
      <c r="I165" s="122"/>
      <c r="J165" s="122">
        <v>13242</v>
      </c>
      <c r="K165" s="122">
        <v>150</v>
      </c>
      <c r="L165" s="122">
        <v>1397</v>
      </c>
      <c r="M165" s="122">
        <v>55336.583827537797</v>
      </c>
      <c r="N165" s="122">
        <v>99062.509417837296</v>
      </c>
      <c r="O165" s="122"/>
      <c r="P165" s="122">
        <v>221</v>
      </c>
      <c r="Q165" s="122">
        <v>8039.8143089790901</v>
      </c>
      <c r="R165" s="122">
        <v>200.54964330203001</v>
      </c>
      <c r="S165" s="122"/>
      <c r="T165" s="122">
        <v>450.53966327923598</v>
      </c>
      <c r="U165" s="122">
        <v>273.76996453079897</v>
      </c>
    </row>
    <row r="166" spans="1:21" ht="12.75" x14ac:dyDescent="0.2">
      <c r="A166" s="122" t="s">
        <v>515</v>
      </c>
      <c r="B166" s="122">
        <v>10913</v>
      </c>
      <c r="C166" s="122"/>
      <c r="D166" s="122">
        <v>740.93264587214503</v>
      </c>
      <c r="E166" s="122">
        <v>9786.1435239339498</v>
      </c>
      <c r="F166" s="122"/>
      <c r="G166" s="122">
        <v>-79.337893572561597</v>
      </c>
      <c r="H166" s="122">
        <v>465.67451557189702</v>
      </c>
      <c r="I166" s="122"/>
      <c r="J166" s="122">
        <v>9485</v>
      </c>
      <c r="K166" s="122">
        <v>127</v>
      </c>
      <c r="L166" s="122">
        <v>937</v>
      </c>
      <c r="M166" s="122">
        <v>55336.583827537797</v>
      </c>
      <c r="N166" s="122">
        <v>99062.509417837296</v>
      </c>
      <c r="O166" s="122"/>
      <c r="P166" s="122">
        <v>143</v>
      </c>
      <c r="Q166" s="122">
        <v>8039.8143089790901</v>
      </c>
      <c r="R166" s="122">
        <v>200.54964330203001</v>
      </c>
      <c r="S166" s="122"/>
      <c r="T166" s="122">
        <v>739.44448010269605</v>
      </c>
      <c r="U166" s="122">
        <v>273.76996453079897</v>
      </c>
    </row>
    <row r="167" spans="1:21" ht="12.75" x14ac:dyDescent="0.2">
      <c r="A167" s="122" t="s">
        <v>516</v>
      </c>
      <c r="B167" s="122">
        <v>10414</v>
      </c>
      <c r="C167" s="122"/>
      <c r="D167" s="122">
        <v>645.07619990311298</v>
      </c>
      <c r="E167" s="122">
        <v>9739.5670757226999</v>
      </c>
      <c r="F167" s="122"/>
      <c r="G167" s="122">
        <v>-129.81554622534199</v>
      </c>
      <c r="H167" s="122">
        <v>158.771744465702</v>
      </c>
      <c r="I167" s="122"/>
      <c r="J167" s="122">
        <v>9093</v>
      </c>
      <c r="K167" s="122">
        <v>106</v>
      </c>
      <c r="L167" s="122">
        <v>894</v>
      </c>
      <c r="M167" s="122">
        <v>55336.583827537797</v>
      </c>
      <c r="N167" s="122">
        <v>99062.509417837296</v>
      </c>
      <c r="O167" s="122"/>
      <c r="P167" s="122">
        <v>80</v>
      </c>
      <c r="Q167" s="122">
        <v>8039.8143089790901</v>
      </c>
      <c r="R167" s="122">
        <v>200.54964330203001</v>
      </c>
      <c r="S167" s="122"/>
      <c r="T167" s="122">
        <v>432.54170899650097</v>
      </c>
      <c r="U167" s="122">
        <v>273.76996453079897</v>
      </c>
    </row>
    <row r="168" spans="1:21" ht="12.75" x14ac:dyDescent="0.2">
      <c r="A168" s="122" t="s">
        <v>517</v>
      </c>
      <c r="B168" s="122">
        <v>14520</v>
      </c>
      <c r="C168" s="122"/>
      <c r="D168" s="122">
        <v>859.36478145513399</v>
      </c>
      <c r="E168" s="122">
        <v>13803.401625018299</v>
      </c>
      <c r="F168" s="122"/>
      <c r="G168" s="122">
        <v>-100.19164901428201</v>
      </c>
      <c r="H168" s="122">
        <v>-42.6022637633098</v>
      </c>
      <c r="I168" s="122"/>
      <c r="J168" s="122">
        <v>37412</v>
      </c>
      <c r="K168" s="122">
        <v>581</v>
      </c>
      <c r="L168" s="122">
        <v>5213</v>
      </c>
      <c r="M168" s="122">
        <v>55336.583827537797</v>
      </c>
      <c r="N168" s="122">
        <v>99062.509417837296</v>
      </c>
      <c r="O168" s="122"/>
      <c r="P168" s="122">
        <v>467</v>
      </c>
      <c r="Q168" s="122">
        <v>8039.8143089790901</v>
      </c>
      <c r="R168" s="122">
        <v>200.54964330203001</v>
      </c>
      <c r="S168" s="122"/>
      <c r="T168" s="122">
        <v>231.16770076748901</v>
      </c>
      <c r="U168" s="122">
        <v>273.76996453079897</v>
      </c>
    </row>
    <row r="169" spans="1:21" ht="12.75" x14ac:dyDescent="0.2">
      <c r="A169" s="122" t="s">
        <v>518</v>
      </c>
      <c r="B169" s="122">
        <v>9851</v>
      </c>
      <c r="C169" s="122"/>
      <c r="D169" s="122">
        <v>533.15374122016601</v>
      </c>
      <c r="E169" s="122">
        <v>9216.7735969716305</v>
      </c>
      <c r="F169" s="122"/>
      <c r="G169" s="122">
        <v>-99.965253759151196</v>
      </c>
      <c r="H169" s="122">
        <v>201.04739985599301</v>
      </c>
      <c r="I169" s="122"/>
      <c r="J169" s="122">
        <v>6954</v>
      </c>
      <c r="K169" s="122">
        <v>67</v>
      </c>
      <c r="L169" s="122">
        <v>647</v>
      </c>
      <c r="M169" s="122">
        <v>55336.583827537797</v>
      </c>
      <c r="N169" s="122">
        <v>99062.509417837296</v>
      </c>
      <c r="O169" s="122"/>
      <c r="P169" s="122">
        <v>87</v>
      </c>
      <c r="Q169" s="122">
        <v>8039.8143089790901</v>
      </c>
      <c r="R169" s="122">
        <v>200.54964330203001</v>
      </c>
      <c r="S169" s="122"/>
      <c r="T169" s="122">
        <v>474.81736438679201</v>
      </c>
      <c r="U169" s="122">
        <v>273.76996453079897</v>
      </c>
    </row>
    <row r="170" spans="1:21" ht="12.75" x14ac:dyDescent="0.2">
      <c r="A170" s="122" t="s">
        <v>519</v>
      </c>
      <c r="B170" s="122">
        <v>12025</v>
      </c>
      <c r="C170" s="122"/>
      <c r="D170" s="122">
        <v>726.363229112319</v>
      </c>
      <c r="E170" s="122">
        <v>11368.2707475197</v>
      </c>
      <c r="F170" s="122"/>
      <c r="G170" s="122">
        <v>-103.036592853066</v>
      </c>
      <c r="H170" s="122">
        <v>33.4992180753352</v>
      </c>
      <c r="I170" s="122"/>
      <c r="J170" s="122">
        <v>44110</v>
      </c>
      <c r="K170" s="122">
        <v>579</v>
      </c>
      <c r="L170" s="122">
        <v>5062</v>
      </c>
      <c r="M170" s="122">
        <v>55336.583827537797</v>
      </c>
      <c r="N170" s="122">
        <v>99062.509417837296</v>
      </c>
      <c r="O170" s="122"/>
      <c r="P170" s="122">
        <v>535</v>
      </c>
      <c r="Q170" s="122">
        <v>8039.8143089790901</v>
      </c>
      <c r="R170" s="122">
        <v>200.54964330203001</v>
      </c>
      <c r="S170" s="122"/>
      <c r="T170" s="122">
        <v>307.269182606134</v>
      </c>
      <c r="U170" s="122">
        <v>273.76996453079897</v>
      </c>
    </row>
    <row r="171" spans="1:21" ht="12.75" x14ac:dyDescent="0.2">
      <c r="A171" s="122" t="s">
        <v>520</v>
      </c>
      <c r="B171" s="122">
        <v>14310</v>
      </c>
      <c r="C171" s="122"/>
      <c r="D171" s="122">
        <v>869.17496158888605</v>
      </c>
      <c r="E171" s="122">
        <v>13583.806398610701</v>
      </c>
      <c r="F171" s="122"/>
      <c r="G171" s="122">
        <v>-105.257216416516</v>
      </c>
      <c r="H171" s="122">
        <v>-37.930456423960798</v>
      </c>
      <c r="I171" s="122"/>
      <c r="J171" s="122">
        <v>41510</v>
      </c>
      <c r="K171" s="122">
        <v>652</v>
      </c>
      <c r="L171" s="122">
        <v>5692</v>
      </c>
      <c r="M171" s="122">
        <v>55336.583827537797</v>
      </c>
      <c r="N171" s="122">
        <v>99062.509417837296</v>
      </c>
      <c r="O171" s="122"/>
      <c r="P171" s="122">
        <v>492</v>
      </c>
      <c r="Q171" s="122">
        <v>8039.8143089790901</v>
      </c>
      <c r="R171" s="122">
        <v>200.54964330203001</v>
      </c>
      <c r="S171" s="122"/>
      <c r="T171" s="122">
        <v>235.839508106838</v>
      </c>
      <c r="U171" s="122">
        <v>273.76996453079897</v>
      </c>
    </row>
    <row r="172" spans="1:21" ht="12.75" x14ac:dyDescent="0.2">
      <c r="A172" s="122" t="s">
        <v>521</v>
      </c>
      <c r="B172" s="122">
        <v>10824</v>
      </c>
      <c r="C172" s="122"/>
      <c r="D172" s="122">
        <v>600.906051283696</v>
      </c>
      <c r="E172" s="122">
        <v>10205.65011215</v>
      </c>
      <c r="F172" s="122"/>
      <c r="G172" s="122">
        <v>-82.514603075029896</v>
      </c>
      <c r="H172" s="122">
        <v>100.202843387283</v>
      </c>
      <c r="I172" s="122"/>
      <c r="J172" s="122">
        <v>39506</v>
      </c>
      <c r="K172" s="122">
        <v>429</v>
      </c>
      <c r="L172" s="122">
        <v>4070</v>
      </c>
      <c r="M172" s="122">
        <v>55336.583827537797</v>
      </c>
      <c r="N172" s="122">
        <v>99062.509417837296</v>
      </c>
      <c r="O172" s="122"/>
      <c r="P172" s="122">
        <v>580</v>
      </c>
      <c r="Q172" s="122">
        <v>8039.8143089790901</v>
      </c>
      <c r="R172" s="122">
        <v>200.54964330203001</v>
      </c>
      <c r="S172" s="122"/>
      <c r="T172" s="122">
        <v>373.97280791808203</v>
      </c>
      <c r="U172" s="122">
        <v>273.76996453079897</v>
      </c>
    </row>
    <row r="173" spans="1:21" ht="12.75" x14ac:dyDescent="0.2">
      <c r="A173" s="122" t="s">
        <v>522</v>
      </c>
      <c r="B173" s="122">
        <v>10601</v>
      </c>
      <c r="C173" s="122"/>
      <c r="D173" s="122">
        <v>705.53054375057104</v>
      </c>
      <c r="E173" s="122">
        <v>9806.2021356243204</v>
      </c>
      <c r="F173" s="122"/>
      <c r="G173" s="122">
        <v>-47.942323491167201</v>
      </c>
      <c r="H173" s="122">
        <v>137.407675804283</v>
      </c>
      <c r="I173" s="122"/>
      <c r="J173" s="122">
        <v>13961</v>
      </c>
      <c r="K173" s="122">
        <v>178</v>
      </c>
      <c r="L173" s="122">
        <v>1382</v>
      </c>
      <c r="M173" s="122">
        <v>55336.583827537797</v>
      </c>
      <c r="N173" s="122">
        <v>99062.509417837296</v>
      </c>
      <c r="O173" s="122"/>
      <c r="P173" s="122">
        <v>265</v>
      </c>
      <c r="Q173" s="122">
        <v>8039.8143089790901</v>
      </c>
      <c r="R173" s="122">
        <v>200.54964330203001</v>
      </c>
      <c r="S173" s="122"/>
      <c r="T173" s="122">
        <v>411.177640335082</v>
      </c>
      <c r="U173" s="122">
        <v>273.76996453079897</v>
      </c>
    </row>
    <row r="174" spans="1:21" ht="12.75" x14ac:dyDescent="0.2">
      <c r="A174" s="122" t="s">
        <v>523</v>
      </c>
      <c r="B174" s="122">
        <v>9567</v>
      </c>
      <c r="C174" s="122"/>
      <c r="D174" s="122">
        <v>541.21684476697203</v>
      </c>
      <c r="E174" s="122">
        <v>8997.6754330680506</v>
      </c>
      <c r="F174" s="122"/>
      <c r="G174" s="122">
        <v>-43.2835949901487</v>
      </c>
      <c r="H174" s="122">
        <v>70.926354698647202</v>
      </c>
      <c r="I174" s="122"/>
      <c r="J174" s="122">
        <v>14621</v>
      </c>
      <c r="K174" s="122">
        <v>143</v>
      </c>
      <c r="L174" s="122">
        <v>1328</v>
      </c>
      <c r="M174" s="122">
        <v>55336.583827537797</v>
      </c>
      <c r="N174" s="122">
        <v>99062.509417837296</v>
      </c>
      <c r="O174" s="122"/>
      <c r="P174" s="122">
        <v>286</v>
      </c>
      <c r="Q174" s="122">
        <v>8039.8143089790901</v>
      </c>
      <c r="R174" s="122">
        <v>200.54964330203001</v>
      </c>
      <c r="S174" s="122"/>
      <c r="T174" s="122">
        <v>344.69631922944598</v>
      </c>
      <c r="U174" s="122">
        <v>273.76996453079897</v>
      </c>
    </row>
    <row r="175" spans="1:21" ht="12.75" x14ac:dyDescent="0.2">
      <c r="A175" s="122" t="s">
        <v>524</v>
      </c>
      <c r="B175" s="122">
        <v>10276</v>
      </c>
      <c r="C175" s="122"/>
      <c r="D175" s="122">
        <v>628.77303978593795</v>
      </c>
      <c r="E175" s="122">
        <v>9571.8283080965102</v>
      </c>
      <c r="F175" s="122"/>
      <c r="G175" s="122">
        <v>-81.392247203533998</v>
      </c>
      <c r="H175" s="122">
        <v>156.799429141204</v>
      </c>
      <c r="I175" s="122"/>
      <c r="J175" s="122">
        <v>24290</v>
      </c>
      <c r="K175" s="122">
        <v>276</v>
      </c>
      <c r="L175" s="122">
        <v>2347</v>
      </c>
      <c r="M175" s="122">
        <v>55336.583827537797</v>
      </c>
      <c r="N175" s="122">
        <v>99062.509417837296</v>
      </c>
      <c r="O175" s="122"/>
      <c r="P175" s="122">
        <v>360</v>
      </c>
      <c r="Q175" s="122">
        <v>8039.8143089790901</v>
      </c>
      <c r="R175" s="122">
        <v>200.54964330203001</v>
      </c>
      <c r="S175" s="122"/>
      <c r="T175" s="122">
        <v>430.569393672003</v>
      </c>
      <c r="U175" s="122">
        <v>273.76996453079897</v>
      </c>
    </row>
    <row r="176" spans="1:21" ht="12.75" x14ac:dyDescent="0.2">
      <c r="A176" s="122" t="s">
        <v>525</v>
      </c>
      <c r="B176" s="122">
        <v>11934</v>
      </c>
      <c r="C176" s="122"/>
      <c r="D176" s="122">
        <v>622.624826733693</v>
      </c>
      <c r="E176" s="122">
        <v>11123.1306248076</v>
      </c>
      <c r="F176" s="122"/>
      <c r="G176" s="122">
        <v>-70.920344038824794</v>
      </c>
      <c r="H176" s="122">
        <v>259.50072527730799</v>
      </c>
      <c r="I176" s="122"/>
      <c r="J176" s="122">
        <v>34484</v>
      </c>
      <c r="K176" s="122">
        <v>388</v>
      </c>
      <c r="L176" s="122">
        <v>3872</v>
      </c>
      <c r="M176" s="122">
        <v>55336.583827537797</v>
      </c>
      <c r="N176" s="122">
        <v>99062.509417837296</v>
      </c>
      <c r="O176" s="122"/>
      <c r="P176" s="122">
        <v>556</v>
      </c>
      <c r="Q176" s="122">
        <v>8039.8143089790901</v>
      </c>
      <c r="R176" s="122">
        <v>200.54964330203001</v>
      </c>
      <c r="S176" s="122"/>
      <c r="T176" s="122">
        <v>533.27068980810702</v>
      </c>
      <c r="U176" s="122">
        <v>273.76996453079897</v>
      </c>
    </row>
    <row r="177" spans="1:21" ht="12.75" x14ac:dyDescent="0.2">
      <c r="A177" s="122" t="s">
        <v>526</v>
      </c>
      <c r="B177" s="122">
        <v>10704</v>
      </c>
      <c r="C177" s="122"/>
      <c r="D177" s="122">
        <v>643.24278950641099</v>
      </c>
      <c r="E177" s="122">
        <v>9613.6166759338703</v>
      </c>
      <c r="F177" s="122"/>
      <c r="G177" s="122">
        <v>49.8103629069806</v>
      </c>
      <c r="H177" s="122">
        <v>397.73710813953898</v>
      </c>
      <c r="I177" s="122"/>
      <c r="J177" s="122">
        <v>9377</v>
      </c>
      <c r="K177" s="122">
        <v>109</v>
      </c>
      <c r="L177" s="122">
        <v>910</v>
      </c>
      <c r="M177" s="122">
        <v>55336.583827537797</v>
      </c>
      <c r="N177" s="122">
        <v>99062.509417837296</v>
      </c>
      <c r="O177" s="122"/>
      <c r="P177" s="122">
        <v>292</v>
      </c>
      <c r="Q177" s="122">
        <v>8039.8143089790901</v>
      </c>
      <c r="R177" s="122">
        <v>200.54964330203001</v>
      </c>
      <c r="S177" s="122"/>
      <c r="T177" s="122">
        <v>671.50707267033795</v>
      </c>
      <c r="U177" s="122">
        <v>273.76996453079897</v>
      </c>
    </row>
    <row r="178" spans="1:21" ht="12.75" x14ac:dyDescent="0.2">
      <c r="A178" s="122" t="s">
        <v>527</v>
      </c>
      <c r="B178" s="122">
        <v>10923</v>
      </c>
      <c r="C178" s="122"/>
      <c r="D178" s="122">
        <v>658.32643141271103</v>
      </c>
      <c r="E178" s="122">
        <v>9836.8701187241295</v>
      </c>
      <c r="F178" s="122"/>
      <c r="G178" s="122">
        <v>-78.675839136368097</v>
      </c>
      <c r="H178" s="122">
        <v>506.91713287306601</v>
      </c>
      <c r="I178" s="122"/>
      <c r="J178" s="122">
        <v>10423</v>
      </c>
      <c r="K178" s="122">
        <v>124</v>
      </c>
      <c r="L178" s="122">
        <v>1035</v>
      </c>
      <c r="M178" s="122">
        <v>55336.583827537797</v>
      </c>
      <c r="N178" s="122">
        <v>99062.509417837296</v>
      </c>
      <c r="O178" s="122"/>
      <c r="P178" s="122">
        <v>158</v>
      </c>
      <c r="Q178" s="122">
        <v>8039.8143089790901</v>
      </c>
      <c r="R178" s="122">
        <v>200.54964330203001</v>
      </c>
      <c r="S178" s="122"/>
      <c r="T178" s="122">
        <v>780.68709740386498</v>
      </c>
      <c r="U178" s="122">
        <v>273.76996453079897</v>
      </c>
    </row>
    <row r="179" spans="1:21" ht="12.75" x14ac:dyDescent="0.2">
      <c r="A179" s="122" t="s">
        <v>528</v>
      </c>
      <c r="B179" s="122">
        <v>11945</v>
      </c>
      <c r="C179" s="122"/>
      <c r="D179" s="122">
        <v>687.09389335322396</v>
      </c>
      <c r="E179" s="122">
        <v>11467.2259506681</v>
      </c>
      <c r="F179" s="122"/>
      <c r="G179" s="122">
        <v>-27.76677351695</v>
      </c>
      <c r="H179" s="122">
        <v>-181.25627645011099</v>
      </c>
      <c r="I179" s="122"/>
      <c r="J179" s="122">
        <v>66121</v>
      </c>
      <c r="K179" s="122">
        <v>821</v>
      </c>
      <c r="L179" s="122">
        <v>7654</v>
      </c>
      <c r="M179" s="122">
        <v>55336.583827537797</v>
      </c>
      <c r="N179" s="122">
        <v>99062.509417837296</v>
      </c>
      <c r="O179" s="122"/>
      <c r="P179" s="122">
        <v>1421</v>
      </c>
      <c r="Q179" s="122">
        <v>8039.8143089790901</v>
      </c>
      <c r="R179" s="122">
        <v>200.54964330203001</v>
      </c>
      <c r="S179" s="122"/>
      <c r="T179" s="122">
        <v>92.513688080687601</v>
      </c>
      <c r="U179" s="122">
        <v>273.76996453079897</v>
      </c>
    </row>
    <row r="180" spans="1:21" ht="12.75" x14ac:dyDescent="0.2">
      <c r="A180" s="122" t="s">
        <v>529</v>
      </c>
      <c r="B180" s="122">
        <v>9558</v>
      </c>
      <c r="C180" s="122"/>
      <c r="D180" s="122">
        <v>446.85353633569002</v>
      </c>
      <c r="E180" s="122">
        <v>8871.5630952034608</v>
      </c>
      <c r="F180" s="122"/>
      <c r="G180" s="122">
        <v>-127.11210195710601</v>
      </c>
      <c r="H180" s="122">
        <v>366.987482555692</v>
      </c>
      <c r="I180" s="122"/>
      <c r="J180" s="122">
        <v>15108</v>
      </c>
      <c r="K180" s="122">
        <v>122</v>
      </c>
      <c r="L180" s="122">
        <v>1353</v>
      </c>
      <c r="M180" s="122">
        <v>55336.583827537797</v>
      </c>
      <c r="N180" s="122">
        <v>99062.509417837296</v>
      </c>
      <c r="O180" s="122"/>
      <c r="P180" s="122">
        <v>138</v>
      </c>
      <c r="Q180" s="122">
        <v>8039.8143089790901</v>
      </c>
      <c r="R180" s="122">
        <v>200.54964330203001</v>
      </c>
      <c r="S180" s="122"/>
      <c r="T180" s="122">
        <v>640.75744708649097</v>
      </c>
      <c r="U180" s="122">
        <v>273.76996453079897</v>
      </c>
    </row>
    <row r="181" spans="1:21" ht="12.75" x14ac:dyDescent="0.2">
      <c r="A181" s="122" t="s">
        <v>530</v>
      </c>
      <c r="B181" s="122">
        <v>12826</v>
      </c>
      <c r="C181" s="122"/>
      <c r="D181" s="122">
        <v>815.14819893785898</v>
      </c>
      <c r="E181" s="122">
        <v>12204.9823509252</v>
      </c>
      <c r="F181" s="122"/>
      <c r="G181" s="122">
        <v>-23.7501364546284</v>
      </c>
      <c r="H181" s="122">
        <v>-170.22508639689201</v>
      </c>
      <c r="I181" s="122"/>
      <c r="J181" s="122">
        <v>37880</v>
      </c>
      <c r="K181" s="122">
        <v>558</v>
      </c>
      <c r="L181" s="122">
        <v>4667</v>
      </c>
      <c r="M181" s="122">
        <v>55336.583827537797</v>
      </c>
      <c r="N181" s="122">
        <v>99062.509417837296</v>
      </c>
      <c r="O181" s="122"/>
      <c r="P181" s="122">
        <v>833</v>
      </c>
      <c r="Q181" s="122">
        <v>8039.8143089790901</v>
      </c>
      <c r="R181" s="122">
        <v>200.54964330203001</v>
      </c>
      <c r="S181" s="122"/>
      <c r="T181" s="122">
        <v>103.54487813390701</v>
      </c>
      <c r="U181" s="122">
        <v>273.76996453079897</v>
      </c>
    </row>
    <row r="182" spans="1:21" ht="12.75" x14ac:dyDescent="0.2">
      <c r="A182" s="122" t="s">
        <v>531</v>
      </c>
      <c r="B182" s="122">
        <v>10856</v>
      </c>
      <c r="C182" s="122"/>
      <c r="D182" s="122">
        <v>508.05227416887101</v>
      </c>
      <c r="E182" s="122">
        <v>10241.1382659846</v>
      </c>
      <c r="F182" s="122"/>
      <c r="G182" s="122">
        <v>14.0672753105305</v>
      </c>
      <c r="H182" s="122">
        <v>92.427434548041205</v>
      </c>
      <c r="I182" s="122"/>
      <c r="J182" s="122">
        <v>18843</v>
      </c>
      <c r="K182" s="122">
        <v>173</v>
      </c>
      <c r="L182" s="122">
        <v>1948</v>
      </c>
      <c r="M182" s="122">
        <v>55336.583827537797</v>
      </c>
      <c r="N182" s="122">
        <v>99062.509417837296</v>
      </c>
      <c r="O182" s="122"/>
      <c r="P182" s="122">
        <v>503</v>
      </c>
      <c r="Q182" s="122">
        <v>8039.8143089790901</v>
      </c>
      <c r="R182" s="122">
        <v>200.54964330203001</v>
      </c>
      <c r="S182" s="122"/>
      <c r="T182" s="122">
        <v>366.19739907884002</v>
      </c>
      <c r="U182" s="122">
        <v>273.76996453079897</v>
      </c>
    </row>
    <row r="183" spans="1:21" ht="12.75" x14ac:dyDescent="0.2">
      <c r="A183" s="122" t="s">
        <v>532</v>
      </c>
      <c r="B183" s="122">
        <v>10172</v>
      </c>
      <c r="C183" s="122"/>
      <c r="D183" s="122">
        <v>585.82795429971804</v>
      </c>
      <c r="E183" s="122">
        <v>9678.3035576753791</v>
      </c>
      <c r="F183" s="122"/>
      <c r="G183" s="122">
        <v>-45.091296590892902</v>
      </c>
      <c r="H183" s="122">
        <v>-47.099636584776803</v>
      </c>
      <c r="I183" s="122"/>
      <c r="J183" s="122">
        <v>54975</v>
      </c>
      <c r="K183" s="122">
        <v>582</v>
      </c>
      <c r="L183" s="122">
        <v>5371</v>
      </c>
      <c r="M183" s="122">
        <v>55336.583827537797</v>
      </c>
      <c r="N183" s="122">
        <v>99062.509417837296</v>
      </c>
      <c r="O183" s="122"/>
      <c r="P183" s="122">
        <v>1063</v>
      </c>
      <c r="Q183" s="122">
        <v>8039.8143089790901</v>
      </c>
      <c r="R183" s="122">
        <v>200.54964330203001</v>
      </c>
      <c r="S183" s="122"/>
      <c r="T183" s="122">
        <v>226.67032794602201</v>
      </c>
      <c r="U183" s="122">
        <v>273.76996453079897</v>
      </c>
    </row>
    <row r="184" spans="1:21" ht="12.75" x14ac:dyDescent="0.2">
      <c r="A184" s="122" t="s">
        <v>533</v>
      </c>
      <c r="B184" s="122">
        <v>7787</v>
      </c>
      <c r="C184" s="122"/>
      <c r="D184" s="122">
        <v>402.536595681417</v>
      </c>
      <c r="E184" s="122">
        <v>7391.74681757697</v>
      </c>
      <c r="F184" s="122"/>
      <c r="G184" s="122">
        <v>-126.11512308223</v>
      </c>
      <c r="H184" s="122">
        <v>118.455891483248</v>
      </c>
      <c r="I184" s="122"/>
      <c r="J184" s="122">
        <v>9073</v>
      </c>
      <c r="K184" s="122">
        <v>66</v>
      </c>
      <c r="L184" s="122">
        <v>677</v>
      </c>
      <c r="M184" s="122">
        <v>55336.583827537797</v>
      </c>
      <c r="N184" s="122">
        <v>99062.509417837296</v>
      </c>
      <c r="O184" s="122"/>
      <c r="P184" s="122">
        <v>84</v>
      </c>
      <c r="Q184" s="122">
        <v>8039.8143089790901</v>
      </c>
      <c r="R184" s="122">
        <v>200.54964330203001</v>
      </c>
      <c r="S184" s="122"/>
      <c r="T184" s="122">
        <v>392.225856014047</v>
      </c>
      <c r="U184" s="122">
        <v>273.76996453079897</v>
      </c>
    </row>
    <row r="185" spans="1:21" ht="12.75" x14ac:dyDescent="0.2">
      <c r="A185" s="122" t="s">
        <v>534</v>
      </c>
      <c r="B185" s="122">
        <v>12867</v>
      </c>
      <c r="C185" s="122"/>
      <c r="D185" s="122">
        <v>673.13797441216298</v>
      </c>
      <c r="E185" s="122">
        <v>12182.603449989499</v>
      </c>
      <c r="F185" s="122"/>
      <c r="G185" s="122">
        <v>-93.245837317333695</v>
      </c>
      <c r="H185" s="122">
        <v>104.37255308584599</v>
      </c>
      <c r="I185" s="122"/>
      <c r="J185" s="122">
        <v>26224</v>
      </c>
      <c r="K185" s="122">
        <v>319</v>
      </c>
      <c r="L185" s="122">
        <v>3225</v>
      </c>
      <c r="M185" s="122">
        <v>55336.583827537797</v>
      </c>
      <c r="N185" s="122">
        <v>99062.509417837296</v>
      </c>
      <c r="O185" s="122"/>
      <c r="P185" s="122">
        <v>350</v>
      </c>
      <c r="Q185" s="122">
        <v>8039.8143089790901</v>
      </c>
      <c r="R185" s="122">
        <v>200.54964330203001</v>
      </c>
      <c r="S185" s="122"/>
      <c r="T185" s="122">
        <v>378.14251761664502</v>
      </c>
      <c r="U185" s="122">
        <v>273.76996453079897</v>
      </c>
    </row>
    <row r="186" spans="1:21" ht="12.75" x14ac:dyDescent="0.2">
      <c r="A186" s="122" t="s">
        <v>535</v>
      </c>
      <c r="B186" s="122">
        <v>10748</v>
      </c>
      <c r="C186" s="122"/>
      <c r="D186" s="122">
        <v>715.88408492275403</v>
      </c>
      <c r="E186" s="122">
        <v>9495.5514777122007</v>
      </c>
      <c r="F186" s="122"/>
      <c r="G186" s="122">
        <v>-25.9826356853712</v>
      </c>
      <c r="H186" s="122">
        <v>562.22669928442804</v>
      </c>
      <c r="I186" s="122"/>
      <c r="J186" s="122">
        <v>13218</v>
      </c>
      <c r="K186" s="122">
        <v>171</v>
      </c>
      <c r="L186" s="122">
        <v>1267</v>
      </c>
      <c r="M186" s="122">
        <v>55336.583827537797</v>
      </c>
      <c r="N186" s="122">
        <v>99062.509417837296</v>
      </c>
      <c r="O186" s="122"/>
      <c r="P186" s="122">
        <v>287</v>
      </c>
      <c r="Q186" s="122">
        <v>8039.8143089790901</v>
      </c>
      <c r="R186" s="122">
        <v>200.54964330203001</v>
      </c>
      <c r="S186" s="122"/>
      <c r="T186" s="122">
        <v>835.99666381522695</v>
      </c>
      <c r="U186" s="122">
        <v>273.76996453079897</v>
      </c>
    </row>
    <row r="187" spans="1:21" ht="12.75" x14ac:dyDescent="0.2">
      <c r="A187" s="122" t="s">
        <v>536</v>
      </c>
      <c r="B187" s="122">
        <v>11148</v>
      </c>
      <c r="C187" s="122"/>
      <c r="D187" s="122">
        <v>607.40972960145598</v>
      </c>
      <c r="E187" s="122">
        <v>9907.1803208006895</v>
      </c>
      <c r="F187" s="122"/>
      <c r="G187" s="122">
        <v>-48.186148563895699</v>
      </c>
      <c r="H187" s="122">
        <v>681.56654309722501</v>
      </c>
      <c r="I187" s="122"/>
      <c r="J187" s="122">
        <v>10659</v>
      </c>
      <c r="K187" s="122">
        <v>117</v>
      </c>
      <c r="L187" s="122">
        <v>1066</v>
      </c>
      <c r="M187" s="122">
        <v>55336.583827537797</v>
      </c>
      <c r="N187" s="122">
        <v>99062.509417837296</v>
      </c>
      <c r="O187" s="122"/>
      <c r="P187" s="122">
        <v>202</v>
      </c>
      <c r="Q187" s="122">
        <v>8039.8143089790901</v>
      </c>
      <c r="R187" s="122">
        <v>200.54964330203001</v>
      </c>
      <c r="S187" s="122"/>
      <c r="T187" s="122">
        <v>955.33650762802404</v>
      </c>
      <c r="U187" s="122">
        <v>273.76996453079897</v>
      </c>
    </row>
    <row r="188" spans="1:21" ht="12.75" x14ac:dyDescent="0.2">
      <c r="A188" s="122" t="s">
        <v>537</v>
      </c>
      <c r="B188" s="122">
        <v>10304</v>
      </c>
      <c r="C188" s="122"/>
      <c r="D188" s="122">
        <v>554.97004857203103</v>
      </c>
      <c r="E188" s="122">
        <v>9220.8933000384495</v>
      </c>
      <c r="F188" s="122"/>
      <c r="G188" s="122">
        <v>-87.791924794840895</v>
      </c>
      <c r="H188" s="122">
        <v>615.96920138775204</v>
      </c>
      <c r="I188" s="122"/>
      <c r="J188" s="122">
        <v>12763</v>
      </c>
      <c r="K188" s="122">
        <v>128</v>
      </c>
      <c r="L188" s="122">
        <v>1188</v>
      </c>
      <c r="M188" s="122">
        <v>55336.583827537797</v>
      </c>
      <c r="N188" s="122">
        <v>99062.509417837296</v>
      </c>
      <c r="O188" s="122"/>
      <c r="P188" s="122">
        <v>179</v>
      </c>
      <c r="Q188" s="122">
        <v>8039.8143089790901</v>
      </c>
      <c r="R188" s="122">
        <v>200.54964330203001</v>
      </c>
      <c r="S188" s="122"/>
      <c r="T188" s="122">
        <v>889.73916591855095</v>
      </c>
      <c r="U188" s="122">
        <v>273.76996453079897</v>
      </c>
    </row>
    <row r="189" spans="1:21" ht="12.75" x14ac:dyDescent="0.2">
      <c r="A189" s="122" t="s">
        <v>538</v>
      </c>
      <c r="B189" s="122">
        <v>11079</v>
      </c>
      <c r="C189" s="122"/>
      <c r="D189" s="122">
        <v>647.50278106029805</v>
      </c>
      <c r="E189" s="122">
        <v>10316.4107467541</v>
      </c>
      <c r="F189" s="122"/>
      <c r="G189" s="122">
        <v>-2.2679942777034201</v>
      </c>
      <c r="H189" s="122">
        <v>117.319093993374</v>
      </c>
      <c r="I189" s="122"/>
      <c r="J189" s="122">
        <v>11110</v>
      </c>
      <c r="K189" s="122">
        <v>130</v>
      </c>
      <c r="L189" s="122">
        <v>1157</v>
      </c>
      <c r="M189" s="122">
        <v>55336.583827537797</v>
      </c>
      <c r="N189" s="122">
        <v>99062.509417837296</v>
      </c>
      <c r="O189" s="122"/>
      <c r="P189" s="122">
        <v>274</v>
      </c>
      <c r="Q189" s="122">
        <v>8039.8143089790901</v>
      </c>
      <c r="R189" s="122">
        <v>200.54964330203001</v>
      </c>
      <c r="S189" s="122"/>
      <c r="T189" s="122">
        <v>391.08905852417303</v>
      </c>
      <c r="U189" s="122">
        <v>273.76996453079897</v>
      </c>
    </row>
    <row r="190" spans="1:21" ht="12.75" x14ac:dyDescent="0.2">
      <c r="A190" s="122" t="s">
        <v>539</v>
      </c>
      <c r="B190" s="122">
        <v>9994</v>
      </c>
      <c r="C190" s="122"/>
      <c r="D190" s="122">
        <v>565.143251064742</v>
      </c>
      <c r="E190" s="122">
        <v>9383.4060140853107</v>
      </c>
      <c r="F190" s="122"/>
      <c r="G190" s="122">
        <v>-73.938394341729605</v>
      </c>
      <c r="H190" s="122">
        <v>119.33199873709199</v>
      </c>
      <c r="I190" s="122"/>
      <c r="J190" s="122">
        <v>12827</v>
      </c>
      <c r="K190" s="122">
        <v>131</v>
      </c>
      <c r="L190" s="122">
        <v>1215</v>
      </c>
      <c r="M190" s="122">
        <v>55336.583827537797</v>
      </c>
      <c r="N190" s="122">
        <v>99062.509417837296</v>
      </c>
      <c r="O190" s="122"/>
      <c r="P190" s="122">
        <v>202</v>
      </c>
      <c r="Q190" s="122">
        <v>8039.8143089790901</v>
      </c>
      <c r="R190" s="122">
        <v>200.54964330203001</v>
      </c>
      <c r="S190" s="122"/>
      <c r="T190" s="122">
        <v>393.10196326789099</v>
      </c>
      <c r="U190" s="122">
        <v>273.76996453079897</v>
      </c>
    </row>
    <row r="191" spans="1:21" ht="12.75" x14ac:dyDescent="0.2">
      <c r="A191" s="122" t="s">
        <v>540</v>
      </c>
      <c r="B191" s="122">
        <v>10411</v>
      </c>
      <c r="C191" s="122"/>
      <c r="D191" s="122">
        <v>543.20269115062399</v>
      </c>
      <c r="E191" s="122">
        <v>9711.7646978348403</v>
      </c>
      <c r="F191" s="122"/>
      <c r="G191" s="122">
        <v>-116.536384215168</v>
      </c>
      <c r="H191" s="122">
        <v>272.54879758403303</v>
      </c>
      <c r="I191" s="122"/>
      <c r="J191" s="122">
        <v>15790</v>
      </c>
      <c r="K191" s="122">
        <v>155</v>
      </c>
      <c r="L191" s="122">
        <v>1548</v>
      </c>
      <c r="M191" s="122">
        <v>55336.583827537797</v>
      </c>
      <c r="N191" s="122">
        <v>99062.509417837296</v>
      </c>
      <c r="O191" s="122"/>
      <c r="P191" s="122">
        <v>165</v>
      </c>
      <c r="Q191" s="122">
        <v>8039.8143089790901</v>
      </c>
      <c r="R191" s="122">
        <v>200.54964330203001</v>
      </c>
      <c r="S191" s="122"/>
      <c r="T191" s="122">
        <v>546.318762114832</v>
      </c>
      <c r="U191" s="122">
        <v>273.76996453079897</v>
      </c>
    </row>
    <row r="192" spans="1:21" ht="12.75" x14ac:dyDescent="0.2">
      <c r="A192" s="122" t="s">
        <v>541</v>
      </c>
      <c r="B192" s="122">
        <v>11386</v>
      </c>
      <c r="C192" s="122"/>
      <c r="D192" s="122">
        <v>588.83620997126604</v>
      </c>
      <c r="E192" s="122">
        <v>10306.985187296301</v>
      </c>
      <c r="F192" s="122"/>
      <c r="G192" s="122">
        <v>-13.8298616138916</v>
      </c>
      <c r="H192" s="122">
        <v>504.11860886448602</v>
      </c>
      <c r="I192" s="122"/>
      <c r="J192" s="122">
        <v>11841</v>
      </c>
      <c r="K192" s="122">
        <v>126</v>
      </c>
      <c r="L192" s="122">
        <v>1232</v>
      </c>
      <c r="M192" s="122">
        <v>55336.583827537797</v>
      </c>
      <c r="N192" s="122">
        <v>99062.509417837296</v>
      </c>
      <c r="O192" s="122"/>
      <c r="P192" s="122">
        <v>275</v>
      </c>
      <c r="Q192" s="122">
        <v>8039.8143089790901</v>
      </c>
      <c r="R192" s="122">
        <v>200.54964330203001</v>
      </c>
      <c r="S192" s="122"/>
      <c r="T192" s="122">
        <v>777.88857339528499</v>
      </c>
      <c r="U192" s="122">
        <v>273.76996453079897</v>
      </c>
    </row>
    <row r="193" spans="1:21" ht="12.75" x14ac:dyDescent="0.2">
      <c r="A193" s="122" t="s">
        <v>542</v>
      </c>
      <c r="B193" s="122">
        <v>11430</v>
      </c>
      <c r="C193" s="122"/>
      <c r="D193" s="122">
        <v>695.53177241247397</v>
      </c>
      <c r="E193" s="122">
        <v>10791.1082067853</v>
      </c>
      <c r="F193" s="122"/>
      <c r="G193" s="122">
        <v>85.2159327752168</v>
      </c>
      <c r="H193" s="122">
        <v>-141.74239177188301</v>
      </c>
      <c r="I193" s="122"/>
      <c r="J193" s="122">
        <v>58238</v>
      </c>
      <c r="K193" s="122">
        <v>732</v>
      </c>
      <c r="L193" s="122">
        <v>6344</v>
      </c>
      <c r="M193" s="122">
        <v>55336.583827537797</v>
      </c>
      <c r="N193" s="122">
        <v>99062.509417837296</v>
      </c>
      <c r="O193" s="122"/>
      <c r="P193" s="122">
        <v>2070</v>
      </c>
      <c r="Q193" s="122">
        <v>8039.8143089790901</v>
      </c>
      <c r="R193" s="122">
        <v>200.54964330203001</v>
      </c>
      <c r="S193" s="122"/>
      <c r="T193" s="122">
        <v>132.02757275891599</v>
      </c>
      <c r="U193" s="122">
        <v>273.76996453079897</v>
      </c>
    </row>
    <row r="194" spans="1:21" ht="12.75" x14ac:dyDescent="0.2">
      <c r="A194" s="122" t="s">
        <v>543</v>
      </c>
      <c r="B194" s="122">
        <v>11091</v>
      </c>
      <c r="C194" s="122"/>
      <c r="D194" s="122">
        <v>564.29913399656095</v>
      </c>
      <c r="E194" s="122">
        <v>10028.3164940725</v>
      </c>
      <c r="F194" s="122"/>
      <c r="G194" s="122">
        <v>-6.6854146916357697</v>
      </c>
      <c r="H194" s="122">
        <v>504.80064595002199</v>
      </c>
      <c r="I194" s="122"/>
      <c r="J194" s="122">
        <v>9414</v>
      </c>
      <c r="K194" s="122">
        <v>96</v>
      </c>
      <c r="L194" s="122">
        <v>953</v>
      </c>
      <c r="M194" s="122">
        <v>55336.583827537797</v>
      </c>
      <c r="N194" s="122">
        <v>99062.509417837296</v>
      </c>
      <c r="O194" s="122"/>
      <c r="P194" s="122">
        <v>227</v>
      </c>
      <c r="Q194" s="122">
        <v>8039.8143089790901</v>
      </c>
      <c r="R194" s="122">
        <v>200.54964330203001</v>
      </c>
      <c r="S194" s="122"/>
      <c r="T194" s="122">
        <v>778.57061048082096</v>
      </c>
      <c r="U194" s="122">
        <v>273.76996453079897</v>
      </c>
    </row>
    <row r="195" spans="1:21" ht="12.75" x14ac:dyDescent="0.2">
      <c r="A195" s="122" t="s">
        <v>544</v>
      </c>
      <c r="B195" s="122">
        <v>11074</v>
      </c>
      <c r="C195" s="122"/>
      <c r="D195" s="122">
        <v>693.65479072949699</v>
      </c>
      <c r="E195" s="122">
        <v>10417.3476180657</v>
      </c>
      <c r="F195" s="122"/>
      <c r="G195" s="122">
        <v>6.0578545866600297</v>
      </c>
      <c r="H195" s="122">
        <v>-42.658974197322799</v>
      </c>
      <c r="I195" s="122"/>
      <c r="J195" s="122">
        <v>55763</v>
      </c>
      <c r="K195" s="122">
        <v>699</v>
      </c>
      <c r="L195" s="122">
        <v>5864</v>
      </c>
      <c r="M195" s="122">
        <v>55336.583827537797</v>
      </c>
      <c r="N195" s="122">
        <v>99062.509417837296</v>
      </c>
      <c r="O195" s="122"/>
      <c r="P195" s="122">
        <v>1433</v>
      </c>
      <c r="Q195" s="122">
        <v>8039.8143089790901</v>
      </c>
      <c r="R195" s="122">
        <v>200.54964330203001</v>
      </c>
      <c r="S195" s="122"/>
      <c r="T195" s="122">
        <v>231.110990333476</v>
      </c>
      <c r="U195" s="122">
        <v>273.76996453079897</v>
      </c>
    </row>
    <row r="196" spans="1:21" ht="12.75" x14ac:dyDescent="0.2">
      <c r="A196" s="122" t="s">
        <v>545</v>
      </c>
      <c r="B196" s="122">
        <v>11483</v>
      </c>
      <c r="C196" s="122"/>
      <c r="D196" s="122">
        <v>687.83537684871601</v>
      </c>
      <c r="E196" s="122">
        <v>10535.788785631001</v>
      </c>
      <c r="F196" s="122"/>
      <c r="G196" s="122">
        <v>-58.257901745353898</v>
      </c>
      <c r="H196" s="122">
        <v>317.91965881557297</v>
      </c>
      <c r="I196" s="122"/>
      <c r="J196" s="122">
        <v>24296</v>
      </c>
      <c r="K196" s="122">
        <v>302</v>
      </c>
      <c r="L196" s="122">
        <v>2584</v>
      </c>
      <c r="M196" s="122">
        <v>55336.583827537797</v>
      </c>
      <c r="N196" s="122">
        <v>99062.509417837296</v>
      </c>
      <c r="O196" s="122"/>
      <c r="P196" s="122">
        <v>430</v>
      </c>
      <c r="Q196" s="122">
        <v>8039.8143089790901</v>
      </c>
      <c r="R196" s="122">
        <v>200.54964330203001</v>
      </c>
      <c r="S196" s="122"/>
      <c r="T196" s="122">
        <v>591.68962334637195</v>
      </c>
      <c r="U196" s="122">
        <v>273.76996453079897</v>
      </c>
    </row>
    <row r="197" spans="1:21" ht="12.75" x14ac:dyDescent="0.2">
      <c r="A197" s="122" t="s">
        <v>546</v>
      </c>
      <c r="B197" s="122">
        <v>10908</v>
      </c>
      <c r="C197" s="122"/>
      <c r="D197" s="122">
        <v>576.20580324747698</v>
      </c>
      <c r="E197" s="122">
        <v>10147.3515167061</v>
      </c>
      <c r="F197" s="122"/>
      <c r="G197" s="122">
        <v>-104.72950036475601</v>
      </c>
      <c r="H197" s="122">
        <v>289.60845154934799</v>
      </c>
      <c r="I197" s="122"/>
      <c r="J197" s="122">
        <v>15942</v>
      </c>
      <c r="K197" s="122">
        <v>166</v>
      </c>
      <c r="L197" s="122">
        <v>1633</v>
      </c>
      <c r="M197" s="122">
        <v>55336.583827537797</v>
      </c>
      <c r="N197" s="122">
        <v>99062.509417837296</v>
      </c>
      <c r="O197" s="122"/>
      <c r="P197" s="122">
        <v>190</v>
      </c>
      <c r="Q197" s="122">
        <v>8039.8143089790901</v>
      </c>
      <c r="R197" s="122">
        <v>200.54964330203001</v>
      </c>
      <c r="S197" s="122"/>
      <c r="T197" s="122">
        <v>563.37841608014696</v>
      </c>
      <c r="U197" s="122">
        <v>273.76996453079897</v>
      </c>
    </row>
    <row r="198" spans="1:21" ht="12.75" x14ac:dyDescent="0.2">
      <c r="A198" s="122" t="s">
        <v>547</v>
      </c>
      <c r="B198" s="122">
        <v>12013</v>
      </c>
      <c r="C198" s="122"/>
      <c r="D198" s="122">
        <v>688.69725738363002</v>
      </c>
      <c r="E198" s="122">
        <v>11087.4140218746</v>
      </c>
      <c r="F198" s="122"/>
      <c r="G198" s="122">
        <v>-52.208421935314199</v>
      </c>
      <c r="H198" s="122">
        <v>288.65294054807401</v>
      </c>
      <c r="I198" s="122"/>
      <c r="J198" s="122">
        <v>11490</v>
      </c>
      <c r="K198" s="122">
        <v>143</v>
      </c>
      <c r="L198" s="122">
        <v>1286</v>
      </c>
      <c r="M198" s="122">
        <v>55336.583827537797</v>
      </c>
      <c r="N198" s="122">
        <v>99062.509417837296</v>
      </c>
      <c r="O198" s="122"/>
      <c r="P198" s="122">
        <v>212</v>
      </c>
      <c r="Q198" s="122">
        <v>8039.8143089790901</v>
      </c>
      <c r="R198" s="122">
        <v>200.54964330203001</v>
      </c>
      <c r="S198" s="122"/>
      <c r="T198" s="122">
        <v>562.42290507887299</v>
      </c>
      <c r="U198" s="122">
        <v>273.76996453079897</v>
      </c>
    </row>
    <row r="199" spans="1:21" ht="12.75" x14ac:dyDescent="0.2">
      <c r="A199" s="122" t="s">
        <v>548</v>
      </c>
      <c r="B199" s="122">
        <v>11683</v>
      </c>
      <c r="C199" s="122"/>
      <c r="D199" s="122">
        <v>698.22667136991799</v>
      </c>
      <c r="E199" s="122">
        <v>10930.7563200188</v>
      </c>
      <c r="F199" s="122"/>
      <c r="G199" s="122">
        <v>23.6969206530454</v>
      </c>
      <c r="H199" s="122">
        <v>30.7791933439532</v>
      </c>
      <c r="I199" s="122"/>
      <c r="J199" s="122">
        <v>39151</v>
      </c>
      <c r="K199" s="122">
        <v>494</v>
      </c>
      <c r="L199" s="122">
        <v>4320</v>
      </c>
      <c r="M199" s="122">
        <v>55336.583827537797</v>
      </c>
      <c r="N199" s="122">
        <v>99062.509417837296</v>
      </c>
      <c r="O199" s="122"/>
      <c r="P199" s="122">
        <v>1092</v>
      </c>
      <c r="Q199" s="122">
        <v>8039.8143089790901</v>
      </c>
      <c r="R199" s="122">
        <v>200.54964330203001</v>
      </c>
      <c r="S199" s="122"/>
      <c r="T199" s="122">
        <v>304.54915787475198</v>
      </c>
      <c r="U199" s="122">
        <v>273.76996453079897</v>
      </c>
    </row>
    <row r="200" spans="1:21" ht="12.75" x14ac:dyDescent="0.2">
      <c r="A200" s="122" t="s">
        <v>549</v>
      </c>
      <c r="B200" s="122">
        <v>11238</v>
      </c>
      <c r="C200" s="122"/>
      <c r="D200" s="122">
        <v>583.36104420502397</v>
      </c>
      <c r="E200" s="122">
        <v>10427.6325702987</v>
      </c>
      <c r="F200" s="122"/>
      <c r="G200" s="122">
        <v>29.050906942593301</v>
      </c>
      <c r="H200" s="122">
        <v>197.86788330577801</v>
      </c>
      <c r="I200" s="122"/>
      <c r="J200" s="122">
        <v>12711</v>
      </c>
      <c r="K200" s="122">
        <v>134</v>
      </c>
      <c r="L200" s="122">
        <v>1338</v>
      </c>
      <c r="M200" s="122">
        <v>55336.583827537797</v>
      </c>
      <c r="N200" s="122">
        <v>99062.509417837296</v>
      </c>
      <c r="O200" s="122"/>
      <c r="P200" s="122">
        <v>363</v>
      </c>
      <c r="Q200" s="122">
        <v>8039.8143089790901</v>
      </c>
      <c r="R200" s="122">
        <v>200.54964330203001</v>
      </c>
      <c r="S200" s="122"/>
      <c r="T200" s="122">
        <v>471.63784783657701</v>
      </c>
      <c r="U200" s="122">
        <v>273.76996453079897</v>
      </c>
    </row>
    <row r="201" spans="1:21" ht="12.75" x14ac:dyDescent="0.2">
      <c r="A201" s="122" t="s">
        <v>550</v>
      </c>
      <c r="B201" s="122">
        <v>12220</v>
      </c>
      <c r="C201" s="122"/>
      <c r="D201" s="122">
        <v>608.04727257682896</v>
      </c>
      <c r="E201" s="122">
        <v>11605.713786164601</v>
      </c>
      <c r="F201" s="122"/>
      <c r="G201" s="122">
        <v>-134.60363101759299</v>
      </c>
      <c r="H201" s="122">
        <v>140.982069312351</v>
      </c>
      <c r="I201" s="122"/>
      <c r="J201" s="122">
        <v>12923</v>
      </c>
      <c r="K201" s="122">
        <v>142</v>
      </c>
      <c r="L201" s="122">
        <v>1514</v>
      </c>
      <c r="M201" s="122">
        <v>55336.583827537797</v>
      </c>
      <c r="N201" s="122">
        <v>99062.509417837296</v>
      </c>
      <c r="O201" s="122"/>
      <c r="P201" s="122">
        <v>106</v>
      </c>
      <c r="Q201" s="122">
        <v>8039.8143089790901</v>
      </c>
      <c r="R201" s="122">
        <v>200.54964330203001</v>
      </c>
      <c r="S201" s="122"/>
      <c r="T201" s="122">
        <v>414.75203384315</v>
      </c>
      <c r="U201" s="122">
        <v>273.76996453079897</v>
      </c>
    </row>
    <row r="202" spans="1:21" ht="14.25" customHeight="1" x14ac:dyDescent="0.2">
      <c r="A202" s="19" t="s">
        <v>551</v>
      </c>
      <c r="B202" s="19"/>
      <c r="C202" s="19"/>
      <c r="D202" s="122"/>
      <c r="E202" s="122"/>
      <c r="F202" s="19"/>
      <c r="G202" s="122"/>
      <c r="H202" s="122"/>
      <c r="I202" s="19"/>
      <c r="J202" s="122"/>
      <c r="K202" s="122"/>
      <c r="L202" s="122"/>
      <c r="M202" s="122"/>
      <c r="N202" s="122"/>
      <c r="O202" s="19"/>
      <c r="P202" s="122"/>
      <c r="Q202" s="122"/>
      <c r="R202" s="122"/>
      <c r="S202" s="19"/>
      <c r="T202" s="122"/>
      <c r="U202" s="122"/>
    </row>
    <row r="203" spans="1:21" ht="12.75" x14ac:dyDescent="0.2">
      <c r="A203" s="122" t="s">
        <v>552</v>
      </c>
      <c r="B203" s="122">
        <v>9941</v>
      </c>
      <c r="C203" s="122"/>
      <c r="D203" s="122">
        <v>541.47463069923799</v>
      </c>
      <c r="E203" s="122">
        <v>9187.8006624294994</v>
      </c>
      <c r="F203" s="122"/>
      <c r="G203" s="122">
        <v>-83.623717626547702</v>
      </c>
      <c r="H203" s="122">
        <v>295.24976726996698</v>
      </c>
      <c r="I203" s="122"/>
      <c r="J203" s="122">
        <v>26060</v>
      </c>
      <c r="K203" s="122">
        <v>255</v>
      </c>
      <c r="L203" s="122">
        <v>2417</v>
      </c>
      <c r="M203" s="122">
        <v>55336.583827537797</v>
      </c>
      <c r="N203" s="122">
        <v>99062.509417837296</v>
      </c>
      <c r="O203" s="122"/>
      <c r="P203" s="122">
        <v>379</v>
      </c>
      <c r="Q203" s="122">
        <v>8039.8143089790901</v>
      </c>
      <c r="R203" s="122">
        <v>200.54964330203001</v>
      </c>
      <c r="S203" s="122"/>
      <c r="T203" s="122">
        <v>569.01973180076595</v>
      </c>
      <c r="U203" s="122">
        <v>273.76996453079897</v>
      </c>
    </row>
    <row r="204" spans="1:21" ht="12.75" x14ac:dyDescent="0.2">
      <c r="A204" s="122" t="s">
        <v>553</v>
      </c>
      <c r="B204" s="122">
        <v>9916</v>
      </c>
      <c r="C204" s="122"/>
      <c r="D204" s="122">
        <v>706.31517997553499</v>
      </c>
      <c r="E204" s="122">
        <v>8736.0764861402095</v>
      </c>
      <c r="F204" s="122"/>
      <c r="G204" s="122">
        <v>-87.6675904607132</v>
      </c>
      <c r="H204" s="122">
        <v>560.94881826038704</v>
      </c>
      <c r="I204" s="122"/>
      <c r="J204" s="122">
        <v>8618</v>
      </c>
      <c r="K204" s="122">
        <v>110</v>
      </c>
      <c r="L204" s="122">
        <v>760</v>
      </c>
      <c r="M204" s="122">
        <v>55336.583827537797</v>
      </c>
      <c r="N204" s="122">
        <v>99062.509417837296</v>
      </c>
      <c r="O204" s="122"/>
      <c r="P204" s="122">
        <v>121</v>
      </c>
      <c r="Q204" s="122">
        <v>8039.8143089790901</v>
      </c>
      <c r="R204" s="122">
        <v>200.54964330203001</v>
      </c>
      <c r="S204" s="122"/>
      <c r="T204" s="122">
        <v>834.71878279118596</v>
      </c>
      <c r="U204" s="122">
        <v>273.76996453079897</v>
      </c>
    </row>
    <row r="205" spans="1:21" ht="12.75" x14ac:dyDescent="0.2">
      <c r="A205" s="122" t="s">
        <v>554</v>
      </c>
      <c r="B205" s="122">
        <v>10469</v>
      </c>
      <c r="C205" s="122"/>
      <c r="D205" s="122">
        <v>574.76559294113304</v>
      </c>
      <c r="E205" s="122">
        <v>9407.4014322419898</v>
      </c>
      <c r="F205" s="122"/>
      <c r="G205" s="122">
        <v>17.165814197913601</v>
      </c>
      <c r="H205" s="122">
        <v>469.96022556895599</v>
      </c>
      <c r="I205" s="122"/>
      <c r="J205" s="122">
        <v>10783</v>
      </c>
      <c r="K205" s="122">
        <v>112</v>
      </c>
      <c r="L205" s="122">
        <v>1024</v>
      </c>
      <c r="M205" s="122">
        <v>55336.583827537797</v>
      </c>
      <c r="N205" s="122">
        <v>99062.509417837296</v>
      </c>
      <c r="O205" s="122"/>
      <c r="P205" s="122">
        <v>292</v>
      </c>
      <c r="Q205" s="122">
        <v>8039.8143089790901</v>
      </c>
      <c r="R205" s="122">
        <v>200.54964330203001</v>
      </c>
      <c r="S205" s="122"/>
      <c r="T205" s="122">
        <v>743.73019009975496</v>
      </c>
      <c r="U205" s="122">
        <v>273.76996453079897</v>
      </c>
    </row>
    <row r="206" spans="1:21" ht="12.75" x14ac:dyDescent="0.2">
      <c r="A206" s="122" t="s">
        <v>555</v>
      </c>
      <c r="B206" s="122">
        <v>11661</v>
      </c>
      <c r="C206" s="122"/>
      <c r="D206" s="122">
        <v>663.51972962031596</v>
      </c>
      <c r="E206" s="122">
        <v>11086.324800606</v>
      </c>
      <c r="F206" s="122"/>
      <c r="G206" s="122">
        <v>-109.037289971918</v>
      </c>
      <c r="H206" s="122">
        <v>19.998652257202199</v>
      </c>
      <c r="I206" s="122"/>
      <c r="J206" s="122">
        <v>11509</v>
      </c>
      <c r="K206" s="122">
        <v>138</v>
      </c>
      <c r="L206" s="122">
        <v>1288</v>
      </c>
      <c r="M206" s="122">
        <v>55336.583827537797</v>
      </c>
      <c r="N206" s="122">
        <v>99062.509417837296</v>
      </c>
      <c r="O206" s="122"/>
      <c r="P206" s="122">
        <v>131</v>
      </c>
      <c r="Q206" s="122">
        <v>8039.8143089790901</v>
      </c>
      <c r="R206" s="122">
        <v>200.54964330203001</v>
      </c>
      <c r="S206" s="122"/>
      <c r="T206" s="122">
        <v>293.768616788001</v>
      </c>
      <c r="U206" s="122">
        <v>273.76996453079897</v>
      </c>
    </row>
    <row r="207" spans="1:21" ht="12.75" x14ac:dyDescent="0.2">
      <c r="A207" s="122" t="s">
        <v>556</v>
      </c>
      <c r="B207" s="122">
        <v>10055</v>
      </c>
      <c r="C207" s="122"/>
      <c r="D207" s="122">
        <v>564.97233516074505</v>
      </c>
      <c r="E207" s="122">
        <v>9333.4891239311801</v>
      </c>
      <c r="F207" s="122"/>
      <c r="G207" s="122">
        <v>-105.97408934000801</v>
      </c>
      <c r="H207" s="122">
        <v>262.84073334712701</v>
      </c>
      <c r="I207" s="122"/>
      <c r="J207" s="122">
        <v>9011</v>
      </c>
      <c r="K207" s="122">
        <v>92</v>
      </c>
      <c r="L207" s="122">
        <v>849</v>
      </c>
      <c r="M207" s="122">
        <v>55336.583827537797</v>
      </c>
      <c r="N207" s="122">
        <v>99062.509417837296</v>
      </c>
      <c r="O207" s="122"/>
      <c r="P207" s="122">
        <v>106</v>
      </c>
      <c r="Q207" s="122">
        <v>8039.8143089790901</v>
      </c>
      <c r="R207" s="122">
        <v>200.54964330203001</v>
      </c>
      <c r="S207" s="122"/>
      <c r="T207" s="122">
        <v>536.61069787792599</v>
      </c>
      <c r="U207" s="122">
        <v>273.76996453079897</v>
      </c>
    </row>
    <row r="208" spans="1:21" ht="12.75" x14ac:dyDescent="0.2">
      <c r="A208" s="122" t="s">
        <v>557</v>
      </c>
      <c r="B208" s="122">
        <v>8870</v>
      </c>
      <c r="C208" s="122"/>
      <c r="D208" s="122">
        <v>493.15407417174202</v>
      </c>
      <c r="E208" s="122">
        <v>8063.2275107542</v>
      </c>
      <c r="F208" s="122"/>
      <c r="G208" s="122">
        <v>-81.815329114085699</v>
      </c>
      <c r="H208" s="122">
        <v>395.42353024602897</v>
      </c>
      <c r="I208" s="122"/>
      <c r="J208" s="122">
        <v>11782</v>
      </c>
      <c r="K208" s="122">
        <v>105</v>
      </c>
      <c r="L208" s="122">
        <v>959</v>
      </c>
      <c r="M208" s="122">
        <v>55336.583827537797</v>
      </c>
      <c r="N208" s="122">
        <v>99062.509417837296</v>
      </c>
      <c r="O208" s="122"/>
      <c r="P208" s="122">
        <v>174</v>
      </c>
      <c r="Q208" s="122">
        <v>8039.8143089790901</v>
      </c>
      <c r="R208" s="122">
        <v>200.54964330203001</v>
      </c>
      <c r="S208" s="122"/>
      <c r="T208" s="122">
        <v>669.19349477682795</v>
      </c>
      <c r="U208" s="122">
        <v>273.76996453079897</v>
      </c>
    </row>
    <row r="209" spans="1:21" ht="12.75" x14ac:dyDescent="0.2">
      <c r="A209" s="122" t="s">
        <v>558</v>
      </c>
      <c r="B209" s="122">
        <v>12935</v>
      </c>
      <c r="C209" s="122"/>
      <c r="D209" s="122">
        <v>872.439030296905</v>
      </c>
      <c r="E209" s="122">
        <v>12323.0968807153</v>
      </c>
      <c r="F209" s="122"/>
      <c r="G209" s="122">
        <v>-142.88805928808301</v>
      </c>
      <c r="H209" s="122">
        <v>-117.41218120982499</v>
      </c>
      <c r="I209" s="122"/>
      <c r="J209" s="122">
        <v>16174</v>
      </c>
      <c r="K209" s="122">
        <v>255</v>
      </c>
      <c r="L209" s="122">
        <v>2012</v>
      </c>
      <c r="M209" s="122">
        <v>55336.583827537797</v>
      </c>
      <c r="N209" s="122">
        <v>99062.509417837296</v>
      </c>
      <c r="O209" s="122"/>
      <c r="P209" s="122">
        <v>116</v>
      </c>
      <c r="Q209" s="122">
        <v>8039.8143089790901</v>
      </c>
      <c r="R209" s="122">
        <v>200.54964330203001</v>
      </c>
      <c r="S209" s="122"/>
      <c r="T209" s="122">
        <v>156.35778332097399</v>
      </c>
      <c r="U209" s="122">
        <v>273.76996453079897</v>
      </c>
    </row>
    <row r="210" spans="1:21" ht="12.75" x14ac:dyDescent="0.2">
      <c r="A210" s="122" t="s">
        <v>559</v>
      </c>
      <c r="B210" s="122">
        <v>9650</v>
      </c>
      <c r="C210" s="122"/>
      <c r="D210" s="122">
        <v>608.50808818253802</v>
      </c>
      <c r="E210" s="122">
        <v>9210.4650986382494</v>
      </c>
      <c r="F210" s="122"/>
      <c r="G210" s="122">
        <v>-63.523396354658402</v>
      </c>
      <c r="H210" s="122">
        <v>-105.15779260859399</v>
      </c>
      <c r="I210" s="122"/>
      <c r="J210" s="122">
        <v>91120</v>
      </c>
      <c r="K210" s="122">
        <v>1002</v>
      </c>
      <c r="L210" s="122">
        <v>8472</v>
      </c>
      <c r="M210" s="122">
        <v>55336.583827537797</v>
      </c>
      <c r="N210" s="122">
        <v>99062.509417837296</v>
      </c>
      <c r="O210" s="122"/>
      <c r="P210" s="122">
        <v>1553</v>
      </c>
      <c r="Q210" s="122">
        <v>8039.8143089790901</v>
      </c>
      <c r="R210" s="122">
        <v>200.54964330203001</v>
      </c>
      <c r="S210" s="122"/>
      <c r="T210" s="122">
        <v>168.61217192220499</v>
      </c>
      <c r="U210" s="122">
        <v>273.76996453079897</v>
      </c>
    </row>
    <row r="211" spans="1:21" ht="12.75" x14ac:dyDescent="0.2">
      <c r="A211" s="122" t="s">
        <v>560</v>
      </c>
      <c r="B211" s="122">
        <v>11286</v>
      </c>
      <c r="C211" s="122"/>
      <c r="D211" s="122">
        <v>729.45790603891101</v>
      </c>
      <c r="E211" s="122">
        <v>10380.3536316928</v>
      </c>
      <c r="F211" s="122"/>
      <c r="G211" s="122">
        <v>-122.24414709366999</v>
      </c>
      <c r="H211" s="122">
        <v>298.24326411134501</v>
      </c>
      <c r="I211" s="122"/>
      <c r="J211" s="122">
        <v>11910</v>
      </c>
      <c r="K211" s="122">
        <v>157</v>
      </c>
      <c r="L211" s="122">
        <v>1248</v>
      </c>
      <c r="M211" s="122">
        <v>55336.583827537797</v>
      </c>
      <c r="N211" s="122">
        <v>99062.509417837296</v>
      </c>
      <c r="O211" s="122"/>
      <c r="P211" s="122">
        <v>116</v>
      </c>
      <c r="Q211" s="122">
        <v>8039.8143089790901</v>
      </c>
      <c r="R211" s="122">
        <v>200.54964330203001</v>
      </c>
      <c r="S211" s="122"/>
      <c r="T211" s="122">
        <v>572.01322864214399</v>
      </c>
      <c r="U211" s="122">
        <v>273.76996453079897</v>
      </c>
    </row>
    <row r="212" spans="1:21" ht="12.75" x14ac:dyDescent="0.2">
      <c r="A212" s="122" t="s">
        <v>561</v>
      </c>
      <c r="B212" s="122">
        <v>10017</v>
      </c>
      <c r="C212" s="122"/>
      <c r="D212" s="122">
        <v>626.32482303785196</v>
      </c>
      <c r="E212" s="122">
        <v>9351.6616395662204</v>
      </c>
      <c r="F212" s="122"/>
      <c r="G212" s="122">
        <v>-32.5778636215341</v>
      </c>
      <c r="H212" s="122">
        <v>71.267342984954198</v>
      </c>
      <c r="I212" s="122"/>
      <c r="J212" s="122">
        <v>24650</v>
      </c>
      <c r="K212" s="122">
        <v>279</v>
      </c>
      <c r="L212" s="122">
        <v>2327</v>
      </c>
      <c r="M212" s="122">
        <v>55336.583827537797</v>
      </c>
      <c r="N212" s="122">
        <v>99062.509417837296</v>
      </c>
      <c r="O212" s="122"/>
      <c r="P212" s="122">
        <v>515</v>
      </c>
      <c r="Q212" s="122">
        <v>8039.8143089790901</v>
      </c>
      <c r="R212" s="122">
        <v>200.54964330203001</v>
      </c>
      <c r="S212" s="122"/>
      <c r="T212" s="122">
        <v>345.03730751575301</v>
      </c>
      <c r="U212" s="122">
        <v>273.76996453079897</v>
      </c>
    </row>
    <row r="213" spans="1:21" ht="12.75" x14ac:dyDescent="0.2">
      <c r="A213" s="122" t="s">
        <v>562</v>
      </c>
      <c r="B213" s="122">
        <v>9544</v>
      </c>
      <c r="C213" s="122"/>
      <c r="D213" s="122">
        <v>470.57419146457897</v>
      </c>
      <c r="E213" s="122">
        <v>9082.2656787546803</v>
      </c>
      <c r="F213" s="122"/>
      <c r="G213" s="122">
        <v>-74.493559265419506</v>
      </c>
      <c r="H213" s="122">
        <v>65.923418015998195</v>
      </c>
      <c r="I213" s="122"/>
      <c r="J213" s="122">
        <v>3763</v>
      </c>
      <c r="K213" s="122">
        <v>32</v>
      </c>
      <c r="L213" s="122">
        <v>345</v>
      </c>
      <c r="M213" s="122">
        <v>55336.583827537797</v>
      </c>
      <c r="N213" s="122">
        <v>99062.509417837296</v>
      </c>
      <c r="O213" s="122"/>
      <c r="P213" s="122">
        <v>59</v>
      </c>
      <c r="Q213" s="122">
        <v>8039.8143089790901</v>
      </c>
      <c r="R213" s="122">
        <v>200.54964330203001</v>
      </c>
      <c r="S213" s="122"/>
      <c r="T213" s="122">
        <v>339.69338254679701</v>
      </c>
      <c r="U213" s="122">
        <v>273.76996453079897</v>
      </c>
    </row>
    <row r="214" spans="1:21" ht="12.75" x14ac:dyDescent="0.2">
      <c r="A214" s="122" t="s">
        <v>563</v>
      </c>
      <c r="B214" s="122">
        <v>10587</v>
      </c>
      <c r="C214" s="122"/>
      <c r="D214" s="122">
        <v>362.37879295258801</v>
      </c>
      <c r="E214" s="122">
        <v>9923.0697039938896</v>
      </c>
      <c r="F214" s="122"/>
      <c r="G214" s="122">
        <v>4.1994477585578203</v>
      </c>
      <c r="H214" s="122">
        <v>297.07257500621699</v>
      </c>
      <c r="I214" s="122"/>
      <c r="J214" s="122">
        <v>4123</v>
      </c>
      <c r="K214" s="122">
        <v>27</v>
      </c>
      <c r="L214" s="122">
        <v>413</v>
      </c>
      <c r="M214" s="122">
        <v>55336.583827537797</v>
      </c>
      <c r="N214" s="122">
        <v>99062.509417837296</v>
      </c>
      <c r="O214" s="122"/>
      <c r="P214" s="122">
        <v>105</v>
      </c>
      <c r="Q214" s="122">
        <v>8039.8143089790901</v>
      </c>
      <c r="R214" s="122">
        <v>200.54964330203001</v>
      </c>
      <c r="S214" s="122"/>
      <c r="T214" s="122">
        <v>570.84253953701602</v>
      </c>
      <c r="U214" s="122">
        <v>273.76996453079897</v>
      </c>
    </row>
    <row r="215" spans="1:21" ht="12.75" x14ac:dyDescent="0.2">
      <c r="A215" s="122" t="s">
        <v>564</v>
      </c>
      <c r="B215" s="122">
        <v>10300</v>
      </c>
      <c r="C215" s="122"/>
      <c r="D215" s="122">
        <v>514.72030564959005</v>
      </c>
      <c r="E215" s="122">
        <v>9147.5470027273095</v>
      </c>
      <c r="F215" s="122"/>
      <c r="G215" s="122">
        <v>-111.292084399554</v>
      </c>
      <c r="H215" s="122">
        <v>749.51478631221096</v>
      </c>
      <c r="I215" s="122"/>
      <c r="J215" s="122">
        <v>13331</v>
      </c>
      <c r="K215" s="122">
        <v>124</v>
      </c>
      <c r="L215" s="122">
        <v>1231</v>
      </c>
      <c r="M215" s="122">
        <v>55336.583827537797</v>
      </c>
      <c r="N215" s="122">
        <v>99062.509417837296</v>
      </c>
      <c r="O215" s="122"/>
      <c r="P215" s="122">
        <v>148</v>
      </c>
      <c r="Q215" s="122">
        <v>8039.8143089790901</v>
      </c>
      <c r="R215" s="122">
        <v>200.54964330203001</v>
      </c>
      <c r="S215" s="122"/>
      <c r="T215" s="122">
        <v>1023.28475084301</v>
      </c>
      <c r="U215" s="122">
        <v>273.76996453079897</v>
      </c>
    </row>
    <row r="216" spans="1:21" ht="12.75" x14ac:dyDescent="0.2">
      <c r="A216" s="122" t="s">
        <v>565</v>
      </c>
      <c r="B216" s="122">
        <v>11006</v>
      </c>
      <c r="C216" s="122"/>
      <c r="D216" s="122">
        <v>506.67438616172501</v>
      </c>
      <c r="E216" s="122">
        <v>9952.2327767649895</v>
      </c>
      <c r="F216" s="122"/>
      <c r="G216" s="122">
        <v>-16.0024972766311</v>
      </c>
      <c r="H216" s="122">
        <v>562.69305303105205</v>
      </c>
      <c r="I216" s="122"/>
      <c r="J216" s="122">
        <v>15727</v>
      </c>
      <c r="K216" s="122">
        <v>144</v>
      </c>
      <c r="L216" s="122">
        <v>1580</v>
      </c>
      <c r="M216" s="122">
        <v>55336.583827537797</v>
      </c>
      <c r="N216" s="122">
        <v>99062.509417837296</v>
      </c>
      <c r="O216" s="122"/>
      <c r="P216" s="122">
        <v>361</v>
      </c>
      <c r="Q216" s="122">
        <v>8039.8143089790901</v>
      </c>
      <c r="R216" s="122">
        <v>200.54964330203001</v>
      </c>
      <c r="S216" s="122"/>
      <c r="T216" s="122">
        <v>836.46301756185096</v>
      </c>
      <c r="U216" s="122">
        <v>273.76996453079897</v>
      </c>
    </row>
    <row r="217" spans="1:21" ht="12.75" x14ac:dyDescent="0.2">
      <c r="A217" s="122" t="s">
        <v>566</v>
      </c>
      <c r="B217" s="122">
        <v>9417</v>
      </c>
      <c r="C217" s="122"/>
      <c r="D217" s="122">
        <v>581.75550701784903</v>
      </c>
      <c r="E217" s="122">
        <v>7964.9923468000397</v>
      </c>
      <c r="F217" s="122"/>
      <c r="G217" s="122">
        <v>-85.598555621084401</v>
      </c>
      <c r="H217" s="122">
        <v>955.77240835056102</v>
      </c>
      <c r="I217" s="122"/>
      <c r="J217" s="122">
        <v>11890</v>
      </c>
      <c r="K217" s="122">
        <v>125</v>
      </c>
      <c r="L217" s="122">
        <v>956</v>
      </c>
      <c r="M217" s="122">
        <v>55336.583827537797</v>
      </c>
      <c r="N217" s="122">
        <v>99062.509417837296</v>
      </c>
      <c r="O217" s="122"/>
      <c r="P217" s="122">
        <v>170</v>
      </c>
      <c r="Q217" s="122">
        <v>8039.8143089790901</v>
      </c>
      <c r="R217" s="122">
        <v>200.54964330203001</v>
      </c>
      <c r="S217" s="122"/>
      <c r="T217" s="122">
        <v>1229.5423728813601</v>
      </c>
      <c r="U217" s="122">
        <v>273.76996453079897</v>
      </c>
    </row>
    <row r="218" spans="1:21" ht="12.75" x14ac:dyDescent="0.2">
      <c r="A218" s="122" t="s">
        <v>567</v>
      </c>
      <c r="B218" s="122">
        <v>11130</v>
      </c>
      <c r="C218" s="122"/>
      <c r="D218" s="122">
        <v>550.69579804244495</v>
      </c>
      <c r="E218" s="122">
        <v>9848.4943520547895</v>
      </c>
      <c r="F218" s="122"/>
      <c r="G218" s="122">
        <v>-75.2811252188216</v>
      </c>
      <c r="H218" s="122">
        <v>805.80411514646096</v>
      </c>
      <c r="I218" s="122"/>
      <c r="J218" s="122">
        <v>9948</v>
      </c>
      <c r="K218" s="122">
        <v>99</v>
      </c>
      <c r="L218" s="122">
        <v>989</v>
      </c>
      <c r="M218" s="122">
        <v>55336.583827537797</v>
      </c>
      <c r="N218" s="122">
        <v>99062.509417837296</v>
      </c>
      <c r="O218" s="122"/>
      <c r="P218" s="122">
        <v>155</v>
      </c>
      <c r="Q218" s="122">
        <v>8039.8143089790901</v>
      </c>
      <c r="R218" s="122">
        <v>200.54964330203001</v>
      </c>
      <c r="S218" s="122"/>
      <c r="T218" s="122">
        <v>1079.57407967726</v>
      </c>
      <c r="U218" s="122">
        <v>273.76996453079897</v>
      </c>
    </row>
    <row r="219" spans="1:21" ht="14.25" customHeight="1" x14ac:dyDescent="0.2">
      <c r="A219" s="19" t="s">
        <v>568</v>
      </c>
      <c r="B219" s="19"/>
      <c r="C219" s="19"/>
      <c r="D219" s="122"/>
      <c r="E219" s="122"/>
      <c r="F219" s="19"/>
      <c r="G219" s="122"/>
      <c r="H219" s="122"/>
      <c r="I219" s="19"/>
      <c r="J219" s="122"/>
      <c r="K219" s="122"/>
      <c r="L219" s="122"/>
      <c r="M219" s="122"/>
      <c r="N219" s="122"/>
      <c r="O219" s="19"/>
      <c r="P219" s="122"/>
      <c r="Q219" s="122"/>
      <c r="R219" s="122"/>
      <c r="S219" s="19"/>
      <c r="T219" s="122"/>
      <c r="U219" s="122"/>
    </row>
    <row r="220" spans="1:21" ht="12.75" x14ac:dyDescent="0.2">
      <c r="A220" s="122" t="s">
        <v>569</v>
      </c>
      <c r="B220" s="122">
        <v>10246</v>
      </c>
      <c r="C220" s="122"/>
      <c r="D220" s="122">
        <v>524.89287567955296</v>
      </c>
      <c r="E220" s="122">
        <v>9299.0221368511193</v>
      </c>
      <c r="F220" s="122"/>
      <c r="G220" s="122">
        <v>-131.48278212422301</v>
      </c>
      <c r="H220" s="122">
        <v>553.89210321484495</v>
      </c>
      <c r="I220" s="122"/>
      <c r="J220" s="122">
        <v>11175</v>
      </c>
      <c r="K220" s="122">
        <v>106</v>
      </c>
      <c r="L220" s="122">
        <v>1049</v>
      </c>
      <c r="M220" s="122">
        <v>55336.583827537797</v>
      </c>
      <c r="N220" s="122">
        <v>99062.509417837296</v>
      </c>
      <c r="O220" s="122"/>
      <c r="P220" s="122">
        <v>96</v>
      </c>
      <c r="Q220" s="122">
        <v>8039.8143089790901</v>
      </c>
      <c r="R220" s="122">
        <v>200.54964330203001</v>
      </c>
      <c r="S220" s="122"/>
      <c r="T220" s="122">
        <v>827.66206774564398</v>
      </c>
      <c r="U220" s="122">
        <v>273.76996453079897</v>
      </c>
    </row>
    <row r="221" spans="1:21" ht="12.75" x14ac:dyDescent="0.2">
      <c r="A221" s="122" t="s">
        <v>570</v>
      </c>
      <c r="B221" s="122">
        <v>10043</v>
      </c>
      <c r="C221" s="122"/>
      <c r="D221" s="122">
        <v>606.71057982199102</v>
      </c>
      <c r="E221" s="122">
        <v>9273.0214132336296</v>
      </c>
      <c r="F221" s="122"/>
      <c r="G221" s="122">
        <v>-42.547500283202503</v>
      </c>
      <c r="H221" s="122">
        <v>206.255990768408</v>
      </c>
      <c r="I221" s="122"/>
      <c r="J221" s="122">
        <v>9668</v>
      </c>
      <c r="K221" s="122">
        <v>106</v>
      </c>
      <c r="L221" s="122">
        <v>905</v>
      </c>
      <c r="M221" s="122">
        <v>55336.583827537797</v>
      </c>
      <c r="N221" s="122">
        <v>99062.509417837296</v>
      </c>
      <c r="O221" s="122"/>
      <c r="P221" s="122">
        <v>190</v>
      </c>
      <c r="Q221" s="122">
        <v>8039.8143089790901</v>
      </c>
      <c r="R221" s="122">
        <v>200.54964330203001</v>
      </c>
      <c r="S221" s="122"/>
      <c r="T221" s="122">
        <v>480.025955299207</v>
      </c>
      <c r="U221" s="122">
        <v>273.76996453079897</v>
      </c>
    </row>
    <row r="222" spans="1:21" ht="12.75" x14ac:dyDescent="0.2">
      <c r="A222" s="122" t="s">
        <v>571</v>
      </c>
      <c r="B222" s="122">
        <v>11523</v>
      </c>
      <c r="C222" s="122"/>
      <c r="D222" s="122">
        <v>673.81981311463301</v>
      </c>
      <c r="E222" s="122">
        <v>10651.147290532001</v>
      </c>
      <c r="F222" s="122"/>
      <c r="G222" s="122">
        <v>-12.321502626082401</v>
      </c>
      <c r="H222" s="122">
        <v>210.675851025486</v>
      </c>
      <c r="I222" s="122"/>
      <c r="J222" s="122">
        <v>15932</v>
      </c>
      <c r="K222" s="122">
        <v>194</v>
      </c>
      <c r="L222" s="122">
        <v>1713</v>
      </c>
      <c r="M222" s="122">
        <v>55336.583827537797</v>
      </c>
      <c r="N222" s="122">
        <v>99062.509417837296</v>
      </c>
      <c r="O222" s="122"/>
      <c r="P222" s="122">
        <v>373</v>
      </c>
      <c r="Q222" s="122">
        <v>8039.8143089790901</v>
      </c>
      <c r="R222" s="122">
        <v>200.54964330203001</v>
      </c>
      <c r="S222" s="122"/>
      <c r="T222" s="122">
        <v>484.44581555628503</v>
      </c>
      <c r="U222" s="122">
        <v>273.76996453079897</v>
      </c>
    </row>
    <row r="223" spans="1:21" ht="12.75" x14ac:dyDescent="0.2">
      <c r="A223" s="122" t="s">
        <v>572</v>
      </c>
      <c r="B223" s="122">
        <v>9440</v>
      </c>
      <c r="C223" s="122"/>
      <c r="D223" s="122">
        <v>552.66527665707997</v>
      </c>
      <c r="E223" s="122">
        <v>8709.2514258191495</v>
      </c>
      <c r="F223" s="122"/>
      <c r="G223" s="122">
        <v>32.422891182382898</v>
      </c>
      <c r="H223" s="122">
        <v>145.843426986997</v>
      </c>
      <c r="I223" s="122"/>
      <c r="J223" s="122">
        <v>7109</v>
      </c>
      <c r="K223" s="122">
        <v>71</v>
      </c>
      <c r="L223" s="122">
        <v>625</v>
      </c>
      <c r="M223" s="122">
        <v>55336.583827537797</v>
      </c>
      <c r="N223" s="122">
        <v>99062.509417837296</v>
      </c>
      <c r="O223" s="122"/>
      <c r="P223" s="122">
        <v>206</v>
      </c>
      <c r="Q223" s="122">
        <v>8039.8143089790901</v>
      </c>
      <c r="R223" s="122">
        <v>200.54964330203001</v>
      </c>
      <c r="S223" s="122"/>
      <c r="T223" s="122">
        <v>419.613391517796</v>
      </c>
      <c r="U223" s="122">
        <v>273.76996453079897</v>
      </c>
    </row>
    <row r="224" spans="1:21" ht="12.75" x14ac:dyDescent="0.2">
      <c r="A224" s="122" t="s">
        <v>573</v>
      </c>
      <c r="B224" s="122">
        <v>10397</v>
      </c>
      <c r="C224" s="122"/>
      <c r="D224" s="122">
        <v>549.49029414777897</v>
      </c>
      <c r="E224" s="122">
        <v>9976.9330992284795</v>
      </c>
      <c r="F224" s="122"/>
      <c r="G224" s="122">
        <v>-14.1796999281356</v>
      </c>
      <c r="H224" s="122">
        <v>-114.865788617948</v>
      </c>
      <c r="I224" s="122"/>
      <c r="J224" s="122">
        <v>30413</v>
      </c>
      <c r="K224" s="122">
        <v>302</v>
      </c>
      <c r="L224" s="122">
        <v>3063</v>
      </c>
      <c r="M224" s="122">
        <v>55336.583827537797</v>
      </c>
      <c r="N224" s="122">
        <v>99062.509417837296</v>
      </c>
      <c r="O224" s="122"/>
      <c r="P224" s="122">
        <v>705</v>
      </c>
      <c r="Q224" s="122">
        <v>8039.8143089790901</v>
      </c>
      <c r="R224" s="122">
        <v>200.54964330203001</v>
      </c>
      <c r="S224" s="122"/>
      <c r="T224" s="122">
        <v>158.904175912851</v>
      </c>
      <c r="U224" s="122">
        <v>273.76996453079897</v>
      </c>
    </row>
    <row r="225" spans="1:21" ht="12.75" x14ac:dyDescent="0.2">
      <c r="A225" s="122" t="s">
        <v>574</v>
      </c>
      <c r="B225" s="122">
        <v>12496</v>
      </c>
      <c r="C225" s="122"/>
      <c r="D225" s="122">
        <v>777.06911168587396</v>
      </c>
      <c r="E225" s="122">
        <v>11764.4215127479</v>
      </c>
      <c r="F225" s="122"/>
      <c r="G225" s="122">
        <v>-46.153506893197097</v>
      </c>
      <c r="H225" s="122">
        <v>0.61471935165917602</v>
      </c>
      <c r="I225" s="122"/>
      <c r="J225" s="122">
        <v>21506</v>
      </c>
      <c r="K225" s="122">
        <v>302</v>
      </c>
      <c r="L225" s="122">
        <v>2554</v>
      </c>
      <c r="M225" s="122">
        <v>55336.583827537797</v>
      </c>
      <c r="N225" s="122">
        <v>99062.509417837296</v>
      </c>
      <c r="O225" s="122"/>
      <c r="P225" s="122">
        <v>413</v>
      </c>
      <c r="Q225" s="122">
        <v>8039.8143089790901</v>
      </c>
      <c r="R225" s="122">
        <v>200.54964330203001</v>
      </c>
      <c r="S225" s="122"/>
      <c r="T225" s="122">
        <v>274.38468388245798</v>
      </c>
      <c r="U225" s="122">
        <v>273.76996453079897</v>
      </c>
    </row>
    <row r="226" spans="1:21" ht="12.75" x14ac:dyDescent="0.2">
      <c r="A226" s="122" t="s">
        <v>575</v>
      </c>
      <c r="B226" s="122">
        <v>9851</v>
      </c>
      <c r="C226" s="122"/>
      <c r="D226" s="122">
        <v>539.34292229568996</v>
      </c>
      <c r="E226" s="122">
        <v>8988.1277373618104</v>
      </c>
      <c r="F226" s="122"/>
      <c r="G226" s="122">
        <v>-23.881740712378001</v>
      </c>
      <c r="H226" s="122">
        <v>347.78102060573701</v>
      </c>
      <c r="I226" s="122"/>
      <c r="J226" s="122">
        <v>5643</v>
      </c>
      <c r="K226" s="122">
        <v>55</v>
      </c>
      <c r="L226" s="122">
        <v>512</v>
      </c>
      <c r="M226" s="122">
        <v>55336.583827537797</v>
      </c>
      <c r="N226" s="122">
        <v>99062.509417837296</v>
      </c>
      <c r="O226" s="122"/>
      <c r="P226" s="122">
        <v>124</v>
      </c>
      <c r="Q226" s="122">
        <v>8039.8143089790901</v>
      </c>
      <c r="R226" s="122">
        <v>200.54964330203001</v>
      </c>
      <c r="S226" s="122"/>
      <c r="T226" s="122">
        <v>621.55098513653604</v>
      </c>
      <c r="U226" s="122">
        <v>273.76996453079897</v>
      </c>
    </row>
    <row r="227" spans="1:21" ht="12.75" x14ac:dyDescent="0.2">
      <c r="A227" s="122" t="s">
        <v>576</v>
      </c>
      <c r="B227" s="122">
        <v>12681</v>
      </c>
      <c r="C227" s="122"/>
      <c r="D227" s="122">
        <v>949.47112566314195</v>
      </c>
      <c r="E227" s="122">
        <v>11520.360462293</v>
      </c>
      <c r="F227" s="122"/>
      <c r="G227" s="122">
        <v>-155.58881086747499</v>
      </c>
      <c r="H227" s="122">
        <v>366.62663802430399</v>
      </c>
      <c r="I227" s="122"/>
      <c r="J227" s="122">
        <v>7868</v>
      </c>
      <c r="K227" s="122">
        <v>135</v>
      </c>
      <c r="L227" s="122">
        <v>915</v>
      </c>
      <c r="M227" s="122">
        <v>55336.583827537797</v>
      </c>
      <c r="N227" s="122">
        <v>99062.509417837296</v>
      </c>
      <c r="O227" s="122"/>
      <c r="P227" s="122">
        <v>44</v>
      </c>
      <c r="Q227" s="122">
        <v>8039.8143089790901</v>
      </c>
      <c r="R227" s="122">
        <v>200.54964330203001</v>
      </c>
      <c r="S227" s="122"/>
      <c r="T227" s="122">
        <v>640.39660255510296</v>
      </c>
      <c r="U227" s="122">
        <v>273.76996453079897</v>
      </c>
    </row>
    <row r="228" spans="1:21" ht="12.75" x14ac:dyDescent="0.2">
      <c r="A228" s="122" t="s">
        <v>577</v>
      </c>
      <c r="B228" s="122">
        <v>10838</v>
      </c>
      <c r="C228" s="122"/>
      <c r="D228" s="122">
        <v>667.89168639513298</v>
      </c>
      <c r="E228" s="122">
        <v>9993.0926791719994</v>
      </c>
      <c r="F228" s="122"/>
      <c r="G228" s="122">
        <v>2.3779528590478698</v>
      </c>
      <c r="H228" s="122">
        <v>175.13584987712099</v>
      </c>
      <c r="I228" s="122"/>
      <c r="J228" s="122">
        <v>23613</v>
      </c>
      <c r="K228" s="122">
        <v>285</v>
      </c>
      <c r="L228" s="122">
        <v>2382</v>
      </c>
      <c r="M228" s="122">
        <v>55336.583827537797</v>
      </c>
      <c r="N228" s="122">
        <v>99062.509417837296</v>
      </c>
      <c r="O228" s="122"/>
      <c r="P228" s="122">
        <v>596</v>
      </c>
      <c r="Q228" s="122">
        <v>8039.8143089790901</v>
      </c>
      <c r="R228" s="122">
        <v>200.54964330203001</v>
      </c>
      <c r="S228" s="122"/>
      <c r="T228" s="122">
        <v>448.90581440791999</v>
      </c>
      <c r="U228" s="122">
        <v>273.76996453079897</v>
      </c>
    </row>
    <row r="229" spans="1:21" ht="12.75" x14ac:dyDescent="0.2">
      <c r="A229" s="122" t="s">
        <v>578</v>
      </c>
      <c r="B229" s="122">
        <v>9484</v>
      </c>
      <c r="C229" s="122"/>
      <c r="D229" s="122">
        <v>492.67699077532598</v>
      </c>
      <c r="E229" s="122">
        <v>8699.5404871188493</v>
      </c>
      <c r="F229" s="122"/>
      <c r="G229" s="122">
        <v>20.699799437985199</v>
      </c>
      <c r="H229" s="122">
        <v>271.26960025654</v>
      </c>
      <c r="I229" s="122"/>
      <c r="J229" s="122">
        <v>4942</v>
      </c>
      <c r="K229" s="122">
        <v>44</v>
      </c>
      <c r="L229" s="122">
        <v>434</v>
      </c>
      <c r="M229" s="122">
        <v>55336.583827537797</v>
      </c>
      <c r="N229" s="122">
        <v>99062.509417837296</v>
      </c>
      <c r="O229" s="122"/>
      <c r="P229" s="122">
        <v>136</v>
      </c>
      <c r="Q229" s="122">
        <v>8039.8143089790901</v>
      </c>
      <c r="R229" s="122">
        <v>200.54964330203001</v>
      </c>
      <c r="S229" s="122"/>
      <c r="T229" s="122">
        <v>545.03956478733903</v>
      </c>
      <c r="U229" s="122">
        <v>273.76996453079897</v>
      </c>
    </row>
    <row r="230" spans="1:21" ht="12.75" x14ac:dyDescent="0.2">
      <c r="A230" s="122" t="s">
        <v>579</v>
      </c>
      <c r="B230" s="122">
        <v>11168</v>
      </c>
      <c r="C230" s="122"/>
      <c r="D230" s="122">
        <v>638.479240217241</v>
      </c>
      <c r="E230" s="122">
        <v>10286.941519522299</v>
      </c>
      <c r="F230" s="122"/>
      <c r="G230" s="122">
        <v>-22.5022062929092</v>
      </c>
      <c r="H230" s="122">
        <v>264.77223792496801</v>
      </c>
      <c r="I230" s="122"/>
      <c r="J230" s="122">
        <v>10747</v>
      </c>
      <c r="K230" s="122">
        <v>124</v>
      </c>
      <c r="L230" s="122">
        <v>1116</v>
      </c>
      <c r="M230" s="122">
        <v>55336.583827537797</v>
      </c>
      <c r="N230" s="122">
        <v>99062.509417837296</v>
      </c>
      <c r="O230" s="122"/>
      <c r="P230" s="122">
        <v>238</v>
      </c>
      <c r="Q230" s="122">
        <v>8039.8143089790901</v>
      </c>
      <c r="R230" s="122">
        <v>200.54964330203001</v>
      </c>
      <c r="S230" s="122"/>
      <c r="T230" s="122">
        <v>538.54220245576698</v>
      </c>
      <c r="U230" s="122">
        <v>273.76996453079897</v>
      </c>
    </row>
    <row r="231" spans="1:21" ht="12.75" x14ac:dyDescent="0.2">
      <c r="A231" s="122" t="s">
        <v>568</v>
      </c>
      <c r="B231" s="122">
        <v>10894</v>
      </c>
      <c r="C231" s="122"/>
      <c r="D231" s="122">
        <v>707.30501182838702</v>
      </c>
      <c r="E231" s="122">
        <v>10244.322822870499</v>
      </c>
      <c r="F231" s="122"/>
      <c r="G231" s="122">
        <v>45.3667880104028</v>
      </c>
      <c r="H231" s="122">
        <v>-103.183401242588</v>
      </c>
      <c r="I231" s="122"/>
      <c r="J231" s="122">
        <v>150291</v>
      </c>
      <c r="K231" s="122">
        <v>1921</v>
      </c>
      <c r="L231" s="122">
        <v>15542</v>
      </c>
      <c r="M231" s="122">
        <v>55336.583827537797</v>
      </c>
      <c r="N231" s="122">
        <v>99062.509417837296</v>
      </c>
      <c r="O231" s="122"/>
      <c r="P231" s="122">
        <v>4597</v>
      </c>
      <c r="Q231" s="122">
        <v>8039.8143089790901</v>
      </c>
      <c r="R231" s="122">
        <v>200.54964330203001</v>
      </c>
      <c r="S231" s="122"/>
      <c r="T231" s="122">
        <v>170.58656328821101</v>
      </c>
      <c r="U231" s="122">
        <v>273.76996453079897</v>
      </c>
    </row>
    <row r="232" spans="1:21" ht="14.25" customHeight="1" x14ac:dyDescent="0.2">
      <c r="A232" s="19" t="s">
        <v>580</v>
      </c>
      <c r="B232" s="19"/>
      <c r="C232" s="19"/>
      <c r="D232" s="122"/>
      <c r="E232" s="122"/>
      <c r="F232" s="19"/>
      <c r="G232" s="122"/>
      <c r="H232" s="122"/>
      <c r="I232" s="19"/>
      <c r="J232" s="122"/>
      <c r="K232" s="122"/>
      <c r="L232" s="122"/>
      <c r="M232" s="122"/>
      <c r="N232" s="122"/>
      <c r="O232" s="19"/>
      <c r="P232" s="122"/>
      <c r="Q232" s="122"/>
      <c r="R232" s="122"/>
      <c r="S232" s="19"/>
      <c r="T232" s="122"/>
      <c r="U232" s="122"/>
    </row>
    <row r="233" spans="1:21" ht="12.75" x14ac:dyDescent="0.2">
      <c r="A233" s="122" t="s">
        <v>581</v>
      </c>
      <c r="B233" s="122">
        <v>10107</v>
      </c>
      <c r="C233" s="122"/>
      <c r="D233" s="122">
        <v>583.78626544050906</v>
      </c>
      <c r="E233" s="122">
        <v>9519.4990749593908</v>
      </c>
      <c r="F233" s="122"/>
      <c r="G233" s="122">
        <v>-41.2996971790053</v>
      </c>
      <c r="H233" s="122">
        <v>44.992251677290199</v>
      </c>
      <c r="I233" s="122"/>
      <c r="J233" s="122">
        <v>13934</v>
      </c>
      <c r="K233" s="122">
        <v>147</v>
      </c>
      <c r="L233" s="122">
        <v>1339</v>
      </c>
      <c r="M233" s="122">
        <v>55336.583827537797</v>
      </c>
      <c r="N233" s="122">
        <v>99062.509417837296</v>
      </c>
      <c r="O233" s="122"/>
      <c r="P233" s="122">
        <v>276</v>
      </c>
      <c r="Q233" s="122">
        <v>8039.8143089790901</v>
      </c>
      <c r="R233" s="122">
        <v>200.54964330203001</v>
      </c>
      <c r="S233" s="122"/>
      <c r="T233" s="122">
        <v>318.762216208089</v>
      </c>
      <c r="U233" s="122">
        <v>273.76996453079897</v>
      </c>
    </row>
    <row r="234" spans="1:21" ht="12.75" x14ac:dyDescent="0.2">
      <c r="A234" s="122" t="s">
        <v>582</v>
      </c>
      <c r="B234" s="122">
        <v>11079</v>
      </c>
      <c r="C234" s="122"/>
      <c r="D234" s="122">
        <v>635.24665743129503</v>
      </c>
      <c r="E234" s="122">
        <v>10426.855258888299</v>
      </c>
      <c r="F234" s="122"/>
      <c r="G234" s="122">
        <v>96.710729210353506</v>
      </c>
      <c r="H234" s="122">
        <v>-79.885239247101794</v>
      </c>
      <c r="I234" s="122"/>
      <c r="J234" s="122">
        <v>13415</v>
      </c>
      <c r="K234" s="122">
        <v>154</v>
      </c>
      <c r="L234" s="122">
        <v>1412</v>
      </c>
      <c r="M234" s="122">
        <v>55336.583827537797</v>
      </c>
      <c r="N234" s="122">
        <v>99062.509417837296</v>
      </c>
      <c r="O234" s="122"/>
      <c r="P234" s="122">
        <v>496</v>
      </c>
      <c r="Q234" s="122">
        <v>8039.8143089790901</v>
      </c>
      <c r="R234" s="122">
        <v>200.54964330203001</v>
      </c>
      <c r="S234" s="122"/>
      <c r="T234" s="122">
        <v>193.88472528369701</v>
      </c>
      <c r="U234" s="122">
        <v>273.76996453079897</v>
      </c>
    </row>
    <row r="235" spans="1:21" ht="12.75" x14ac:dyDescent="0.2">
      <c r="A235" s="122" t="s">
        <v>583</v>
      </c>
      <c r="B235" s="122">
        <v>10679</v>
      </c>
      <c r="C235" s="122"/>
      <c r="D235" s="122">
        <v>594.94264397652796</v>
      </c>
      <c r="E235" s="122">
        <v>10204.7140592947</v>
      </c>
      <c r="F235" s="122"/>
      <c r="G235" s="122">
        <v>-15.108245626490501</v>
      </c>
      <c r="H235" s="122">
        <v>-105.86985214896499</v>
      </c>
      <c r="I235" s="122"/>
      <c r="J235" s="122">
        <v>15998</v>
      </c>
      <c r="K235" s="122">
        <v>172</v>
      </c>
      <c r="L235" s="122">
        <v>1648</v>
      </c>
      <c r="M235" s="122">
        <v>55336.583827537797</v>
      </c>
      <c r="N235" s="122">
        <v>99062.509417837296</v>
      </c>
      <c r="O235" s="122"/>
      <c r="P235" s="122">
        <v>369</v>
      </c>
      <c r="Q235" s="122">
        <v>8039.8143089790901</v>
      </c>
      <c r="R235" s="122">
        <v>200.54964330203001</v>
      </c>
      <c r="S235" s="122"/>
      <c r="T235" s="122">
        <v>167.90011238183399</v>
      </c>
      <c r="U235" s="122">
        <v>273.76996453079897</v>
      </c>
    </row>
    <row r="236" spans="1:21" ht="12.75" x14ac:dyDescent="0.2">
      <c r="A236" s="122" t="s">
        <v>584</v>
      </c>
      <c r="B236" s="122">
        <v>11348</v>
      </c>
      <c r="C236" s="122"/>
      <c r="D236" s="122">
        <v>636.79202591261696</v>
      </c>
      <c r="E236" s="122">
        <v>10708.8380516783</v>
      </c>
      <c r="F236" s="122"/>
      <c r="G236" s="122">
        <v>-15.5114899627463</v>
      </c>
      <c r="H236" s="122">
        <v>17.613845227703202</v>
      </c>
      <c r="I236" s="122"/>
      <c r="J236" s="122">
        <v>8603</v>
      </c>
      <c r="K236" s="122">
        <v>99</v>
      </c>
      <c r="L236" s="122">
        <v>930</v>
      </c>
      <c r="M236" s="122">
        <v>55336.583827537797</v>
      </c>
      <c r="N236" s="122">
        <v>99062.509417837296</v>
      </c>
      <c r="O236" s="122"/>
      <c r="P236" s="122">
        <v>198</v>
      </c>
      <c r="Q236" s="122">
        <v>8039.8143089790901</v>
      </c>
      <c r="R236" s="122">
        <v>200.54964330203001</v>
      </c>
      <c r="S236" s="122"/>
      <c r="T236" s="122">
        <v>291.38380975850203</v>
      </c>
      <c r="U236" s="122">
        <v>273.76996453079897</v>
      </c>
    </row>
    <row r="237" spans="1:21" ht="12.75" x14ac:dyDescent="0.2">
      <c r="A237" s="122" t="s">
        <v>585</v>
      </c>
      <c r="B237" s="122">
        <v>10834</v>
      </c>
      <c r="C237" s="122"/>
      <c r="D237" s="122">
        <v>635.66300919977596</v>
      </c>
      <c r="E237" s="122">
        <v>10165.703983757199</v>
      </c>
      <c r="F237" s="122"/>
      <c r="G237" s="122">
        <v>38.957767189076101</v>
      </c>
      <c r="H237" s="122">
        <v>-6.4879586548378301</v>
      </c>
      <c r="I237" s="122"/>
      <c r="J237" s="122">
        <v>26116</v>
      </c>
      <c r="K237" s="122">
        <v>300</v>
      </c>
      <c r="L237" s="122">
        <v>2680</v>
      </c>
      <c r="M237" s="122">
        <v>55336.583827537797</v>
      </c>
      <c r="N237" s="122">
        <v>99062.509417837296</v>
      </c>
      <c r="O237" s="122"/>
      <c r="P237" s="122">
        <v>778</v>
      </c>
      <c r="Q237" s="122">
        <v>8039.8143089790901</v>
      </c>
      <c r="R237" s="122">
        <v>200.54964330203001</v>
      </c>
      <c r="S237" s="122"/>
      <c r="T237" s="122">
        <v>267.28200587596098</v>
      </c>
      <c r="U237" s="122">
        <v>273.76996453079897</v>
      </c>
    </row>
    <row r="238" spans="1:21" ht="12.75" x14ac:dyDescent="0.2">
      <c r="A238" s="122" t="s">
        <v>586</v>
      </c>
      <c r="B238" s="122">
        <v>10032</v>
      </c>
      <c r="C238" s="122"/>
      <c r="D238" s="122">
        <v>639.67410566684498</v>
      </c>
      <c r="E238" s="122">
        <v>9434.5247064606901</v>
      </c>
      <c r="F238" s="122"/>
      <c r="G238" s="122">
        <v>-35.480992030720401</v>
      </c>
      <c r="H238" s="122">
        <v>-7.09649158140979</v>
      </c>
      <c r="I238" s="122"/>
      <c r="J238" s="122">
        <v>5796</v>
      </c>
      <c r="K238" s="122">
        <v>67</v>
      </c>
      <c r="L238" s="122">
        <v>552</v>
      </c>
      <c r="M238" s="122">
        <v>55336.583827537797</v>
      </c>
      <c r="N238" s="122">
        <v>99062.509417837296</v>
      </c>
      <c r="O238" s="122"/>
      <c r="P238" s="122">
        <v>119</v>
      </c>
      <c r="Q238" s="122">
        <v>8039.8143089790901</v>
      </c>
      <c r="R238" s="122">
        <v>200.54964330203001</v>
      </c>
      <c r="S238" s="122"/>
      <c r="T238" s="122">
        <v>266.67347294938901</v>
      </c>
      <c r="U238" s="122">
        <v>273.76996453079897</v>
      </c>
    </row>
    <row r="239" spans="1:21" ht="12.75" x14ac:dyDescent="0.2">
      <c r="A239" s="122" t="s">
        <v>587</v>
      </c>
      <c r="B239" s="122">
        <v>11012</v>
      </c>
      <c r="C239" s="122"/>
      <c r="D239" s="122">
        <v>748.22122978333095</v>
      </c>
      <c r="E239" s="122">
        <v>9962.7180166584603</v>
      </c>
      <c r="F239" s="122"/>
      <c r="G239" s="122">
        <v>-32.868482335297401</v>
      </c>
      <c r="H239" s="122">
        <v>333.94983639017403</v>
      </c>
      <c r="I239" s="122"/>
      <c r="J239" s="122">
        <v>22631</v>
      </c>
      <c r="K239" s="122">
        <v>306</v>
      </c>
      <c r="L239" s="122">
        <v>2276</v>
      </c>
      <c r="M239" s="122">
        <v>55336.583827537797</v>
      </c>
      <c r="N239" s="122">
        <v>99062.509417837296</v>
      </c>
      <c r="O239" s="122"/>
      <c r="P239" s="122">
        <v>472</v>
      </c>
      <c r="Q239" s="122">
        <v>8039.8143089790901</v>
      </c>
      <c r="R239" s="122">
        <v>200.54964330203001</v>
      </c>
      <c r="S239" s="122"/>
      <c r="T239" s="122">
        <v>607.71980092097294</v>
      </c>
      <c r="U239" s="122">
        <v>273.76996453079897</v>
      </c>
    </row>
    <row r="240" spans="1:21" ht="12.75" x14ac:dyDescent="0.2">
      <c r="A240" s="122" t="s">
        <v>588</v>
      </c>
      <c r="B240" s="122">
        <v>9743</v>
      </c>
      <c r="C240" s="122"/>
      <c r="D240" s="122">
        <v>524.51738225154304</v>
      </c>
      <c r="E240" s="122">
        <v>8786.1805915617406</v>
      </c>
      <c r="F240" s="122"/>
      <c r="G240" s="122">
        <v>-62.651677271244701</v>
      </c>
      <c r="H240" s="122">
        <v>494.68547667787197</v>
      </c>
      <c r="I240" s="122"/>
      <c r="J240" s="122">
        <v>4431</v>
      </c>
      <c r="K240" s="122">
        <v>42</v>
      </c>
      <c r="L240" s="122">
        <v>393</v>
      </c>
      <c r="M240" s="122">
        <v>55336.583827537797</v>
      </c>
      <c r="N240" s="122">
        <v>99062.509417837296</v>
      </c>
      <c r="O240" s="122"/>
      <c r="P240" s="122">
        <v>76</v>
      </c>
      <c r="Q240" s="122">
        <v>8039.8143089790901</v>
      </c>
      <c r="R240" s="122">
        <v>200.54964330203001</v>
      </c>
      <c r="S240" s="122"/>
      <c r="T240" s="122">
        <v>768.455441208671</v>
      </c>
      <c r="U240" s="122">
        <v>273.76996453079897</v>
      </c>
    </row>
    <row r="241" spans="1:21" ht="12.75" x14ac:dyDescent="0.2">
      <c r="A241" s="122" t="s">
        <v>589</v>
      </c>
      <c r="B241" s="122">
        <v>11114</v>
      </c>
      <c r="C241" s="122"/>
      <c r="D241" s="122">
        <v>645.05134082115399</v>
      </c>
      <c r="E241" s="122">
        <v>10382.959042300001</v>
      </c>
      <c r="F241" s="122"/>
      <c r="G241" s="122">
        <v>-64.376640161007501</v>
      </c>
      <c r="H241" s="122">
        <v>150.052079557377</v>
      </c>
      <c r="I241" s="122"/>
      <c r="J241" s="122">
        <v>10037</v>
      </c>
      <c r="K241" s="122">
        <v>117</v>
      </c>
      <c r="L241" s="122">
        <v>1052</v>
      </c>
      <c r="M241" s="122">
        <v>55336.583827537797</v>
      </c>
      <c r="N241" s="122">
        <v>99062.509417837296</v>
      </c>
      <c r="O241" s="122"/>
      <c r="P241" s="122">
        <v>170</v>
      </c>
      <c r="Q241" s="122">
        <v>8039.8143089790901</v>
      </c>
      <c r="R241" s="122">
        <v>200.54964330203001</v>
      </c>
      <c r="S241" s="122"/>
      <c r="T241" s="122">
        <v>423.82204408817603</v>
      </c>
      <c r="U241" s="122">
        <v>273.76996453079897</v>
      </c>
    </row>
    <row r="242" spans="1:21" ht="12.75" x14ac:dyDescent="0.2">
      <c r="A242" s="122" t="s">
        <v>590</v>
      </c>
      <c r="B242" s="122">
        <v>11034</v>
      </c>
      <c r="C242" s="122"/>
      <c r="D242" s="122">
        <v>660.86625816121102</v>
      </c>
      <c r="E242" s="122">
        <v>10444.406074406499</v>
      </c>
      <c r="F242" s="122"/>
      <c r="G242" s="122">
        <v>44.713585114745698</v>
      </c>
      <c r="H242" s="122">
        <v>-115.535361482306</v>
      </c>
      <c r="I242" s="122"/>
      <c r="J242" s="122">
        <v>150134</v>
      </c>
      <c r="K242" s="122">
        <v>1793</v>
      </c>
      <c r="L242" s="122">
        <v>15829</v>
      </c>
      <c r="M242" s="122">
        <v>55336.583827537797</v>
      </c>
      <c r="N242" s="122">
        <v>99062.509417837296</v>
      </c>
      <c r="O242" s="122"/>
      <c r="P242" s="122">
        <v>4580</v>
      </c>
      <c r="Q242" s="122">
        <v>8039.8143089790901</v>
      </c>
      <c r="R242" s="122">
        <v>200.54964330203001</v>
      </c>
      <c r="S242" s="122"/>
      <c r="T242" s="122">
        <v>158.234603048493</v>
      </c>
      <c r="U242" s="122">
        <v>273.76996453079897</v>
      </c>
    </row>
    <row r="243" spans="1:21" ht="14.25" customHeight="1" x14ac:dyDescent="0.2">
      <c r="A243" s="19" t="s">
        <v>591</v>
      </c>
      <c r="B243" s="19"/>
      <c r="C243" s="19"/>
      <c r="D243" s="122"/>
      <c r="E243" s="122"/>
      <c r="F243" s="19"/>
      <c r="G243" s="122"/>
      <c r="H243" s="122"/>
      <c r="I243" s="19"/>
      <c r="J243" s="122"/>
      <c r="K243" s="122"/>
      <c r="L243" s="122"/>
      <c r="M243" s="122"/>
      <c r="N243" s="122"/>
      <c r="O243" s="19"/>
      <c r="P243" s="122"/>
      <c r="Q243" s="122"/>
      <c r="R243" s="122"/>
      <c r="S243" s="19"/>
      <c r="T243" s="122"/>
      <c r="U243" s="122"/>
    </row>
    <row r="244" spans="1:21" ht="12.75" x14ac:dyDescent="0.2">
      <c r="A244" s="122" t="s">
        <v>592</v>
      </c>
      <c r="B244" s="122">
        <v>10085</v>
      </c>
      <c r="C244" s="122"/>
      <c r="D244" s="122">
        <v>616.27860385845804</v>
      </c>
      <c r="E244" s="122">
        <v>9401.0559978141991</v>
      </c>
      <c r="F244" s="122"/>
      <c r="G244" s="122">
        <v>-6.6067542696398496</v>
      </c>
      <c r="H244" s="122">
        <v>73.898448298904199</v>
      </c>
      <c r="I244" s="122"/>
      <c r="J244" s="122">
        <v>23256</v>
      </c>
      <c r="K244" s="122">
        <v>259</v>
      </c>
      <c r="L244" s="122">
        <v>2207</v>
      </c>
      <c r="M244" s="122">
        <v>55336.583827537797</v>
      </c>
      <c r="N244" s="122">
        <v>99062.509417837296</v>
      </c>
      <c r="O244" s="122"/>
      <c r="P244" s="122">
        <v>561</v>
      </c>
      <c r="Q244" s="122">
        <v>8039.8143089790901</v>
      </c>
      <c r="R244" s="122">
        <v>200.54964330203001</v>
      </c>
      <c r="S244" s="122"/>
      <c r="T244" s="122">
        <v>347.66841282970302</v>
      </c>
      <c r="U244" s="122">
        <v>273.76996453079897</v>
      </c>
    </row>
    <row r="245" spans="1:21" ht="12.75" x14ac:dyDescent="0.2">
      <c r="A245" s="122" t="s">
        <v>593</v>
      </c>
      <c r="B245" s="122">
        <v>11775</v>
      </c>
      <c r="C245" s="122"/>
      <c r="D245" s="122">
        <v>683.667285376015</v>
      </c>
      <c r="E245" s="122">
        <v>11144.6276279093</v>
      </c>
      <c r="F245" s="122"/>
      <c r="G245" s="122">
        <v>75.0047652171707</v>
      </c>
      <c r="H245" s="122">
        <v>-128.02172599831201</v>
      </c>
      <c r="I245" s="122"/>
      <c r="J245" s="122">
        <v>51964</v>
      </c>
      <c r="K245" s="122">
        <v>642</v>
      </c>
      <c r="L245" s="122">
        <v>5846</v>
      </c>
      <c r="M245" s="122">
        <v>55336.583827537797</v>
      </c>
      <c r="N245" s="122">
        <v>99062.509417837296</v>
      </c>
      <c r="O245" s="122"/>
      <c r="P245" s="122">
        <v>1781</v>
      </c>
      <c r="Q245" s="122">
        <v>8039.8143089790901</v>
      </c>
      <c r="R245" s="122">
        <v>200.54964330203001</v>
      </c>
      <c r="S245" s="122"/>
      <c r="T245" s="122">
        <v>145.74823853248699</v>
      </c>
      <c r="U245" s="122">
        <v>273.76996453079897</v>
      </c>
    </row>
    <row r="246" spans="1:21" ht="12.75" x14ac:dyDescent="0.2">
      <c r="A246" s="122" t="s">
        <v>594</v>
      </c>
      <c r="B246" s="122">
        <v>11064</v>
      </c>
      <c r="C246" s="122"/>
      <c r="D246" s="122">
        <v>696.21276190285801</v>
      </c>
      <c r="E246" s="122">
        <v>10454.711527007599</v>
      </c>
      <c r="F246" s="122"/>
      <c r="G246" s="122">
        <v>-75.280681922839406</v>
      </c>
      <c r="H246" s="122">
        <v>-12.1132885857508</v>
      </c>
      <c r="I246" s="122"/>
      <c r="J246" s="122">
        <v>58340</v>
      </c>
      <c r="K246" s="122">
        <v>734</v>
      </c>
      <c r="L246" s="122">
        <v>6157</v>
      </c>
      <c r="M246" s="122">
        <v>55336.583827537797</v>
      </c>
      <c r="N246" s="122">
        <v>99062.509417837296</v>
      </c>
      <c r="O246" s="122"/>
      <c r="P246" s="122">
        <v>909</v>
      </c>
      <c r="Q246" s="122">
        <v>8039.8143089790901</v>
      </c>
      <c r="R246" s="122">
        <v>200.54964330203001</v>
      </c>
      <c r="S246" s="122"/>
      <c r="T246" s="122">
        <v>261.65667594504799</v>
      </c>
      <c r="U246" s="122">
        <v>273.76996453079897</v>
      </c>
    </row>
    <row r="247" spans="1:21" ht="12.75" x14ac:dyDescent="0.2">
      <c r="A247" s="122" t="s">
        <v>595</v>
      </c>
      <c r="B247" s="122">
        <v>11675</v>
      </c>
      <c r="C247" s="122"/>
      <c r="D247" s="122">
        <v>680.83288372910499</v>
      </c>
      <c r="E247" s="122">
        <v>10756.5189407905</v>
      </c>
      <c r="F247" s="122"/>
      <c r="G247" s="122">
        <v>-131.46423570607701</v>
      </c>
      <c r="H247" s="122">
        <v>369.41244039423299</v>
      </c>
      <c r="I247" s="122"/>
      <c r="J247" s="122">
        <v>10241</v>
      </c>
      <c r="K247" s="122">
        <v>126</v>
      </c>
      <c r="L247" s="122">
        <v>1112</v>
      </c>
      <c r="M247" s="122">
        <v>55336.583827537797</v>
      </c>
      <c r="N247" s="122">
        <v>99062.509417837296</v>
      </c>
      <c r="O247" s="122"/>
      <c r="P247" s="122">
        <v>88</v>
      </c>
      <c r="Q247" s="122">
        <v>8039.8143089790901</v>
      </c>
      <c r="R247" s="122">
        <v>200.54964330203001</v>
      </c>
      <c r="S247" s="122"/>
      <c r="T247" s="122">
        <v>643.18240492503196</v>
      </c>
      <c r="U247" s="122">
        <v>273.76996453079897</v>
      </c>
    </row>
    <row r="248" spans="1:21" ht="12.75" x14ac:dyDescent="0.2">
      <c r="A248" s="122" t="s">
        <v>596</v>
      </c>
      <c r="B248" s="122">
        <v>10530</v>
      </c>
      <c r="C248" s="122"/>
      <c r="D248" s="122">
        <v>465.70040353382097</v>
      </c>
      <c r="E248" s="122">
        <v>9908.7965542575294</v>
      </c>
      <c r="F248" s="122"/>
      <c r="G248" s="122">
        <v>-30.105166752942502</v>
      </c>
      <c r="H248" s="122">
        <v>185.70190121451199</v>
      </c>
      <c r="I248" s="122"/>
      <c r="J248" s="122">
        <v>15566</v>
      </c>
      <c r="K248" s="122">
        <v>131</v>
      </c>
      <c r="L248" s="122">
        <v>1557</v>
      </c>
      <c r="M248" s="122">
        <v>55336.583827537797</v>
      </c>
      <c r="N248" s="122">
        <v>99062.509417837296</v>
      </c>
      <c r="O248" s="122"/>
      <c r="P248" s="122">
        <v>330</v>
      </c>
      <c r="Q248" s="122">
        <v>8039.8143089790901</v>
      </c>
      <c r="R248" s="122">
        <v>200.54964330203001</v>
      </c>
      <c r="S248" s="122"/>
      <c r="T248" s="122">
        <v>459.47186574531099</v>
      </c>
      <c r="U248" s="122">
        <v>273.76996453079897</v>
      </c>
    </row>
    <row r="249" spans="1:21" ht="12.75" x14ac:dyDescent="0.2">
      <c r="A249" s="122" t="s">
        <v>597</v>
      </c>
      <c r="B249" s="122">
        <v>9934</v>
      </c>
      <c r="C249" s="122"/>
      <c r="D249" s="122">
        <v>605.02275156706901</v>
      </c>
      <c r="E249" s="122">
        <v>9323.5302981493896</v>
      </c>
      <c r="F249" s="122"/>
      <c r="G249" s="122">
        <v>-117.78684894489299</v>
      </c>
      <c r="H249" s="122">
        <v>123.110712460641</v>
      </c>
      <c r="I249" s="122"/>
      <c r="J249" s="122">
        <v>15640</v>
      </c>
      <c r="K249" s="122">
        <v>171</v>
      </c>
      <c r="L249" s="122">
        <v>1472</v>
      </c>
      <c r="M249" s="122">
        <v>55336.583827537797</v>
      </c>
      <c r="N249" s="122">
        <v>99062.509417837296</v>
      </c>
      <c r="O249" s="122"/>
      <c r="P249" s="122">
        <v>161</v>
      </c>
      <c r="Q249" s="122">
        <v>8039.8143089790901</v>
      </c>
      <c r="R249" s="122">
        <v>200.54964330203001</v>
      </c>
      <c r="S249" s="122"/>
      <c r="T249" s="122">
        <v>396.88067699144</v>
      </c>
      <c r="U249" s="122">
        <v>273.76996453079897</v>
      </c>
    </row>
    <row r="250" spans="1:21" ht="12.75" x14ac:dyDescent="0.2">
      <c r="A250" s="122" t="s">
        <v>598</v>
      </c>
      <c r="B250" s="122">
        <v>10259</v>
      </c>
      <c r="C250" s="122"/>
      <c r="D250" s="122">
        <v>631.43404782460095</v>
      </c>
      <c r="E250" s="122">
        <v>9476.1188247204991</v>
      </c>
      <c r="F250" s="122"/>
      <c r="G250" s="122">
        <v>-2.1754461406463599</v>
      </c>
      <c r="H250" s="122">
        <v>153.21139999161801</v>
      </c>
      <c r="I250" s="122"/>
      <c r="J250" s="122">
        <v>26992</v>
      </c>
      <c r="K250" s="122">
        <v>308</v>
      </c>
      <c r="L250" s="122">
        <v>2582</v>
      </c>
      <c r="M250" s="122">
        <v>55336.583827537797</v>
      </c>
      <c r="N250" s="122">
        <v>99062.509417837296</v>
      </c>
      <c r="O250" s="122"/>
      <c r="P250" s="122">
        <v>666</v>
      </c>
      <c r="Q250" s="122">
        <v>8039.8143089790901</v>
      </c>
      <c r="R250" s="122">
        <v>200.54964330203001</v>
      </c>
      <c r="S250" s="122"/>
      <c r="T250" s="122">
        <v>426.98136452241698</v>
      </c>
      <c r="U250" s="122">
        <v>273.76996453079897</v>
      </c>
    </row>
    <row r="251" spans="1:21" ht="12.75" x14ac:dyDescent="0.2">
      <c r="A251" s="122" t="s">
        <v>599</v>
      </c>
      <c r="B251" s="122">
        <v>10250</v>
      </c>
      <c r="C251" s="122"/>
      <c r="D251" s="122">
        <v>530.71471537187699</v>
      </c>
      <c r="E251" s="122">
        <v>9059.9981423274203</v>
      </c>
      <c r="F251" s="122"/>
      <c r="G251" s="122">
        <v>-87.671095558800005</v>
      </c>
      <c r="H251" s="122">
        <v>746.87809465444104</v>
      </c>
      <c r="I251" s="122"/>
      <c r="J251" s="122">
        <v>10114</v>
      </c>
      <c r="K251" s="122">
        <v>97</v>
      </c>
      <c r="L251" s="122">
        <v>925</v>
      </c>
      <c r="M251" s="122">
        <v>55336.583827537797</v>
      </c>
      <c r="N251" s="122">
        <v>99062.509417837296</v>
      </c>
      <c r="O251" s="122"/>
      <c r="P251" s="122">
        <v>142</v>
      </c>
      <c r="Q251" s="122">
        <v>8039.8143089790901</v>
      </c>
      <c r="R251" s="122">
        <v>200.54964330203001</v>
      </c>
      <c r="S251" s="122"/>
      <c r="T251" s="122">
        <v>1020.64805918524</v>
      </c>
      <c r="U251" s="122">
        <v>273.76996453079897</v>
      </c>
    </row>
    <row r="252" spans="1:21" ht="12.75" x14ac:dyDescent="0.2">
      <c r="A252" s="122" t="s">
        <v>600</v>
      </c>
      <c r="B252" s="122">
        <v>10520</v>
      </c>
      <c r="C252" s="122"/>
      <c r="D252" s="122">
        <v>649.29272594538395</v>
      </c>
      <c r="E252" s="122">
        <v>9838.6497399128493</v>
      </c>
      <c r="F252" s="122"/>
      <c r="G252" s="122">
        <v>-118.055598892554</v>
      </c>
      <c r="H252" s="122">
        <v>150.41587881279301</v>
      </c>
      <c r="I252" s="122"/>
      <c r="J252" s="122">
        <v>20369</v>
      </c>
      <c r="K252" s="122">
        <v>239</v>
      </c>
      <c r="L252" s="122">
        <v>2023</v>
      </c>
      <c r="M252" s="122">
        <v>55336.583827537797</v>
      </c>
      <c r="N252" s="122">
        <v>99062.509417837296</v>
      </c>
      <c r="O252" s="122"/>
      <c r="P252" s="122">
        <v>209</v>
      </c>
      <c r="Q252" s="122">
        <v>8039.8143089790901</v>
      </c>
      <c r="R252" s="122">
        <v>200.54964330203001</v>
      </c>
      <c r="S252" s="122"/>
      <c r="T252" s="122">
        <v>424.18584334359201</v>
      </c>
      <c r="U252" s="122">
        <v>273.76996453079897</v>
      </c>
    </row>
    <row r="253" spans="1:21" ht="12.75" x14ac:dyDescent="0.2">
      <c r="A253" s="122" t="s">
        <v>601</v>
      </c>
      <c r="B253" s="122">
        <v>9780</v>
      </c>
      <c r="C253" s="122"/>
      <c r="D253" s="122">
        <v>522.27064742122195</v>
      </c>
      <c r="E253" s="122">
        <v>9191.3668532013999</v>
      </c>
      <c r="F253" s="122"/>
      <c r="G253" s="122">
        <v>-54.6259045736454</v>
      </c>
      <c r="H253" s="122">
        <v>120.980540228359</v>
      </c>
      <c r="I253" s="122"/>
      <c r="J253" s="122">
        <v>6887</v>
      </c>
      <c r="K253" s="122">
        <v>65</v>
      </c>
      <c r="L253" s="122">
        <v>639</v>
      </c>
      <c r="M253" s="122">
        <v>55336.583827537797</v>
      </c>
      <c r="N253" s="122">
        <v>99062.509417837296</v>
      </c>
      <c r="O253" s="122"/>
      <c r="P253" s="122">
        <v>125</v>
      </c>
      <c r="Q253" s="122">
        <v>8039.8143089790901</v>
      </c>
      <c r="R253" s="122">
        <v>200.54964330203001</v>
      </c>
      <c r="S253" s="122"/>
      <c r="T253" s="122">
        <v>394.75050475915799</v>
      </c>
      <c r="U253" s="122">
        <v>273.76996453079897</v>
      </c>
    </row>
    <row r="254" spans="1:21" ht="12.75" x14ac:dyDescent="0.2">
      <c r="A254" s="122" t="s">
        <v>602</v>
      </c>
      <c r="B254" s="122">
        <v>9757</v>
      </c>
      <c r="C254" s="122"/>
      <c r="D254" s="122">
        <v>469.77629529698999</v>
      </c>
      <c r="E254" s="122">
        <v>8940.0326853045008</v>
      </c>
      <c r="F254" s="122"/>
      <c r="G254" s="122">
        <v>-140.456909240269</v>
      </c>
      <c r="H254" s="122">
        <v>487.82899814401799</v>
      </c>
      <c r="I254" s="122"/>
      <c r="J254" s="122">
        <v>10837</v>
      </c>
      <c r="K254" s="122">
        <v>92</v>
      </c>
      <c r="L254" s="122">
        <v>978</v>
      </c>
      <c r="M254" s="122">
        <v>55336.583827537797</v>
      </c>
      <c r="N254" s="122">
        <v>99062.509417837296</v>
      </c>
      <c r="O254" s="122"/>
      <c r="P254" s="122">
        <v>81</v>
      </c>
      <c r="Q254" s="122">
        <v>8039.8143089790901</v>
      </c>
      <c r="R254" s="122">
        <v>200.54964330203001</v>
      </c>
      <c r="S254" s="122"/>
      <c r="T254" s="122">
        <v>761.59896267481702</v>
      </c>
      <c r="U254" s="122">
        <v>273.76996453079897</v>
      </c>
    </row>
    <row r="255" spans="1:21" ht="12.75" x14ac:dyDescent="0.2">
      <c r="A255" s="122" t="s">
        <v>603</v>
      </c>
      <c r="B255" s="122">
        <v>10093</v>
      </c>
      <c r="C255" s="122"/>
      <c r="D255" s="122">
        <v>594.30698621460601</v>
      </c>
      <c r="E255" s="122">
        <v>9302.4552170412699</v>
      </c>
      <c r="F255" s="122"/>
      <c r="G255" s="122">
        <v>-97.967103468351695</v>
      </c>
      <c r="H255" s="122">
        <v>294.20930670920802</v>
      </c>
      <c r="I255" s="122"/>
      <c r="J255" s="122">
        <v>10894</v>
      </c>
      <c r="K255" s="122">
        <v>117</v>
      </c>
      <c r="L255" s="122">
        <v>1023</v>
      </c>
      <c r="M255" s="122">
        <v>55336.583827537797</v>
      </c>
      <c r="N255" s="122">
        <v>99062.509417837296</v>
      </c>
      <c r="O255" s="122"/>
      <c r="P255" s="122">
        <v>139</v>
      </c>
      <c r="Q255" s="122">
        <v>8039.8143089790901</v>
      </c>
      <c r="R255" s="122">
        <v>200.54964330203001</v>
      </c>
      <c r="S255" s="122"/>
      <c r="T255" s="122">
        <v>567.97927124000705</v>
      </c>
      <c r="U255" s="122">
        <v>273.76996453079897</v>
      </c>
    </row>
    <row r="256" spans="1:21" ht="12.75" x14ac:dyDescent="0.2">
      <c r="A256" s="122" t="s">
        <v>604</v>
      </c>
      <c r="B256" s="122">
        <v>10727</v>
      </c>
      <c r="C256" s="122"/>
      <c r="D256" s="122">
        <v>634.68483243054095</v>
      </c>
      <c r="E256" s="122">
        <v>9844.1149591739795</v>
      </c>
      <c r="F256" s="122"/>
      <c r="G256" s="122">
        <v>-140.034911944123</v>
      </c>
      <c r="H256" s="122">
        <v>387.78985198296198</v>
      </c>
      <c r="I256" s="122"/>
      <c r="J256" s="122">
        <v>11160</v>
      </c>
      <c r="K256" s="122">
        <v>128</v>
      </c>
      <c r="L256" s="122">
        <v>1109</v>
      </c>
      <c r="M256" s="122">
        <v>55336.583827537797</v>
      </c>
      <c r="N256" s="122">
        <v>99062.509417837296</v>
      </c>
      <c r="O256" s="122"/>
      <c r="P256" s="122">
        <v>84</v>
      </c>
      <c r="Q256" s="122">
        <v>8039.8143089790901</v>
      </c>
      <c r="R256" s="122">
        <v>200.54964330203001</v>
      </c>
      <c r="S256" s="122"/>
      <c r="T256" s="122">
        <v>661.55981651376101</v>
      </c>
      <c r="U256" s="122">
        <v>273.76996453079897</v>
      </c>
    </row>
    <row r="257" spans="1:21" ht="12.75" x14ac:dyDescent="0.2">
      <c r="A257" s="122" t="s">
        <v>605</v>
      </c>
      <c r="B257" s="122">
        <v>10698</v>
      </c>
      <c r="C257" s="122"/>
      <c r="D257" s="122">
        <v>631.30810860727604</v>
      </c>
      <c r="E257" s="122">
        <v>9678.7708484884206</v>
      </c>
      <c r="F257" s="122"/>
      <c r="G257" s="122">
        <v>-104.123612391355</v>
      </c>
      <c r="H257" s="122">
        <v>492.40222860474501</v>
      </c>
      <c r="I257" s="122"/>
      <c r="J257" s="122">
        <v>6837</v>
      </c>
      <c r="K257" s="122">
        <v>78</v>
      </c>
      <c r="L257" s="122">
        <v>668</v>
      </c>
      <c r="M257" s="122">
        <v>55336.583827537797</v>
      </c>
      <c r="N257" s="122">
        <v>99062.509417837296</v>
      </c>
      <c r="O257" s="122"/>
      <c r="P257" s="122">
        <v>82</v>
      </c>
      <c r="Q257" s="122">
        <v>8039.8143089790901</v>
      </c>
      <c r="R257" s="122">
        <v>200.54964330203001</v>
      </c>
      <c r="S257" s="122"/>
      <c r="T257" s="122">
        <v>766.17219313554403</v>
      </c>
      <c r="U257" s="122">
        <v>273.76996453079897</v>
      </c>
    </row>
    <row r="258" spans="1:21" ht="12.75" x14ac:dyDescent="0.2">
      <c r="A258" s="122" t="s">
        <v>606</v>
      </c>
      <c r="B258" s="122">
        <v>11425</v>
      </c>
      <c r="C258" s="122"/>
      <c r="D258" s="122">
        <v>696.79625928846394</v>
      </c>
      <c r="E258" s="122">
        <v>9965.1166095192893</v>
      </c>
      <c r="F258" s="122"/>
      <c r="G258" s="122">
        <v>-140.26241093419</v>
      </c>
      <c r="H258" s="122">
        <v>903.69586971728097</v>
      </c>
      <c r="I258" s="122"/>
      <c r="J258" s="122">
        <v>7068</v>
      </c>
      <c r="K258" s="122">
        <v>89</v>
      </c>
      <c r="L258" s="122">
        <v>711</v>
      </c>
      <c r="M258" s="122">
        <v>55336.583827537797</v>
      </c>
      <c r="N258" s="122">
        <v>99062.509417837296</v>
      </c>
      <c r="O258" s="122"/>
      <c r="P258" s="122">
        <v>53</v>
      </c>
      <c r="Q258" s="122">
        <v>8039.8143089790901</v>
      </c>
      <c r="R258" s="122">
        <v>200.54964330203001</v>
      </c>
      <c r="S258" s="122"/>
      <c r="T258" s="122">
        <v>1177.46583424808</v>
      </c>
      <c r="U258" s="122">
        <v>273.76996453079897</v>
      </c>
    </row>
    <row r="259" spans="1:21" ht="14.25" customHeight="1" x14ac:dyDescent="0.2">
      <c r="A259" s="19" t="s">
        <v>607</v>
      </c>
      <c r="B259" s="19"/>
      <c r="C259" s="19"/>
      <c r="D259" s="122"/>
      <c r="E259" s="122"/>
      <c r="F259" s="19"/>
      <c r="G259" s="122"/>
      <c r="H259" s="122"/>
      <c r="I259" s="19"/>
      <c r="J259" s="122"/>
      <c r="K259" s="122"/>
      <c r="L259" s="122"/>
      <c r="M259" s="122"/>
      <c r="N259" s="122"/>
      <c r="O259" s="19"/>
      <c r="P259" s="122"/>
      <c r="Q259" s="122"/>
      <c r="R259" s="122"/>
      <c r="S259" s="19"/>
      <c r="T259" s="122"/>
      <c r="U259" s="122"/>
    </row>
    <row r="260" spans="1:21" ht="12.75" x14ac:dyDescent="0.2">
      <c r="A260" s="122" t="s">
        <v>608</v>
      </c>
      <c r="B260" s="122">
        <v>10497</v>
      </c>
      <c r="C260" s="122"/>
      <c r="D260" s="122">
        <v>581.77625466948496</v>
      </c>
      <c r="E260" s="122">
        <v>9862.8250702059595</v>
      </c>
      <c r="F260" s="122"/>
      <c r="G260" s="122">
        <v>-55.690815014086901</v>
      </c>
      <c r="H260" s="122">
        <v>108.216778544655</v>
      </c>
      <c r="I260" s="122"/>
      <c r="J260" s="122">
        <v>26918</v>
      </c>
      <c r="K260" s="122">
        <v>283</v>
      </c>
      <c r="L260" s="122">
        <v>2680</v>
      </c>
      <c r="M260" s="122">
        <v>55336.583827537797</v>
      </c>
      <c r="N260" s="122">
        <v>99062.509417837296</v>
      </c>
      <c r="O260" s="122"/>
      <c r="P260" s="122">
        <v>485</v>
      </c>
      <c r="Q260" s="122">
        <v>8039.8143089790901</v>
      </c>
      <c r="R260" s="122">
        <v>200.54964330203001</v>
      </c>
      <c r="S260" s="122"/>
      <c r="T260" s="122">
        <v>381.986743075454</v>
      </c>
      <c r="U260" s="122">
        <v>273.76996453079897</v>
      </c>
    </row>
    <row r="261" spans="1:21" ht="12.75" x14ac:dyDescent="0.2">
      <c r="A261" s="122" t="s">
        <v>609</v>
      </c>
      <c r="B261" s="122">
        <v>10758</v>
      </c>
      <c r="C261" s="122"/>
      <c r="D261" s="122">
        <v>645.207526909752</v>
      </c>
      <c r="E261" s="122">
        <v>10252.5655105566</v>
      </c>
      <c r="F261" s="122"/>
      <c r="G261" s="122">
        <v>-14.9841151820989</v>
      </c>
      <c r="H261" s="122">
        <v>-124.415356255405</v>
      </c>
      <c r="I261" s="122"/>
      <c r="J261" s="122">
        <v>100603</v>
      </c>
      <c r="K261" s="122">
        <v>1173</v>
      </c>
      <c r="L261" s="122">
        <v>10412</v>
      </c>
      <c r="M261" s="122">
        <v>55336.583827537797</v>
      </c>
      <c r="N261" s="122">
        <v>99062.509417837296</v>
      </c>
      <c r="O261" s="122"/>
      <c r="P261" s="122">
        <v>2322</v>
      </c>
      <c r="Q261" s="122">
        <v>8039.8143089790901</v>
      </c>
      <c r="R261" s="122">
        <v>200.54964330203001</v>
      </c>
      <c r="S261" s="122"/>
      <c r="T261" s="122">
        <v>149.35460827539401</v>
      </c>
      <c r="U261" s="122">
        <v>273.76996453079897</v>
      </c>
    </row>
    <row r="262" spans="1:21" ht="12.75" x14ac:dyDescent="0.2">
      <c r="A262" s="122" t="s">
        <v>610</v>
      </c>
      <c r="B262" s="122">
        <v>9686</v>
      </c>
      <c r="C262" s="122"/>
      <c r="D262" s="122">
        <v>527.01508407178903</v>
      </c>
      <c r="E262" s="122">
        <v>9116.6222435256095</v>
      </c>
      <c r="F262" s="122"/>
      <c r="G262" s="122">
        <v>-61.559064668540799</v>
      </c>
      <c r="H262" s="122">
        <v>104.154374575855</v>
      </c>
      <c r="I262" s="122"/>
      <c r="J262" s="122">
        <v>9660</v>
      </c>
      <c r="K262" s="122">
        <v>92</v>
      </c>
      <c r="L262" s="122">
        <v>889</v>
      </c>
      <c r="M262" s="122">
        <v>55336.583827537797</v>
      </c>
      <c r="N262" s="122">
        <v>99062.509417837296</v>
      </c>
      <c r="O262" s="122"/>
      <c r="P262" s="122">
        <v>167</v>
      </c>
      <c r="Q262" s="122">
        <v>8039.8143089790901</v>
      </c>
      <c r="R262" s="122">
        <v>200.54964330203001</v>
      </c>
      <c r="S262" s="122"/>
      <c r="T262" s="122">
        <v>377.92433910665397</v>
      </c>
      <c r="U262" s="122">
        <v>273.76996453079897</v>
      </c>
    </row>
    <row r="263" spans="1:21" ht="12.75" x14ac:dyDescent="0.2">
      <c r="A263" s="122" t="s">
        <v>611</v>
      </c>
      <c r="B263" s="122">
        <v>10969</v>
      </c>
      <c r="C263" s="122"/>
      <c r="D263" s="122">
        <v>577.02381467714099</v>
      </c>
      <c r="E263" s="122">
        <v>10308.5823013883</v>
      </c>
      <c r="F263" s="122"/>
      <c r="G263" s="122">
        <v>-96.937694505796898</v>
      </c>
      <c r="H263" s="122">
        <v>180.21565205626101</v>
      </c>
      <c r="I263" s="122"/>
      <c r="J263" s="122">
        <v>37401</v>
      </c>
      <c r="K263" s="122">
        <v>390</v>
      </c>
      <c r="L263" s="122">
        <v>3892</v>
      </c>
      <c r="M263" s="122">
        <v>55336.583827537797</v>
      </c>
      <c r="N263" s="122">
        <v>99062.509417837296</v>
      </c>
      <c r="O263" s="122"/>
      <c r="P263" s="122">
        <v>482</v>
      </c>
      <c r="Q263" s="122">
        <v>8039.8143089790901</v>
      </c>
      <c r="R263" s="122">
        <v>200.54964330203001</v>
      </c>
      <c r="S263" s="122"/>
      <c r="T263" s="122">
        <v>453.98561658706001</v>
      </c>
      <c r="U263" s="122">
        <v>273.76996453079897</v>
      </c>
    </row>
    <row r="264" spans="1:21" ht="12.75" x14ac:dyDescent="0.2">
      <c r="A264" s="122" t="s">
        <v>612</v>
      </c>
      <c r="B264" s="122">
        <v>11045</v>
      </c>
      <c r="C264" s="122"/>
      <c r="D264" s="122">
        <v>572.90871421194799</v>
      </c>
      <c r="E264" s="122">
        <v>10021.8273402006</v>
      </c>
      <c r="F264" s="122"/>
      <c r="G264" s="122">
        <v>-84.355143881741697</v>
      </c>
      <c r="H264" s="122">
        <v>534.22426936341901</v>
      </c>
      <c r="I264" s="122"/>
      <c r="J264" s="122">
        <v>19028</v>
      </c>
      <c r="K264" s="122">
        <v>197</v>
      </c>
      <c r="L264" s="122">
        <v>1925</v>
      </c>
      <c r="M264" s="122">
        <v>55336.583827537797</v>
      </c>
      <c r="N264" s="122">
        <v>99062.509417837296</v>
      </c>
      <c r="O264" s="122"/>
      <c r="P264" s="122">
        <v>275</v>
      </c>
      <c r="Q264" s="122">
        <v>8039.8143089790901</v>
      </c>
      <c r="R264" s="122">
        <v>200.54964330203001</v>
      </c>
      <c r="S264" s="122"/>
      <c r="T264" s="122">
        <v>807.99423389421804</v>
      </c>
      <c r="U264" s="122">
        <v>273.76996453079897</v>
      </c>
    </row>
    <row r="265" spans="1:21" ht="12.75" x14ac:dyDescent="0.2">
      <c r="A265" s="122" t="s">
        <v>613</v>
      </c>
      <c r="B265" s="122">
        <v>11567</v>
      </c>
      <c r="C265" s="122"/>
      <c r="D265" s="122">
        <v>601.16740156485503</v>
      </c>
      <c r="E265" s="122">
        <v>9988.7943258572395</v>
      </c>
      <c r="F265" s="122"/>
      <c r="G265" s="122">
        <v>-99.638568228882704</v>
      </c>
      <c r="H265" s="122">
        <v>1076.78280345593</v>
      </c>
      <c r="I265" s="122"/>
      <c r="J265" s="122">
        <v>9481</v>
      </c>
      <c r="K265" s="122">
        <v>103</v>
      </c>
      <c r="L265" s="122">
        <v>956</v>
      </c>
      <c r="M265" s="122">
        <v>55336.583827537797</v>
      </c>
      <c r="N265" s="122">
        <v>99062.509417837296</v>
      </c>
      <c r="O265" s="122"/>
      <c r="P265" s="122">
        <v>119</v>
      </c>
      <c r="Q265" s="122">
        <v>8039.8143089790901</v>
      </c>
      <c r="R265" s="122">
        <v>200.54964330203001</v>
      </c>
      <c r="S265" s="122"/>
      <c r="T265" s="122">
        <v>1350.55276798673</v>
      </c>
      <c r="U265" s="122">
        <v>273.76996453079897</v>
      </c>
    </row>
    <row r="266" spans="1:21" ht="12.75" x14ac:dyDescent="0.2">
      <c r="A266" s="122" t="s">
        <v>614</v>
      </c>
      <c r="B266" s="122">
        <v>9176</v>
      </c>
      <c r="C266" s="122"/>
      <c r="D266" s="122">
        <v>506.81403098491199</v>
      </c>
      <c r="E266" s="122">
        <v>8400.8233902507909</v>
      </c>
      <c r="F266" s="122"/>
      <c r="G266" s="122">
        <v>-66.916366117506698</v>
      </c>
      <c r="H266" s="122">
        <v>335.27901574335698</v>
      </c>
      <c r="I266" s="122"/>
      <c r="J266" s="122">
        <v>5896</v>
      </c>
      <c r="K266" s="122">
        <v>54</v>
      </c>
      <c r="L266" s="122">
        <v>500</v>
      </c>
      <c r="M266" s="122">
        <v>55336.583827537797</v>
      </c>
      <c r="N266" s="122">
        <v>99062.509417837296</v>
      </c>
      <c r="O266" s="122"/>
      <c r="P266" s="122">
        <v>98</v>
      </c>
      <c r="Q266" s="122">
        <v>8039.8143089790901</v>
      </c>
      <c r="R266" s="122">
        <v>200.54964330203001</v>
      </c>
      <c r="S266" s="122"/>
      <c r="T266" s="122">
        <v>609.04898027415595</v>
      </c>
      <c r="U266" s="122">
        <v>273.76996453079897</v>
      </c>
    </row>
    <row r="267" spans="1:21" ht="12.75" x14ac:dyDescent="0.2">
      <c r="A267" s="122" t="s">
        <v>615</v>
      </c>
      <c r="B267" s="122">
        <v>9816</v>
      </c>
      <c r="C267" s="122"/>
      <c r="D267" s="122">
        <v>576.77031984943301</v>
      </c>
      <c r="E267" s="122">
        <v>9156.1781897958008</v>
      </c>
      <c r="F267" s="122"/>
      <c r="G267" s="122">
        <v>-99.437326210898604</v>
      </c>
      <c r="H267" s="122">
        <v>182.397077967033</v>
      </c>
      <c r="I267" s="122"/>
      <c r="J267" s="122">
        <v>11609</v>
      </c>
      <c r="K267" s="122">
        <v>121</v>
      </c>
      <c r="L267" s="122">
        <v>1073</v>
      </c>
      <c r="M267" s="122">
        <v>55336.583827537797</v>
      </c>
      <c r="N267" s="122">
        <v>99062.509417837296</v>
      </c>
      <c r="O267" s="122"/>
      <c r="P267" s="122">
        <v>146</v>
      </c>
      <c r="Q267" s="122">
        <v>8039.8143089790901</v>
      </c>
      <c r="R267" s="122">
        <v>200.54964330203001</v>
      </c>
      <c r="S267" s="122"/>
      <c r="T267" s="122">
        <v>456.16704249783203</v>
      </c>
      <c r="U267" s="122">
        <v>273.76996453079897</v>
      </c>
    </row>
    <row r="268" spans="1:21" ht="12.75" x14ac:dyDescent="0.2">
      <c r="A268" s="122" t="s">
        <v>616</v>
      </c>
      <c r="B268" s="122">
        <v>10699</v>
      </c>
      <c r="C268" s="122"/>
      <c r="D268" s="122">
        <v>607.50573447282898</v>
      </c>
      <c r="E268" s="122">
        <v>10035.1919293599</v>
      </c>
      <c r="F268" s="122"/>
      <c r="G268" s="122">
        <v>22.875237899635302</v>
      </c>
      <c r="H268" s="122">
        <v>32.9826992152122</v>
      </c>
      <c r="I268" s="122"/>
      <c r="J268" s="122">
        <v>39259</v>
      </c>
      <c r="K268" s="122">
        <v>431</v>
      </c>
      <c r="L268" s="122">
        <v>3977</v>
      </c>
      <c r="M268" s="122">
        <v>55336.583827537797</v>
      </c>
      <c r="N268" s="122">
        <v>99062.509417837296</v>
      </c>
      <c r="O268" s="122"/>
      <c r="P268" s="122">
        <v>1091</v>
      </c>
      <c r="Q268" s="122">
        <v>8039.8143089790901</v>
      </c>
      <c r="R268" s="122">
        <v>200.54964330203001</v>
      </c>
      <c r="S268" s="122"/>
      <c r="T268" s="122">
        <v>306.75266374601102</v>
      </c>
      <c r="U268" s="122">
        <v>273.76996453079897</v>
      </c>
    </row>
    <row r="269" spans="1:21" ht="12.75" x14ac:dyDescent="0.2">
      <c r="A269" s="122" t="s">
        <v>617</v>
      </c>
      <c r="B269" s="122">
        <v>9900</v>
      </c>
      <c r="C269" s="122"/>
      <c r="D269" s="122">
        <v>579.50809221298596</v>
      </c>
      <c r="E269" s="122">
        <v>9217.7084824060094</v>
      </c>
      <c r="F269" s="122"/>
      <c r="G269" s="122">
        <v>-30.2859472077558</v>
      </c>
      <c r="H269" s="122">
        <v>132.926724005247</v>
      </c>
      <c r="I269" s="122"/>
      <c r="J269" s="122">
        <v>25782</v>
      </c>
      <c r="K269" s="122">
        <v>270</v>
      </c>
      <c r="L269" s="122">
        <v>2399</v>
      </c>
      <c r="M269" s="122">
        <v>55336.583827537797</v>
      </c>
      <c r="N269" s="122">
        <v>99062.509417837296</v>
      </c>
      <c r="O269" s="122"/>
      <c r="P269" s="122">
        <v>546</v>
      </c>
      <c r="Q269" s="122">
        <v>8039.8143089790901</v>
      </c>
      <c r="R269" s="122">
        <v>200.54964330203001</v>
      </c>
      <c r="S269" s="122"/>
      <c r="T269" s="122">
        <v>406.696688536046</v>
      </c>
      <c r="U269" s="122">
        <v>273.76996453079897</v>
      </c>
    </row>
    <row r="270" spans="1:21" ht="14.25" customHeight="1" x14ac:dyDescent="0.2">
      <c r="A270" s="19" t="s">
        <v>618</v>
      </c>
      <c r="B270" s="19"/>
      <c r="C270" s="19"/>
      <c r="D270" s="122"/>
      <c r="E270" s="122"/>
      <c r="F270" s="19"/>
      <c r="G270" s="122"/>
      <c r="H270" s="122"/>
      <c r="I270" s="19"/>
      <c r="J270" s="122"/>
      <c r="K270" s="122"/>
      <c r="L270" s="122"/>
      <c r="M270" s="122"/>
      <c r="N270" s="122"/>
      <c r="O270" s="19"/>
      <c r="P270" s="122"/>
      <c r="Q270" s="122"/>
      <c r="R270" s="122"/>
      <c r="S270" s="19"/>
      <c r="T270" s="122"/>
      <c r="U270" s="122"/>
    </row>
    <row r="271" spans="1:21" ht="12.75" x14ac:dyDescent="0.2">
      <c r="A271" s="122" t="s">
        <v>619</v>
      </c>
      <c r="B271" s="122">
        <v>11133</v>
      </c>
      <c r="C271" s="122"/>
      <c r="D271" s="122">
        <v>610.70148090732403</v>
      </c>
      <c r="E271" s="122">
        <v>10496.142820016201</v>
      </c>
      <c r="F271" s="122"/>
      <c r="G271" s="122">
        <v>0.84467305230902001</v>
      </c>
      <c r="H271" s="122">
        <v>25.5613829869312</v>
      </c>
      <c r="I271" s="122"/>
      <c r="J271" s="122">
        <v>25190</v>
      </c>
      <c r="K271" s="122">
        <v>278</v>
      </c>
      <c r="L271" s="122">
        <v>2669</v>
      </c>
      <c r="M271" s="122">
        <v>55336.583827537797</v>
      </c>
      <c r="N271" s="122">
        <v>99062.509417837296</v>
      </c>
      <c r="O271" s="122"/>
      <c r="P271" s="122">
        <v>631</v>
      </c>
      <c r="Q271" s="122">
        <v>8039.8143089790901</v>
      </c>
      <c r="R271" s="122">
        <v>200.54964330203001</v>
      </c>
      <c r="S271" s="122"/>
      <c r="T271" s="122">
        <v>299.33134751773002</v>
      </c>
      <c r="U271" s="122">
        <v>273.76996453079897</v>
      </c>
    </row>
    <row r="272" spans="1:21" ht="12.75" x14ac:dyDescent="0.2">
      <c r="A272" s="122" t="s">
        <v>620</v>
      </c>
      <c r="B272" s="122">
        <v>9624</v>
      </c>
      <c r="C272" s="122"/>
      <c r="D272" s="122">
        <v>514.41316508135606</v>
      </c>
      <c r="E272" s="122">
        <v>8756.4657706793296</v>
      </c>
      <c r="F272" s="122"/>
      <c r="G272" s="122">
        <v>-68.352804046382602</v>
      </c>
      <c r="H272" s="122">
        <v>421.85270643828602</v>
      </c>
      <c r="I272" s="122"/>
      <c r="J272" s="122">
        <v>18610</v>
      </c>
      <c r="K272" s="122">
        <v>173</v>
      </c>
      <c r="L272" s="122">
        <v>1645</v>
      </c>
      <c r="M272" s="122">
        <v>55336.583827537797</v>
      </c>
      <c r="N272" s="122">
        <v>99062.509417837296</v>
      </c>
      <c r="O272" s="122"/>
      <c r="P272" s="122">
        <v>306</v>
      </c>
      <c r="Q272" s="122">
        <v>8039.8143089790901</v>
      </c>
      <c r="R272" s="122">
        <v>200.54964330203001</v>
      </c>
      <c r="S272" s="122"/>
      <c r="T272" s="122">
        <v>695.62267096908499</v>
      </c>
      <c r="U272" s="122">
        <v>273.76996453079897</v>
      </c>
    </row>
    <row r="273" spans="1:21" ht="12.75" x14ac:dyDescent="0.2">
      <c r="A273" s="122" t="s">
        <v>621</v>
      </c>
      <c r="B273" s="122">
        <v>10405</v>
      </c>
      <c r="C273" s="122"/>
      <c r="D273" s="122">
        <v>609.26676597370204</v>
      </c>
      <c r="E273" s="122">
        <v>9293.5501503669002</v>
      </c>
      <c r="F273" s="122"/>
      <c r="G273" s="122">
        <v>-47.169452517305601</v>
      </c>
      <c r="H273" s="122">
        <v>549.25195113303005</v>
      </c>
      <c r="I273" s="122"/>
      <c r="J273" s="122">
        <v>19709</v>
      </c>
      <c r="K273" s="122">
        <v>217</v>
      </c>
      <c r="L273" s="122">
        <v>1849</v>
      </c>
      <c r="M273" s="122">
        <v>55336.583827537797</v>
      </c>
      <c r="N273" s="122">
        <v>99062.509417837296</v>
      </c>
      <c r="O273" s="122"/>
      <c r="P273" s="122">
        <v>376</v>
      </c>
      <c r="Q273" s="122">
        <v>8039.8143089790901</v>
      </c>
      <c r="R273" s="122">
        <v>200.54964330203001</v>
      </c>
      <c r="S273" s="122"/>
      <c r="T273" s="122">
        <v>823.02191566382896</v>
      </c>
      <c r="U273" s="122">
        <v>273.76996453079897</v>
      </c>
    </row>
    <row r="274" spans="1:21" ht="12.75" x14ac:dyDescent="0.2">
      <c r="A274" s="122" t="s">
        <v>622</v>
      </c>
      <c r="B274" s="122">
        <v>11235</v>
      </c>
      <c r="C274" s="122"/>
      <c r="D274" s="122">
        <v>630.03397233053397</v>
      </c>
      <c r="E274" s="122">
        <v>10639.1190157078</v>
      </c>
      <c r="F274" s="122"/>
      <c r="G274" s="122">
        <v>-84.032953792283706</v>
      </c>
      <c r="H274" s="122">
        <v>49.606146341884198</v>
      </c>
      <c r="I274" s="122"/>
      <c r="J274" s="122">
        <v>98810</v>
      </c>
      <c r="K274" s="122">
        <v>1125</v>
      </c>
      <c r="L274" s="122">
        <v>10612</v>
      </c>
      <c r="M274" s="122">
        <v>55336.583827537797</v>
      </c>
      <c r="N274" s="122">
        <v>99062.509417837296</v>
      </c>
      <c r="O274" s="122"/>
      <c r="P274" s="122">
        <v>1432</v>
      </c>
      <c r="Q274" s="122">
        <v>8039.8143089790901</v>
      </c>
      <c r="R274" s="122">
        <v>200.54964330203001</v>
      </c>
      <c r="S274" s="122"/>
      <c r="T274" s="122">
        <v>323.376110872683</v>
      </c>
      <c r="U274" s="122">
        <v>273.76996453079897</v>
      </c>
    </row>
    <row r="275" spans="1:21" ht="12.75" x14ac:dyDescent="0.2">
      <c r="A275" s="122" t="s">
        <v>623</v>
      </c>
      <c r="B275" s="122">
        <v>11252</v>
      </c>
      <c r="C275" s="122"/>
      <c r="D275" s="122">
        <v>632.24272149044896</v>
      </c>
      <c r="E275" s="122">
        <v>10604.0290169953</v>
      </c>
      <c r="F275" s="122"/>
      <c r="G275" s="122">
        <v>-99.327355551711094</v>
      </c>
      <c r="H275" s="122">
        <v>115.061841971268</v>
      </c>
      <c r="I275" s="122"/>
      <c r="J275" s="122">
        <v>18030</v>
      </c>
      <c r="K275" s="122">
        <v>206</v>
      </c>
      <c r="L275" s="122">
        <v>1930</v>
      </c>
      <c r="M275" s="122">
        <v>55336.583827537797</v>
      </c>
      <c r="N275" s="122">
        <v>99062.509417837296</v>
      </c>
      <c r="O275" s="122"/>
      <c r="P275" s="122">
        <v>227</v>
      </c>
      <c r="Q275" s="122">
        <v>8039.8143089790901</v>
      </c>
      <c r="R275" s="122">
        <v>200.54964330203001</v>
      </c>
      <c r="S275" s="122"/>
      <c r="T275" s="122">
        <v>388.83180650206702</v>
      </c>
      <c r="U275" s="122">
        <v>273.76996453079897</v>
      </c>
    </row>
    <row r="276" spans="1:21" ht="12.75" x14ac:dyDescent="0.2">
      <c r="A276" s="122" t="s">
        <v>624</v>
      </c>
      <c r="B276" s="122">
        <v>10093</v>
      </c>
      <c r="C276" s="122"/>
      <c r="D276" s="122">
        <v>507.83573765778402</v>
      </c>
      <c r="E276" s="122">
        <v>8976.2337120171105</v>
      </c>
      <c r="F276" s="122"/>
      <c r="G276" s="122">
        <v>-136.09543576169199</v>
      </c>
      <c r="H276" s="122">
        <v>744.84808828749101</v>
      </c>
      <c r="I276" s="122"/>
      <c r="J276" s="122">
        <v>9480</v>
      </c>
      <c r="K276" s="122">
        <v>87</v>
      </c>
      <c r="L276" s="122">
        <v>859</v>
      </c>
      <c r="M276" s="122">
        <v>55336.583827537797</v>
      </c>
      <c r="N276" s="122">
        <v>99062.509417837296</v>
      </c>
      <c r="O276" s="122"/>
      <c r="P276" s="122">
        <v>76</v>
      </c>
      <c r="Q276" s="122">
        <v>8039.8143089790901</v>
      </c>
      <c r="R276" s="122">
        <v>200.54964330203001</v>
      </c>
      <c r="S276" s="122"/>
      <c r="T276" s="122">
        <v>1018.61805281829</v>
      </c>
      <c r="U276" s="122">
        <v>273.76996453079897</v>
      </c>
    </row>
    <row r="277" spans="1:21" ht="12.75" x14ac:dyDescent="0.2">
      <c r="A277" s="122" t="s">
        <v>625</v>
      </c>
      <c r="B277" s="122">
        <v>11018</v>
      </c>
      <c r="C277" s="122"/>
      <c r="D277" s="122">
        <v>620.99516933591303</v>
      </c>
      <c r="E277" s="122">
        <v>10206.4082807455</v>
      </c>
      <c r="F277" s="122"/>
      <c r="G277" s="122">
        <v>-102.305773337128</v>
      </c>
      <c r="H277" s="122">
        <v>292.43252785056802</v>
      </c>
      <c r="I277" s="122"/>
      <c r="J277" s="122">
        <v>56139</v>
      </c>
      <c r="K277" s="122">
        <v>630</v>
      </c>
      <c r="L277" s="122">
        <v>5784</v>
      </c>
      <c r="M277" s="122">
        <v>55336.583827537797</v>
      </c>
      <c r="N277" s="122">
        <v>99062.509417837296</v>
      </c>
      <c r="O277" s="122"/>
      <c r="P277" s="122">
        <v>686</v>
      </c>
      <c r="Q277" s="122">
        <v>8039.8143089790901</v>
      </c>
      <c r="R277" s="122">
        <v>200.54964330203001</v>
      </c>
      <c r="S277" s="122"/>
      <c r="T277" s="122">
        <v>566.20249238136705</v>
      </c>
      <c r="U277" s="122">
        <v>273.76996453079897</v>
      </c>
    </row>
    <row r="278" spans="1:21" ht="14.25" customHeight="1" x14ac:dyDescent="0.2">
      <c r="A278" s="19" t="s">
        <v>626</v>
      </c>
      <c r="B278" s="19"/>
      <c r="C278" s="19"/>
      <c r="D278" s="122"/>
      <c r="E278" s="122"/>
      <c r="F278" s="19"/>
      <c r="G278" s="122"/>
      <c r="H278" s="122"/>
      <c r="I278" s="19"/>
      <c r="J278" s="122"/>
      <c r="K278" s="122"/>
      <c r="L278" s="122"/>
      <c r="M278" s="122"/>
      <c r="N278" s="122"/>
      <c r="O278" s="19"/>
      <c r="P278" s="122"/>
      <c r="Q278" s="122"/>
      <c r="R278" s="122"/>
      <c r="S278" s="19"/>
      <c r="T278" s="122"/>
      <c r="U278" s="122"/>
    </row>
    <row r="279" spans="1:21" ht="12.75" x14ac:dyDescent="0.2">
      <c r="A279" s="122" t="s">
        <v>627</v>
      </c>
      <c r="B279" s="122">
        <v>11703</v>
      </c>
      <c r="C279" s="122"/>
      <c r="D279" s="122">
        <v>489.49800352918902</v>
      </c>
      <c r="E279" s="122">
        <v>9750.4660350890099</v>
      </c>
      <c r="F279" s="122"/>
      <c r="G279" s="122">
        <v>-87.662612847395394</v>
      </c>
      <c r="H279" s="122">
        <v>1550.5186080487599</v>
      </c>
      <c r="I279" s="122"/>
      <c r="J279" s="122">
        <v>7122</v>
      </c>
      <c r="K279" s="122">
        <v>63</v>
      </c>
      <c r="L279" s="122">
        <v>701</v>
      </c>
      <c r="M279" s="122">
        <v>55336.583827537797</v>
      </c>
      <c r="N279" s="122">
        <v>99062.509417837296</v>
      </c>
      <c r="O279" s="122"/>
      <c r="P279" s="122">
        <v>100</v>
      </c>
      <c r="Q279" s="122">
        <v>8039.8143089790901</v>
      </c>
      <c r="R279" s="122">
        <v>200.54964330203001</v>
      </c>
      <c r="S279" s="122"/>
      <c r="T279" s="122">
        <v>1824.28857257956</v>
      </c>
      <c r="U279" s="122">
        <v>273.76996453079897</v>
      </c>
    </row>
    <row r="280" spans="1:21" ht="12.75" x14ac:dyDescent="0.2">
      <c r="A280" s="122" t="s">
        <v>628</v>
      </c>
      <c r="B280" s="122">
        <v>11648</v>
      </c>
      <c r="C280" s="122"/>
      <c r="D280" s="122">
        <v>434.112563483222</v>
      </c>
      <c r="E280" s="122">
        <v>9417.1098016033593</v>
      </c>
      <c r="F280" s="122"/>
      <c r="G280" s="122">
        <v>-49.671725182441101</v>
      </c>
      <c r="H280" s="122">
        <v>1846.3019946826</v>
      </c>
      <c r="I280" s="122"/>
      <c r="J280" s="122">
        <v>6501</v>
      </c>
      <c r="K280" s="122">
        <v>51</v>
      </c>
      <c r="L280" s="122">
        <v>618</v>
      </c>
      <c r="M280" s="122">
        <v>55336.583827537797</v>
      </c>
      <c r="N280" s="122">
        <v>99062.509417837296</v>
      </c>
      <c r="O280" s="122"/>
      <c r="P280" s="122">
        <v>122</v>
      </c>
      <c r="Q280" s="122">
        <v>8039.8143089790901</v>
      </c>
      <c r="R280" s="122">
        <v>200.54964330203001</v>
      </c>
      <c r="S280" s="122"/>
      <c r="T280" s="122">
        <v>2120.0719592134001</v>
      </c>
      <c r="U280" s="122">
        <v>273.76996453079897</v>
      </c>
    </row>
    <row r="281" spans="1:21" ht="12.75" x14ac:dyDescent="0.2">
      <c r="A281" s="122" t="s">
        <v>629</v>
      </c>
      <c r="B281" s="122">
        <v>10155</v>
      </c>
      <c r="C281" s="122"/>
      <c r="D281" s="122">
        <v>523.17432021308105</v>
      </c>
      <c r="E281" s="122">
        <v>8477.9713102324804</v>
      </c>
      <c r="F281" s="122"/>
      <c r="G281" s="122">
        <v>-95.241852963816797</v>
      </c>
      <c r="H281" s="122">
        <v>1249.3213911612199</v>
      </c>
      <c r="I281" s="122"/>
      <c r="J281" s="122">
        <v>10154</v>
      </c>
      <c r="K281" s="122">
        <v>96</v>
      </c>
      <c r="L281" s="122">
        <v>869</v>
      </c>
      <c r="M281" s="122">
        <v>55336.583827537797</v>
      </c>
      <c r="N281" s="122">
        <v>99062.509417837296</v>
      </c>
      <c r="O281" s="122"/>
      <c r="P281" s="122">
        <v>133</v>
      </c>
      <c r="Q281" s="122">
        <v>8039.8143089790901</v>
      </c>
      <c r="R281" s="122">
        <v>200.54964330203001</v>
      </c>
      <c r="S281" s="122"/>
      <c r="T281" s="122">
        <v>1523.09135569202</v>
      </c>
      <c r="U281" s="122">
        <v>273.76996453079897</v>
      </c>
    </row>
    <row r="282" spans="1:21" ht="12.75" x14ac:dyDescent="0.2">
      <c r="A282" s="122" t="s">
        <v>630</v>
      </c>
      <c r="B282" s="122">
        <v>14881</v>
      </c>
      <c r="C282" s="122"/>
      <c r="D282" s="122">
        <v>763.77462435328505</v>
      </c>
      <c r="E282" s="122">
        <v>13214.9719431098</v>
      </c>
      <c r="F282" s="122"/>
      <c r="G282" s="122">
        <v>-121.902213545853</v>
      </c>
      <c r="H282" s="122">
        <v>1024.3655126476201</v>
      </c>
      <c r="I282" s="122"/>
      <c r="J282" s="122">
        <v>14925</v>
      </c>
      <c r="K282" s="122">
        <v>206</v>
      </c>
      <c r="L282" s="122">
        <v>1991</v>
      </c>
      <c r="M282" s="122">
        <v>55336.583827537797</v>
      </c>
      <c r="N282" s="122">
        <v>99062.509417837296</v>
      </c>
      <c r="O282" s="122"/>
      <c r="P282" s="122">
        <v>146</v>
      </c>
      <c r="Q282" s="122">
        <v>8039.8143089790901</v>
      </c>
      <c r="R282" s="122">
        <v>200.54964330203001</v>
      </c>
      <c r="S282" s="122"/>
      <c r="T282" s="122">
        <v>1298.1354771784199</v>
      </c>
      <c r="U282" s="122">
        <v>273.76996453079897</v>
      </c>
    </row>
    <row r="283" spans="1:21" ht="12.75" x14ac:dyDescent="0.2">
      <c r="A283" s="122" t="s">
        <v>631</v>
      </c>
      <c r="B283" s="122">
        <v>11147</v>
      </c>
      <c r="C283" s="122"/>
      <c r="D283" s="122">
        <v>528.56398953562905</v>
      </c>
      <c r="E283" s="122">
        <v>9498.6462006082002</v>
      </c>
      <c r="F283" s="122"/>
      <c r="G283" s="122">
        <v>-49.913886594486698</v>
      </c>
      <c r="H283" s="122">
        <v>1170.0307129518201</v>
      </c>
      <c r="I283" s="122"/>
      <c r="J283" s="122">
        <v>5444</v>
      </c>
      <c r="K283" s="122">
        <v>52</v>
      </c>
      <c r="L283" s="122">
        <v>522</v>
      </c>
      <c r="M283" s="122">
        <v>55336.583827537797</v>
      </c>
      <c r="N283" s="122">
        <v>99062.509417837296</v>
      </c>
      <c r="O283" s="122"/>
      <c r="P283" s="122">
        <v>102</v>
      </c>
      <c r="Q283" s="122">
        <v>8039.8143089790901</v>
      </c>
      <c r="R283" s="122">
        <v>200.54964330203001</v>
      </c>
      <c r="S283" s="122"/>
      <c r="T283" s="122">
        <v>1443.8006774826199</v>
      </c>
      <c r="U283" s="122">
        <v>273.76996453079897</v>
      </c>
    </row>
    <row r="284" spans="1:21" ht="12.75" x14ac:dyDescent="0.2">
      <c r="A284" s="122" t="s">
        <v>632</v>
      </c>
      <c r="B284" s="122">
        <v>10726</v>
      </c>
      <c r="C284" s="122"/>
      <c r="D284" s="122">
        <v>591.33318312863696</v>
      </c>
      <c r="E284" s="122">
        <v>8493.9527623978902</v>
      </c>
      <c r="F284" s="122"/>
      <c r="G284" s="122">
        <v>-58.040849257705801</v>
      </c>
      <c r="H284" s="122">
        <v>1698.39835713614</v>
      </c>
      <c r="I284" s="122"/>
      <c r="J284" s="122">
        <v>11791</v>
      </c>
      <c r="K284" s="122">
        <v>126</v>
      </c>
      <c r="L284" s="122">
        <v>1011</v>
      </c>
      <c r="M284" s="122">
        <v>55336.583827537797</v>
      </c>
      <c r="N284" s="122">
        <v>99062.509417837296</v>
      </c>
      <c r="O284" s="122"/>
      <c r="P284" s="122">
        <v>209</v>
      </c>
      <c r="Q284" s="122">
        <v>8039.8143089790901</v>
      </c>
      <c r="R284" s="122">
        <v>200.54964330203001</v>
      </c>
      <c r="S284" s="122"/>
      <c r="T284" s="122">
        <v>1972.1683216669401</v>
      </c>
      <c r="U284" s="122">
        <v>273.76996453079897</v>
      </c>
    </row>
    <row r="285" spans="1:21" ht="12.75" x14ac:dyDescent="0.2">
      <c r="A285" s="122" t="s">
        <v>633</v>
      </c>
      <c r="B285" s="122">
        <v>12454</v>
      </c>
      <c r="C285" s="122"/>
      <c r="D285" s="122">
        <v>658.06729081381502</v>
      </c>
      <c r="E285" s="122">
        <v>10593.7454604627</v>
      </c>
      <c r="F285" s="122"/>
      <c r="G285" s="122">
        <v>-88.528801403759303</v>
      </c>
      <c r="H285" s="122">
        <v>1290.4550792520399</v>
      </c>
      <c r="I285" s="122"/>
      <c r="J285" s="122">
        <v>11268</v>
      </c>
      <c r="K285" s="122">
        <v>134</v>
      </c>
      <c r="L285" s="122">
        <v>1205</v>
      </c>
      <c r="M285" s="122">
        <v>55336.583827537797</v>
      </c>
      <c r="N285" s="122">
        <v>99062.509417837296</v>
      </c>
      <c r="O285" s="122"/>
      <c r="P285" s="122">
        <v>157</v>
      </c>
      <c r="Q285" s="122">
        <v>8039.8143089790901</v>
      </c>
      <c r="R285" s="122">
        <v>200.54964330203001</v>
      </c>
      <c r="S285" s="122"/>
      <c r="T285" s="122">
        <v>1564.22504378284</v>
      </c>
      <c r="U285" s="122">
        <v>273.76996453079897</v>
      </c>
    </row>
    <row r="286" spans="1:21" ht="12.75" x14ac:dyDescent="0.2">
      <c r="A286" s="122" t="s">
        <v>634</v>
      </c>
      <c r="B286" s="122">
        <v>10499</v>
      </c>
      <c r="C286" s="122"/>
      <c r="D286" s="122">
        <v>667.38743454243604</v>
      </c>
      <c r="E286" s="122">
        <v>9966.2255285624706</v>
      </c>
      <c r="F286" s="122"/>
      <c r="G286" s="122">
        <v>-110.13528452946601</v>
      </c>
      <c r="H286" s="122">
        <v>-24.974357793785799</v>
      </c>
      <c r="I286" s="122"/>
      <c r="J286" s="122">
        <v>62601</v>
      </c>
      <c r="K286" s="122">
        <v>755</v>
      </c>
      <c r="L286" s="122">
        <v>6298</v>
      </c>
      <c r="M286" s="122">
        <v>55336.583827537797</v>
      </c>
      <c r="N286" s="122">
        <v>99062.509417837296</v>
      </c>
      <c r="O286" s="122"/>
      <c r="P286" s="122">
        <v>704</v>
      </c>
      <c r="Q286" s="122">
        <v>8039.8143089790901</v>
      </c>
      <c r="R286" s="122">
        <v>200.54964330203001</v>
      </c>
      <c r="S286" s="122"/>
      <c r="T286" s="122">
        <v>248.795606737013</v>
      </c>
      <c r="U286" s="122">
        <v>273.76996453079897</v>
      </c>
    </row>
    <row r="287" spans="1:21" ht="14.25" customHeight="1" x14ac:dyDescent="0.2">
      <c r="A287" s="19" t="s">
        <v>635</v>
      </c>
      <c r="B287" s="19"/>
      <c r="C287" s="19"/>
      <c r="D287" s="122"/>
      <c r="E287" s="122"/>
      <c r="F287" s="19"/>
      <c r="G287" s="122"/>
      <c r="H287" s="122"/>
      <c r="I287" s="19"/>
      <c r="J287" s="122"/>
      <c r="K287" s="122"/>
      <c r="L287" s="122"/>
      <c r="M287" s="122"/>
      <c r="N287" s="122"/>
      <c r="O287" s="19"/>
      <c r="P287" s="122"/>
      <c r="Q287" s="122"/>
      <c r="R287" s="122"/>
      <c r="S287" s="19"/>
      <c r="T287" s="122"/>
      <c r="U287" s="122"/>
    </row>
    <row r="288" spans="1:21" ht="12.75" x14ac:dyDescent="0.2">
      <c r="A288" s="122" t="s">
        <v>636</v>
      </c>
      <c r="B288" s="122">
        <v>11692</v>
      </c>
      <c r="C288" s="122"/>
      <c r="D288" s="122">
        <v>587.005785196239</v>
      </c>
      <c r="E288" s="122">
        <v>10104.295126258399</v>
      </c>
      <c r="F288" s="122"/>
      <c r="G288" s="122">
        <v>-52.939833467652797</v>
      </c>
      <c r="H288" s="122">
        <v>1054.0024354692</v>
      </c>
      <c r="I288" s="122"/>
      <c r="J288" s="122">
        <v>2451</v>
      </c>
      <c r="K288" s="122">
        <v>26</v>
      </c>
      <c r="L288" s="122">
        <v>250</v>
      </c>
      <c r="M288" s="122">
        <v>55336.583827537797</v>
      </c>
      <c r="N288" s="122">
        <v>99062.509417837296</v>
      </c>
      <c r="O288" s="122"/>
      <c r="P288" s="122">
        <v>45</v>
      </c>
      <c r="Q288" s="122">
        <v>8039.8143089790901</v>
      </c>
      <c r="R288" s="122">
        <v>200.54964330203001</v>
      </c>
      <c r="S288" s="122"/>
      <c r="T288" s="122">
        <v>1327.7724000000001</v>
      </c>
      <c r="U288" s="122">
        <v>273.76996453079897</v>
      </c>
    </row>
    <row r="289" spans="1:21" ht="12.75" x14ac:dyDescent="0.2">
      <c r="A289" s="122" t="s">
        <v>637</v>
      </c>
      <c r="B289" s="122">
        <v>11052</v>
      </c>
      <c r="C289" s="122"/>
      <c r="D289" s="122">
        <v>543.74572166136898</v>
      </c>
      <c r="E289" s="122">
        <v>8985.2616252006592</v>
      </c>
      <c r="F289" s="122"/>
      <c r="G289" s="122">
        <v>-66.856586009860905</v>
      </c>
      <c r="H289" s="122">
        <v>1590.0872768485101</v>
      </c>
      <c r="I289" s="122"/>
      <c r="J289" s="122">
        <v>2646</v>
      </c>
      <c r="K289" s="122">
        <v>26</v>
      </c>
      <c r="L289" s="122">
        <v>240</v>
      </c>
      <c r="M289" s="122">
        <v>55336.583827537797</v>
      </c>
      <c r="N289" s="122">
        <v>99062.509417837296</v>
      </c>
      <c r="O289" s="122"/>
      <c r="P289" s="122">
        <v>44</v>
      </c>
      <c r="Q289" s="122">
        <v>8039.8143089790901</v>
      </c>
      <c r="R289" s="122">
        <v>200.54964330203001</v>
      </c>
      <c r="S289" s="122"/>
      <c r="T289" s="122">
        <v>1863.8572413793099</v>
      </c>
      <c r="U289" s="122">
        <v>273.76996453079897</v>
      </c>
    </row>
    <row r="290" spans="1:21" ht="12.75" x14ac:dyDescent="0.2">
      <c r="A290" s="122" t="s">
        <v>638</v>
      </c>
      <c r="B290" s="122">
        <v>11408</v>
      </c>
      <c r="C290" s="122"/>
      <c r="D290" s="122">
        <v>695.262618050161</v>
      </c>
      <c r="E290" s="122">
        <v>9803.6080544861397</v>
      </c>
      <c r="F290" s="122"/>
      <c r="G290" s="122">
        <v>-55.587665470229702</v>
      </c>
      <c r="H290" s="122">
        <v>965.18505277024099</v>
      </c>
      <c r="I290" s="122"/>
      <c r="J290" s="122">
        <v>12257</v>
      </c>
      <c r="K290" s="122">
        <v>154</v>
      </c>
      <c r="L290" s="122">
        <v>1213</v>
      </c>
      <c r="M290" s="122">
        <v>55336.583827537797</v>
      </c>
      <c r="N290" s="122">
        <v>99062.509417837296</v>
      </c>
      <c r="O290" s="122"/>
      <c r="P290" s="122">
        <v>221</v>
      </c>
      <c r="Q290" s="122">
        <v>8039.8143089790901</v>
      </c>
      <c r="R290" s="122">
        <v>200.54964330203001</v>
      </c>
      <c r="S290" s="122"/>
      <c r="T290" s="122">
        <v>1238.95501730104</v>
      </c>
      <c r="U290" s="122">
        <v>273.76996453079897</v>
      </c>
    </row>
    <row r="291" spans="1:21" ht="12.75" x14ac:dyDescent="0.2">
      <c r="A291" s="122" t="s">
        <v>639</v>
      </c>
      <c r="B291" s="122">
        <v>11442</v>
      </c>
      <c r="C291" s="122"/>
      <c r="D291" s="122">
        <v>547.53721629545896</v>
      </c>
      <c r="E291" s="122">
        <v>10371.051097686101</v>
      </c>
      <c r="F291" s="122"/>
      <c r="G291" s="122">
        <v>-77.373426630789794</v>
      </c>
      <c r="H291" s="122">
        <v>600.46766824613599</v>
      </c>
      <c r="I291" s="122"/>
      <c r="J291" s="122">
        <v>3133</v>
      </c>
      <c r="K291" s="122">
        <v>31</v>
      </c>
      <c r="L291" s="122">
        <v>328</v>
      </c>
      <c r="M291" s="122">
        <v>55336.583827537797</v>
      </c>
      <c r="N291" s="122">
        <v>99062.509417837296</v>
      </c>
      <c r="O291" s="122"/>
      <c r="P291" s="122">
        <v>48</v>
      </c>
      <c r="Q291" s="122">
        <v>8039.8143089790901</v>
      </c>
      <c r="R291" s="122">
        <v>200.54964330203001</v>
      </c>
      <c r="S291" s="122"/>
      <c r="T291" s="122">
        <v>874.23763277693502</v>
      </c>
      <c r="U291" s="122">
        <v>273.76996453079897</v>
      </c>
    </row>
    <row r="292" spans="1:21" ht="12.75" x14ac:dyDescent="0.2">
      <c r="A292" s="122" t="s">
        <v>640</v>
      </c>
      <c r="B292" s="122">
        <v>10795</v>
      </c>
      <c r="C292" s="122"/>
      <c r="D292" s="122">
        <v>514.17915424714795</v>
      </c>
      <c r="E292" s="122">
        <v>9790.4943842491593</v>
      </c>
      <c r="F292" s="122"/>
      <c r="G292" s="122">
        <v>-112.26222726650001</v>
      </c>
      <c r="H292" s="122">
        <v>602.56008404657803</v>
      </c>
      <c r="I292" s="122"/>
      <c r="J292" s="122">
        <v>7103</v>
      </c>
      <c r="K292" s="122">
        <v>66</v>
      </c>
      <c r="L292" s="122">
        <v>702</v>
      </c>
      <c r="M292" s="122">
        <v>55336.583827537797</v>
      </c>
      <c r="N292" s="122">
        <v>99062.509417837296</v>
      </c>
      <c r="O292" s="122"/>
      <c r="P292" s="122">
        <v>78</v>
      </c>
      <c r="Q292" s="122">
        <v>8039.8143089790901</v>
      </c>
      <c r="R292" s="122">
        <v>200.54964330203001</v>
      </c>
      <c r="S292" s="122"/>
      <c r="T292" s="122">
        <v>876.33004857737706</v>
      </c>
      <c r="U292" s="122">
        <v>273.76996453079897</v>
      </c>
    </row>
    <row r="293" spans="1:21" ht="12.75" x14ac:dyDescent="0.2">
      <c r="A293" s="122" t="s">
        <v>641</v>
      </c>
      <c r="B293" s="122">
        <v>11429</v>
      </c>
      <c r="C293" s="122"/>
      <c r="D293" s="122">
        <v>636.51968670931899</v>
      </c>
      <c r="E293" s="122">
        <v>10085.659304410299</v>
      </c>
      <c r="F293" s="122"/>
      <c r="G293" s="122">
        <v>-90.361292518175802</v>
      </c>
      <c r="H293" s="122">
        <v>797.54785248365101</v>
      </c>
      <c r="I293" s="122"/>
      <c r="J293" s="122">
        <v>4086</v>
      </c>
      <c r="K293" s="122">
        <v>47</v>
      </c>
      <c r="L293" s="122">
        <v>416</v>
      </c>
      <c r="M293" s="122">
        <v>55336.583827537797</v>
      </c>
      <c r="N293" s="122">
        <v>99062.509417837296</v>
      </c>
      <c r="O293" s="122"/>
      <c r="P293" s="122">
        <v>56</v>
      </c>
      <c r="Q293" s="122">
        <v>8039.8143089790901</v>
      </c>
      <c r="R293" s="122">
        <v>200.54964330203001</v>
      </c>
      <c r="S293" s="122"/>
      <c r="T293" s="122">
        <v>1071.3178170144499</v>
      </c>
      <c r="U293" s="122">
        <v>273.76996453079897</v>
      </c>
    </row>
    <row r="294" spans="1:21" ht="12.75" x14ac:dyDescent="0.2">
      <c r="A294" s="122" t="s">
        <v>642</v>
      </c>
      <c r="B294" s="122">
        <v>11388</v>
      </c>
      <c r="C294" s="122"/>
      <c r="D294" s="122">
        <v>530.20016933814202</v>
      </c>
      <c r="E294" s="122">
        <v>10075.6384873685</v>
      </c>
      <c r="F294" s="122"/>
      <c r="G294" s="122">
        <v>-117.591653675182</v>
      </c>
      <c r="H294" s="122">
        <v>899.57407616687101</v>
      </c>
      <c r="I294" s="122"/>
      <c r="J294" s="122">
        <v>6784</v>
      </c>
      <c r="K294" s="122">
        <v>65</v>
      </c>
      <c r="L294" s="122">
        <v>690</v>
      </c>
      <c r="M294" s="122">
        <v>55336.583827537797</v>
      </c>
      <c r="N294" s="122">
        <v>99062.509417837296</v>
      </c>
      <c r="O294" s="122"/>
      <c r="P294" s="122">
        <v>70</v>
      </c>
      <c r="Q294" s="122">
        <v>8039.8143089790901</v>
      </c>
      <c r="R294" s="122">
        <v>200.54964330203001</v>
      </c>
      <c r="S294" s="122"/>
      <c r="T294" s="122">
        <v>1173.3440406976699</v>
      </c>
      <c r="U294" s="122">
        <v>273.76996453079897</v>
      </c>
    </row>
    <row r="295" spans="1:21" ht="12.75" x14ac:dyDescent="0.2">
      <c r="A295" s="122" t="s">
        <v>643</v>
      </c>
      <c r="B295" s="122">
        <v>10665</v>
      </c>
      <c r="C295" s="122"/>
      <c r="D295" s="122">
        <v>627.00033103545195</v>
      </c>
      <c r="E295" s="122">
        <v>9972.5895720471799</v>
      </c>
      <c r="F295" s="122"/>
      <c r="G295" s="122">
        <v>-107.79488613808699</v>
      </c>
      <c r="H295" s="122">
        <v>173.12135496202501</v>
      </c>
      <c r="I295" s="122"/>
      <c r="J295" s="122">
        <v>72723</v>
      </c>
      <c r="K295" s="122">
        <v>824</v>
      </c>
      <c r="L295" s="122">
        <v>7321</v>
      </c>
      <c r="M295" s="122">
        <v>55336.583827537797</v>
      </c>
      <c r="N295" s="122">
        <v>99062.509417837296</v>
      </c>
      <c r="O295" s="122"/>
      <c r="P295" s="122">
        <v>839</v>
      </c>
      <c r="Q295" s="122">
        <v>8039.8143089790901</v>
      </c>
      <c r="R295" s="122">
        <v>200.54964330203001</v>
      </c>
      <c r="S295" s="122"/>
      <c r="T295" s="122">
        <v>446.89131949282398</v>
      </c>
      <c r="U295" s="122">
        <v>273.76996453079897</v>
      </c>
    </row>
    <row r="296" spans="1:21" ht="12.75" x14ac:dyDescent="0.2">
      <c r="A296" s="122" t="s">
        <v>644</v>
      </c>
      <c r="B296" s="122">
        <v>10816</v>
      </c>
      <c r="C296" s="122"/>
      <c r="D296" s="122">
        <v>461.87132765433</v>
      </c>
      <c r="E296" s="122">
        <v>8189.5874240501398</v>
      </c>
      <c r="F296" s="122"/>
      <c r="G296" s="122">
        <v>-59.948757135464298</v>
      </c>
      <c r="H296" s="122">
        <v>2224.87823087569</v>
      </c>
      <c r="I296" s="122"/>
      <c r="J296" s="122">
        <v>2516</v>
      </c>
      <c r="K296" s="122">
        <v>21</v>
      </c>
      <c r="L296" s="122">
        <v>208</v>
      </c>
      <c r="M296" s="122">
        <v>55336.583827537797</v>
      </c>
      <c r="N296" s="122">
        <v>99062.509417837296</v>
      </c>
      <c r="O296" s="122"/>
      <c r="P296" s="122">
        <v>44</v>
      </c>
      <c r="Q296" s="122">
        <v>8039.8143089790901</v>
      </c>
      <c r="R296" s="122">
        <v>200.54964330203001</v>
      </c>
      <c r="S296" s="122"/>
      <c r="T296" s="122">
        <v>2498.6481954064898</v>
      </c>
      <c r="U296" s="122">
        <v>273.76996453079897</v>
      </c>
    </row>
    <row r="297" spans="1:21" ht="12.75" x14ac:dyDescent="0.2">
      <c r="A297" s="122" t="s">
        <v>645</v>
      </c>
      <c r="B297" s="122">
        <v>10548</v>
      </c>
      <c r="C297" s="122"/>
      <c r="D297" s="122">
        <v>534.42651273630202</v>
      </c>
      <c r="E297" s="122">
        <v>8593.6978688466097</v>
      </c>
      <c r="F297" s="122"/>
      <c r="G297" s="122">
        <v>-112.005432850719</v>
      </c>
      <c r="H297" s="122">
        <v>1531.67390892351</v>
      </c>
      <c r="I297" s="122"/>
      <c r="J297" s="122">
        <v>5902</v>
      </c>
      <c r="K297" s="122">
        <v>57</v>
      </c>
      <c r="L297" s="122">
        <v>512</v>
      </c>
      <c r="M297" s="122">
        <v>55336.583827537797</v>
      </c>
      <c r="N297" s="122">
        <v>99062.509417837296</v>
      </c>
      <c r="O297" s="122"/>
      <c r="P297" s="122">
        <v>65</v>
      </c>
      <c r="Q297" s="122">
        <v>8039.8143089790901</v>
      </c>
      <c r="R297" s="122">
        <v>200.54964330203001</v>
      </c>
      <c r="S297" s="122"/>
      <c r="T297" s="122">
        <v>1805.4438734543101</v>
      </c>
      <c r="U297" s="122">
        <v>273.76996453079897</v>
      </c>
    </row>
    <row r="298" spans="1:21" ht="12.75" x14ac:dyDescent="0.2">
      <c r="A298" s="122" t="s">
        <v>646</v>
      </c>
      <c r="B298" s="122">
        <v>10178</v>
      </c>
      <c r="C298" s="122"/>
      <c r="D298" s="122">
        <v>671.135254767947</v>
      </c>
      <c r="E298" s="122">
        <v>9666.2770022761797</v>
      </c>
      <c r="F298" s="122"/>
      <c r="G298" s="122">
        <v>-100.983986405575</v>
      </c>
      <c r="H298" s="122">
        <v>-58.867584517649803</v>
      </c>
      <c r="I298" s="122"/>
      <c r="J298" s="122">
        <v>125080</v>
      </c>
      <c r="K298" s="122">
        <v>1517</v>
      </c>
      <c r="L298" s="122">
        <v>12205</v>
      </c>
      <c r="M298" s="122">
        <v>55336.583827537797</v>
      </c>
      <c r="N298" s="122">
        <v>99062.509417837296</v>
      </c>
      <c r="O298" s="122"/>
      <c r="P298" s="122">
        <v>1549</v>
      </c>
      <c r="Q298" s="122">
        <v>8039.8143089790901</v>
      </c>
      <c r="R298" s="122">
        <v>200.54964330203001</v>
      </c>
      <c r="S298" s="122"/>
      <c r="T298" s="122">
        <v>214.90238001314901</v>
      </c>
      <c r="U298" s="122">
        <v>273.76996453079897</v>
      </c>
    </row>
    <row r="299" spans="1:21" ht="12.75" x14ac:dyDescent="0.2">
      <c r="A299" s="122" t="s">
        <v>647</v>
      </c>
      <c r="B299" s="122">
        <v>12549</v>
      </c>
      <c r="C299" s="122"/>
      <c r="D299" s="122">
        <v>472.89256843925</v>
      </c>
      <c r="E299" s="122">
        <v>10479.8705999716</v>
      </c>
      <c r="F299" s="122"/>
      <c r="G299" s="122">
        <v>-82.090614143652601</v>
      </c>
      <c r="H299" s="122">
        <v>1678.05144407736</v>
      </c>
      <c r="I299" s="122"/>
      <c r="J299" s="122">
        <v>6787</v>
      </c>
      <c r="K299" s="122">
        <v>58</v>
      </c>
      <c r="L299" s="122">
        <v>718</v>
      </c>
      <c r="M299" s="122">
        <v>55336.583827537797</v>
      </c>
      <c r="N299" s="122">
        <v>99062.509417837296</v>
      </c>
      <c r="O299" s="122"/>
      <c r="P299" s="122">
        <v>100</v>
      </c>
      <c r="Q299" s="122">
        <v>8039.8143089790901</v>
      </c>
      <c r="R299" s="122">
        <v>200.54964330203001</v>
      </c>
      <c r="S299" s="122"/>
      <c r="T299" s="122">
        <v>1951.82140860816</v>
      </c>
      <c r="U299" s="122">
        <v>273.76996453079897</v>
      </c>
    </row>
    <row r="300" spans="1:21" ht="12.75" x14ac:dyDescent="0.2">
      <c r="A300" s="122" t="s">
        <v>648</v>
      </c>
      <c r="B300" s="122">
        <v>11735</v>
      </c>
      <c r="C300" s="122"/>
      <c r="D300" s="122">
        <v>695.28597566012002</v>
      </c>
      <c r="E300" s="122">
        <v>10012.415493635801</v>
      </c>
      <c r="F300" s="122"/>
      <c r="G300" s="122">
        <v>-75.763168439826998</v>
      </c>
      <c r="H300" s="122">
        <v>1102.82362126373</v>
      </c>
      <c r="I300" s="122"/>
      <c r="J300" s="122">
        <v>5412</v>
      </c>
      <c r="K300" s="122">
        <v>68</v>
      </c>
      <c r="L300" s="122">
        <v>547</v>
      </c>
      <c r="M300" s="122">
        <v>55336.583827537797</v>
      </c>
      <c r="N300" s="122">
        <v>99062.509417837296</v>
      </c>
      <c r="O300" s="122"/>
      <c r="P300" s="122">
        <v>84</v>
      </c>
      <c r="Q300" s="122">
        <v>8039.8143089790901</v>
      </c>
      <c r="R300" s="122">
        <v>200.54964330203001</v>
      </c>
      <c r="S300" s="122"/>
      <c r="T300" s="122">
        <v>1376.5935857945301</v>
      </c>
      <c r="U300" s="122">
        <v>273.76996453079897</v>
      </c>
    </row>
    <row r="301" spans="1:21" ht="12.75" x14ac:dyDescent="0.2">
      <c r="A301" s="122" t="s">
        <v>649</v>
      </c>
      <c r="B301" s="122">
        <v>12155</v>
      </c>
      <c r="C301" s="122"/>
      <c r="D301" s="122">
        <v>794.48604857221505</v>
      </c>
      <c r="E301" s="122">
        <v>11265.312716385801</v>
      </c>
      <c r="F301" s="122"/>
      <c r="G301" s="122">
        <v>-97.028789050134407</v>
      </c>
      <c r="H301" s="122">
        <v>191.768865192786</v>
      </c>
      <c r="I301" s="122"/>
      <c r="J301" s="122">
        <v>8776</v>
      </c>
      <c r="K301" s="122">
        <v>126</v>
      </c>
      <c r="L301" s="122">
        <v>998</v>
      </c>
      <c r="M301" s="122">
        <v>55336.583827537797</v>
      </c>
      <c r="N301" s="122">
        <v>99062.509417837296</v>
      </c>
      <c r="O301" s="122"/>
      <c r="P301" s="122">
        <v>113</v>
      </c>
      <c r="Q301" s="122">
        <v>8039.8143089790901</v>
      </c>
      <c r="R301" s="122">
        <v>200.54964330203001</v>
      </c>
      <c r="S301" s="122"/>
      <c r="T301" s="122">
        <v>465.53882972358502</v>
      </c>
      <c r="U301" s="122">
        <v>273.76996453079897</v>
      </c>
    </row>
    <row r="302" spans="1:21" ht="12.75" x14ac:dyDescent="0.2">
      <c r="A302" s="122" t="s">
        <v>650</v>
      </c>
      <c r="B302" s="122">
        <v>10280</v>
      </c>
      <c r="C302" s="122"/>
      <c r="D302" s="122">
        <v>512.19337113420499</v>
      </c>
      <c r="E302" s="122">
        <v>8781.2619597869307</v>
      </c>
      <c r="F302" s="122"/>
      <c r="G302" s="122">
        <v>-88.925307933506005</v>
      </c>
      <c r="H302" s="122">
        <v>1075.25780438079</v>
      </c>
      <c r="I302" s="122"/>
      <c r="J302" s="122">
        <v>2809</v>
      </c>
      <c r="K302" s="122">
        <v>26</v>
      </c>
      <c r="L302" s="122">
        <v>249</v>
      </c>
      <c r="M302" s="122">
        <v>55336.583827537797</v>
      </c>
      <c r="N302" s="122">
        <v>99062.509417837296</v>
      </c>
      <c r="O302" s="122"/>
      <c r="P302" s="122">
        <v>39</v>
      </c>
      <c r="Q302" s="122">
        <v>8039.8143089790901</v>
      </c>
      <c r="R302" s="122">
        <v>200.54964330203001</v>
      </c>
      <c r="S302" s="122"/>
      <c r="T302" s="122">
        <v>1349.0277689115901</v>
      </c>
      <c r="U302" s="122">
        <v>273.76996453079897</v>
      </c>
    </row>
    <row r="303" spans="1:21" ht="14.25" customHeight="1" x14ac:dyDescent="0.2">
      <c r="A303" s="19" t="s">
        <v>651</v>
      </c>
      <c r="B303" s="19"/>
      <c r="C303" s="19"/>
      <c r="D303" s="122"/>
      <c r="E303" s="122"/>
      <c r="F303" s="19"/>
      <c r="G303" s="122"/>
      <c r="H303" s="122"/>
      <c r="I303" s="19"/>
      <c r="J303" s="122"/>
      <c r="K303" s="122"/>
      <c r="L303" s="122"/>
      <c r="M303" s="122"/>
      <c r="N303" s="122"/>
      <c r="O303" s="19"/>
      <c r="P303" s="122"/>
      <c r="Q303" s="122"/>
      <c r="R303" s="122"/>
      <c r="S303" s="19"/>
      <c r="T303" s="122"/>
      <c r="U303" s="122"/>
    </row>
    <row r="304" spans="1:21" ht="12.75" x14ac:dyDescent="0.2">
      <c r="A304" s="122" t="s">
        <v>652</v>
      </c>
      <c r="B304" s="122">
        <v>9742</v>
      </c>
      <c r="C304" s="122"/>
      <c r="D304" s="122">
        <v>627.710273832403</v>
      </c>
      <c r="E304" s="122">
        <v>7971.3540013644297</v>
      </c>
      <c r="F304" s="122"/>
      <c r="G304" s="122">
        <v>-140.69990899201201</v>
      </c>
      <c r="H304" s="122">
        <v>1283.4180723766101</v>
      </c>
      <c r="I304" s="122"/>
      <c r="J304" s="122">
        <v>2821</v>
      </c>
      <c r="K304" s="122">
        <v>32</v>
      </c>
      <c r="L304" s="122">
        <v>227</v>
      </c>
      <c r="M304" s="122">
        <v>55336.583827537797</v>
      </c>
      <c r="N304" s="122">
        <v>99062.509417837296</v>
      </c>
      <c r="O304" s="122"/>
      <c r="P304" s="122">
        <v>21</v>
      </c>
      <c r="Q304" s="122">
        <v>8039.8143089790901</v>
      </c>
      <c r="R304" s="122">
        <v>200.54964330203001</v>
      </c>
      <c r="S304" s="122"/>
      <c r="T304" s="122">
        <v>1557.1880369074099</v>
      </c>
      <c r="U304" s="122">
        <v>273.76996453079897</v>
      </c>
    </row>
    <row r="305" spans="1:22" ht="12.75" x14ac:dyDescent="0.2">
      <c r="A305" s="122" t="s">
        <v>653</v>
      </c>
      <c r="B305" s="122">
        <v>9607</v>
      </c>
      <c r="C305" s="122"/>
      <c r="D305" s="122">
        <v>610.07724406136401</v>
      </c>
      <c r="E305" s="122">
        <v>8506.45461305342</v>
      </c>
      <c r="F305" s="122"/>
      <c r="G305" s="122">
        <v>-134.38346964117699</v>
      </c>
      <c r="H305" s="122">
        <v>624.79255434567301</v>
      </c>
      <c r="I305" s="122"/>
      <c r="J305" s="122">
        <v>6440</v>
      </c>
      <c r="K305" s="122">
        <v>71</v>
      </c>
      <c r="L305" s="122">
        <v>553</v>
      </c>
      <c r="M305" s="122">
        <v>55336.583827537797</v>
      </c>
      <c r="N305" s="122">
        <v>99062.509417837296</v>
      </c>
      <c r="O305" s="122"/>
      <c r="P305" s="122">
        <v>53</v>
      </c>
      <c r="Q305" s="122">
        <v>8039.8143089790901</v>
      </c>
      <c r="R305" s="122">
        <v>200.54964330203001</v>
      </c>
      <c r="S305" s="122"/>
      <c r="T305" s="122">
        <v>898.56251887647204</v>
      </c>
      <c r="U305" s="122">
        <v>273.76996453079897</v>
      </c>
    </row>
    <row r="306" spans="1:22" ht="12.75" x14ac:dyDescent="0.2">
      <c r="A306" s="122" t="s">
        <v>654</v>
      </c>
      <c r="B306" s="122">
        <v>9883</v>
      </c>
      <c r="C306" s="122"/>
      <c r="D306" s="122">
        <v>549.81169836806998</v>
      </c>
      <c r="E306" s="122">
        <v>9188.7938546618898</v>
      </c>
      <c r="F306" s="122"/>
      <c r="G306" s="122">
        <v>-112.67970230754599</v>
      </c>
      <c r="H306" s="122">
        <v>257.30016098000101</v>
      </c>
      <c r="I306" s="122"/>
      <c r="J306" s="122">
        <v>28181</v>
      </c>
      <c r="K306" s="122">
        <v>280</v>
      </c>
      <c r="L306" s="122">
        <v>2614</v>
      </c>
      <c r="M306" s="122">
        <v>55336.583827537797</v>
      </c>
      <c r="N306" s="122">
        <v>99062.509417837296</v>
      </c>
      <c r="O306" s="122"/>
      <c r="P306" s="122">
        <v>308</v>
      </c>
      <c r="Q306" s="122">
        <v>8039.8143089790901</v>
      </c>
      <c r="R306" s="122">
        <v>200.54964330203001</v>
      </c>
      <c r="S306" s="122"/>
      <c r="T306" s="122">
        <v>531.07012551080004</v>
      </c>
      <c r="U306" s="122">
        <v>273.76996453079897</v>
      </c>
    </row>
    <row r="307" spans="1:22" ht="12.75" x14ac:dyDescent="0.2">
      <c r="A307" s="122" t="s">
        <v>655</v>
      </c>
      <c r="B307" s="122">
        <v>8930</v>
      </c>
      <c r="C307" s="122"/>
      <c r="D307" s="122">
        <v>546.38085574455295</v>
      </c>
      <c r="E307" s="122">
        <v>8036.1508341202098</v>
      </c>
      <c r="F307" s="122"/>
      <c r="G307" s="122">
        <v>-132.893421908097</v>
      </c>
      <c r="H307" s="122">
        <v>480.44673001406699</v>
      </c>
      <c r="I307" s="122"/>
      <c r="J307" s="122">
        <v>17825</v>
      </c>
      <c r="K307" s="122">
        <v>176</v>
      </c>
      <c r="L307" s="122">
        <v>1446</v>
      </c>
      <c r="M307" s="122">
        <v>55336.583827537797</v>
      </c>
      <c r="N307" s="122">
        <v>99062.509417837296</v>
      </c>
      <c r="O307" s="122"/>
      <c r="P307" s="122">
        <v>150</v>
      </c>
      <c r="Q307" s="122">
        <v>8039.8143089790901</v>
      </c>
      <c r="R307" s="122">
        <v>200.54964330203001</v>
      </c>
      <c r="S307" s="122"/>
      <c r="T307" s="122">
        <v>754.21669454486596</v>
      </c>
      <c r="U307" s="122">
        <v>273.76996453079897</v>
      </c>
    </row>
    <row r="308" spans="1:22" ht="12.75" x14ac:dyDescent="0.2">
      <c r="A308" s="122" t="s">
        <v>656</v>
      </c>
      <c r="B308" s="122">
        <v>10531</v>
      </c>
      <c r="C308" s="122"/>
      <c r="D308" s="122">
        <v>643.38302461390197</v>
      </c>
      <c r="E308" s="122">
        <v>9567.7915776330392</v>
      </c>
      <c r="F308" s="122"/>
      <c r="G308" s="122">
        <v>42.981702926097199</v>
      </c>
      <c r="H308" s="122">
        <v>276.419908886923</v>
      </c>
      <c r="I308" s="122"/>
      <c r="J308" s="122">
        <v>9805</v>
      </c>
      <c r="K308" s="122">
        <v>114</v>
      </c>
      <c r="L308" s="122">
        <v>947</v>
      </c>
      <c r="M308" s="122">
        <v>55336.583827537797</v>
      </c>
      <c r="N308" s="122">
        <v>99062.509417837296</v>
      </c>
      <c r="O308" s="122"/>
      <c r="P308" s="122">
        <v>297</v>
      </c>
      <c r="Q308" s="122">
        <v>8039.8143089790901</v>
      </c>
      <c r="R308" s="122">
        <v>200.54964330203001</v>
      </c>
      <c r="S308" s="122"/>
      <c r="T308" s="122">
        <v>550.18987341772197</v>
      </c>
      <c r="U308" s="122">
        <v>273.76996453079897</v>
      </c>
    </row>
    <row r="309" spans="1:22" ht="12.75" x14ac:dyDescent="0.2">
      <c r="A309" s="122" t="s">
        <v>657</v>
      </c>
      <c r="B309" s="122">
        <v>9395</v>
      </c>
      <c r="C309" s="122"/>
      <c r="D309" s="122">
        <v>533.65333744328905</v>
      </c>
      <c r="E309" s="122">
        <v>7857.1523903539501</v>
      </c>
      <c r="F309" s="122"/>
      <c r="G309" s="122">
        <v>-56.5576924818969</v>
      </c>
      <c r="H309" s="122">
        <v>1060.9461583098901</v>
      </c>
      <c r="I309" s="122"/>
      <c r="J309" s="122">
        <v>5081</v>
      </c>
      <c r="K309" s="122">
        <v>49</v>
      </c>
      <c r="L309" s="122">
        <v>403</v>
      </c>
      <c r="M309" s="122">
        <v>55336.583827537797</v>
      </c>
      <c r="N309" s="122">
        <v>99062.509417837296</v>
      </c>
      <c r="O309" s="122"/>
      <c r="P309" s="122">
        <v>91</v>
      </c>
      <c r="Q309" s="122">
        <v>8039.8143089790901</v>
      </c>
      <c r="R309" s="122">
        <v>200.54964330203001</v>
      </c>
      <c r="S309" s="122"/>
      <c r="T309" s="122">
        <v>1334.7161228406901</v>
      </c>
      <c r="U309" s="122">
        <v>273.76996453079897</v>
      </c>
    </row>
    <row r="310" spans="1:22" ht="12.75" x14ac:dyDescent="0.2">
      <c r="A310" s="122" t="s">
        <v>658</v>
      </c>
      <c r="B310" s="122">
        <v>9728</v>
      </c>
      <c r="C310" s="122"/>
      <c r="D310" s="122">
        <v>482.55664046526198</v>
      </c>
      <c r="E310" s="122">
        <v>8969.4794846752302</v>
      </c>
      <c r="F310" s="122"/>
      <c r="G310" s="122">
        <v>-133.42273800719599</v>
      </c>
      <c r="H310" s="122">
        <v>409.65907954340599</v>
      </c>
      <c r="I310" s="122"/>
      <c r="J310" s="122">
        <v>16169</v>
      </c>
      <c r="K310" s="122">
        <v>141</v>
      </c>
      <c r="L310" s="122">
        <v>1464</v>
      </c>
      <c r="M310" s="122">
        <v>55336.583827537797</v>
      </c>
      <c r="N310" s="122">
        <v>99062.509417837296</v>
      </c>
      <c r="O310" s="122"/>
      <c r="P310" s="122">
        <v>135</v>
      </c>
      <c r="Q310" s="122">
        <v>8039.8143089790901</v>
      </c>
      <c r="R310" s="122">
        <v>200.54964330203001</v>
      </c>
      <c r="S310" s="122"/>
      <c r="T310" s="122">
        <v>683.42904407420497</v>
      </c>
      <c r="U310" s="122">
        <v>273.76996453079897</v>
      </c>
    </row>
    <row r="311" spans="1:22" ht="12.75" x14ac:dyDescent="0.2">
      <c r="A311" s="122" t="s">
        <v>659</v>
      </c>
      <c r="B311" s="122">
        <v>10425</v>
      </c>
      <c r="C311" s="122"/>
      <c r="D311" s="122">
        <v>596.07239025163994</v>
      </c>
      <c r="E311" s="122">
        <v>9462.27811016546</v>
      </c>
      <c r="F311" s="122"/>
      <c r="G311" s="122">
        <v>-128.20661785352499</v>
      </c>
      <c r="H311" s="122">
        <v>495.237436749187</v>
      </c>
      <c r="I311" s="122"/>
      <c r="J311" s="122">
        <v>23116</v>
      </c>
      <c r="K311" s="122">
        <v>249</v>
      </c>
      <c r="L311" s="122">
        <v>2208</v>
      </c>
      <c r="M311" s="122">
        <v>55336.583827537797</v>
      </c>
      <c r="N311" s="122">
        <v>99062.509417837296</v>
      </c>
      <c r="O311" s="122"/>
      <c r="P311" s="122">
        <v>208</v>
      </c>
      <c r="Q311" s="122">
        <v>8039.8143089790901</v>
      </c>
      <c r="R311" s="122">
        <v>200.54964330203001</v>
      </c>
      <c r="S311" s="122"/>
      <c r="T311" s="122">
        <v>769.00740127998597</v>
      </c>
      <c r="U311" s="122">
        <v>273.76996453079897</v>
      </c>
    </row>
    <row r="312" spans="1:22" ht="12.75" x14ac:dyDescent="0.2">
      <c r="A312" s="122" t="s">
        <v>660</v>
      </c>
      <c r="B312" s="122">
        <v>9878</v>
      </c>
      <c r="C312" s="122"/>
      <c r="D312" s="122">
        <v>613.58107019304202</v>
      </c>
      <c r="E312" s="122">
        <v>9407.5497842652494</v>
      </c>
      <c r="F312" s="122"/>
      <c r="G312" s="122">
        <v>-115.865398095796</v>
      </c>
      <c r="H312" s="122">
        <v>-27.132060541616799</v>
      </c>
      <c r="I312" s="122"/>
      <c r="J312" s="122">
        <v>77470</v>
      </c>
      <c r="K312" s="122">
        <v>859</v>
      </c>
      <c r="L312" s="122">
        <v>7357</v>
      </c>
      <c r="M312" s="122">
        <v>55336.583827537797</v>
      </c>
      <c r="N312" s="122">
        <v>99062.509417837296</v>
      </c>
      <c r="O312" s="122"/>
      <c r="P312" s="122">
        <v>816</v>
      </c>
      <c r="Q312" s="122">
        <v>8039.8143089790901</v>
      </c>
      <c r="R312" s="122">
        <v>200.54964330203001</v>
      </c>
      <c r="S312" s="122"/>
      <c r="T312" s="122">
        <v>246.63790398918201</v>
      </c>
      <c r="U312" s="122">
        <v>273.76996453079897</v>
      </c>
    </row>
    <row r="313" spans="1:22" ht="12.75" x14ac:dyDescent="0.2">
      <c r="A313" s="122" t="s">
        <v>661</v>
      </c>
      <c r="B313" s="122">
        <v>10937</v>
      </c>
      <c r="C313" s="122"/>
      <c r="D313" s="122">
        <v>562.34522165339195</v>
      </c>
      <c r="E313" s="122">
        <v>8751.7935709251396</v>
      </c>
      <c r="F313" s="122"/>
      <c r="G313" s="122">
        <v>-93.808951771575195</v>
      </c>
      <c r="H313" s="122">
        <v>1717.0935637621101</v>
      </c>
      <c r="I313" s="122"/>
      <c r="J313" s="122">
        <v>6101</v>
      </c>
      <c r="K313" s="122">
        <v>62</v>
      </c>
      <c r="L313" s="122">
        <v>539</v>
      </c>
      <c r="M313" s="122">
        <v>55336.583827537797</v>
      </c>
      <c r="N313" s="122">
        <v>99062.509417837296</v>
      </c>
      <c r="O313" s="122"/>
      <c r="P313" s="122">
        <v>81</v>
      </c>
      <c r="Q313" s="122">
        <v>8039.8143089790901</v>
      </c>
      <c r="R313" s="122">
        <v>200.54964330203001</v>
      </c>
      <c r="S313" s="122"/>
      <c r="T313" s="122">
        <v>1990.8635282929099</v>
      </c>
      <c r="U313" s="122">
        <v>273.76996453079897</v>
      </c>
    </row>
    <row r="314" spans="1:22" ht="12.75" x14ac:dyDescent="0.2">
      <c r="A314" s="122" t="s">
        <v>662</v>
      </c>
      <c r="B314" s="122">
        <v>10223</v>
      </c>
      <c r="C314" s="122"/>
      <c r="D314" s="122">
        <v>600.80019422084899</v>
      </c>
      <c r="E314" s="122">
        <v>9675.1739712092203</v>
      </c>
      <c r="F314" s="122"/>
      <c r="G314" s="122">
        <v>-143.944654449224</v>
      </c>
      <c r="H314" s="122">
        <v>90.563760383543197</v>
      </c>
      <c r="I314" s="122"/>
      <c r="J314" s="122">
        <v>42184</v>
      </c>
      <c r="K314" s="122">
        <v>458</v>
      </c>
      <c r="L314" s="122">
        <v>4120</v>
      </c>
      <c r="M314" s="122">
        <v>55336.583827537797</v>
      </c>
      <c r="N314" s="122">
        <v>99062.509417837296</v>
      </c>
      <c r="O314" s="122"/>
      <c r="P314" s="122">
        <v>297</v>
      </c>
      <c r="Q314" s="122">
        <v>8039.8143089790901</v>
      </c>
      <c r="R314" s="122">
        <v>200.54964330203001</v>
      </c>
      <c r="S314" s="122"/>
      <c r="T314" s="122">
        <v>364.33372491434199</v>
      </c>
      <c r="U314" s="122">
        <v>273.76996453079897</v>
      </c>
    </row>
    <row r="315" spans="1:22" ht="12.75" x14ac:dyDescent="0.2">
      <c r="A315" s="122" t="s">
        <v>663</v>
      </c>
      <c r="B315" s="122">
        <v>10862</v>
      </c>
      <c r="C315" s="122"/>
      <c r="D315" s="122">
        <v>581.85675525692398</v>
      </c>
      <c r="E315" s="122">
        <v>9805.6798662326291</v>
      </c>
      <c r="F315" s="122"/>
      <c r="G315" s="122">
        <v>-50.908429429323</v>
      </c>
      <c r="H315" s="122">
        <v>525.509754081339</v>
      </c>
      <c r="I315" s="122"/>
      <c r="J315" s="122">
        <v>8274</v>
      </c>
      <c r="K315" s="122">
        <v>87</v>
      </c>
      <c r="L315" s="122">
        <v>819</v>
      </c>
      <c r="M315" s="122">
        <v>55336.583827537797</v>
      </c>
      <c r="N315" s="122">
        <v>99062.509417837296</v>
      </c>
      <c r="O315" s="122"/>
      <c r="P315" s="122">
        <v>154</v>
      </c>
      <c r="Q315" s="122">
        <v>8039.8143089790901</v>
      </c>
      <c r="R315" s="122">
        <v>200.54964330203001</v>
      </c>
      <c r="S315" s="122"/>
      <c r="T315" s="122">
        <v>799.27971861213803</v>
      </c>
      <c r="U315" s="122">
        <v>273.76996453079897</v>
      </c>
    </row>
    <row r="316" spans="1:22" ht="12.75" x14ac:dyDescent="0.2">
      <c r="A316" s="122" t="s">
        <v>664</v>
      </c>
      <c r="B316" s="122">
        <v>8302</v>
      </c>
      <c r="C316" s="122"/>
      <c r="D316" s="122">
        <v>443.744509457535</v>
      </c>
      <c r="E316" s="122">
        <v>7384.82027439179</v>
      </c>
      <c r="F316" s="122"/>
      <c r="G316" s="122">
        <v>-62.055663521576598</v>
      </c>
      <c r="H316" s="122">
        <v>535.56981748554995</v>
      </c>
      <c r="I316" s="122"/>
      <c r="J316" s="122">
        <v>3367</v>
      </c>
      <c r="K316" s="122">
        <v>27</v>
      </c>
      <c r="L316" s="122">
        <v>251</v>
      </c>
      <c r="M316" s="122">
        <v>55336.583827537797</v>
      </c>
      <c r="N316" s="122">
        <v>99062.509417837296</v>
      </c>
      <c r="O316" s="122"/>
      <c r="P316" s="122">
        <v>58</v>
      </c>
      <c r="Q316" s="122">
        <v>8039.8143089790901</v>
      </c>
      <c r="R316" s="122">
        <v>200.54964330203001</v>
      </c>
      <c r="S316" s="122"/>
      <c r="T316" s="122">
        <v>809.33978201634898</v>
      </c>
      <c r="U316" s="122">
        <v>273.76996453079897</v>
      </c>
    </row>
    <row r="317" spans="1:22" ht="12.75" x14ac:dyDescent="0.2">
      <c r="A317" s="122" t="s">
        <v>665</v>
      </c>
      <c r="B317" s="122">
        <v>9361</v>
      </c>
      <c r="C317" s="122"/>
      <c r="D317" s="122">
        <v>409.34930874439499</v>
      </c>
      <c r="E317" s="122">
        <v>7861.0464770038998</v>
      </c>
      <c r="F317" s="122"/>
      <c r="G317" s="122">
        <v>-27.5341369890976</v>
      </c>
      <c r="H317" s="122">
        <v>1118.4924338431799</v>
      </c>
      <c r="I317" s="122"/>
      <c r="J317" s="122">
        <v>4461</v>
      </c>
      <c r="K317" s="122">
        <v>33</v>
      </c>
      <c r="L317" s="122">
        <v>354</v>
      </c>
      <c r="M317" s="122">
        <v>55336.583827537797</v>
      </c>
      <c r="N317" s="122">
        <v>99062.509417837296</v>
      </c>
      <c r="O317" s="122"/>
      <c r="P317" s="122">
        <v>96</v>
      </c>
      <c r="Q317" s="122">
        <v>8039.8143089790901</v>
      </c>
      <c r="R317" s="122">
        <v>200.54964330203001</v>
      </c>
      <c r="S317" s="122"/>
      <c r="T317" s="122">
        <v>1392.26239837398</v>
      </c>
      <c r="U317" s="122">
        <v>273.76996453079897</v>
      </c>
    </row>
    <row r="318" spans="1:22" ht="6.75" customHeight="1" thickBot="1" x14ac:dyDescent="0.25">
      <c r="A318" s="1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5"/>
    </row>
    <row r="319" spans="1:22" x14ac:dyDescent="0.2"/>
  </sheetData>
  <mergeCells count="4">
    <mergeCell ref="T2:U3"/>
    <mergeCell ref="D3:E3"/>
    <mergeCell ref="G3:H3"/>
    <mergeCell ref="P3:R3"/>
  </mergeCells>
  <conditionalFormatting sqref="B8:U333">
    <cfRule type="cellIs" dxfId="10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2" manualBreakCount="2">
    <brk id="52" max="16383" man="1"/>
    <brk id="2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pageSetUpPr fitToPage="1"/>
  </sheetPr>
  <dimension ref="A1:V329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15.42578125" bestFit="1" customWidth="1"/>
    <col min="2" max="2" width="11.140625" customWidth="1"/>
    <col min="3" max="3" width="12.140625" customWidth="1"/>
    <col min="4" max="5" width="11.7109375" customWidth="1"/>
    <col min="6" max="6" width="6.42578125" style="66" customWidth="1"/>
    <col min="7" max="7" width="12.5703125" customWidth="1"/>
    <col min="8" max="8" width="9.140625" customWidth="1"/>
    <col min="9" max="9" width="9.140625" style="73" customWidth="1"/>
    <col min="10" max="10" width="2.28515625" customWidth="1"/>
    <col min="11" max="11" width="11.140625" bestFit="1" customWidth="1"/>
    <col min="12" max="12" width="9.140625" customWidth="1"/>
    <col min="13" max="13" width="2.42578125" customWidth="1"/>
    <col min="14" max="15" width="11.42578125" customWidth="1"/>
    <col min="16" max="16" width="11.7109375" customWidth="1"/>
    <col min="17" max="17" width="11.5703125" customWidth="1"/>
    <col min="18" max="18" width="3.140625" customWidth="1"/>
    <col min="19" max="19" width="12.7109375" customWidth="1"/>
    <col min="20" max="21" width="9.140625" customWidth="1"/>
    <col min="22" max="22" width="2.7109375" customWidth="1"/>
    <col min="23" max="16384" width="9.140625" hidden="1"/>
  </cols>
  <sheetData>
    <row r="1" spans="1:22" ht="16.5" thickBot="1" x14ac:dyDescent="0.3">
      <c r="A1" s="71" t="str">
        <f>"Tabell 6  Gymnasieskola, utjämningsåret "&amp;Innehåll!C47</f>
        <v>Tabell 6  Gymnasieskola, utjämningsåret 2019</v>
      </c>
      <c r="B1" s="70"/>
      <c r="C1" s="70"/>
      <c r="D1" s="70"/>
      <c r="E1" s="70"/>
      <c r="G1" s="71" t="s">
        <v>73</v>
      </c>
      <c r="H1" s="70"/>
      <c r="I1" s="72"/>
      <c r="J1" s="70"/>
      <c r="K1" s="70"/>
      <c r="L1" s="70"/>
      <c r="M1" s="70"/>
      <c r="N1" s="70"/>
      <c r="O1" s="70"/>
      <c r="P1" s="70"/>
      <c r="Q1" s="193"/>
      <c r="R1" s="70"/>
      <c r="S1" s="70"/>
      <c r="T1" s="70"/>
      <c r="U1" s="70"/>
      <c r="V1" s="70"/>
    </row>
    <row r="2" spans="1:22" ht="6.75" customHeight="1" x14ac:dyDescent="0.2">
      <c r="R2" s="66"/>
      <c r="S2" s="66"/>
      <c r="T2" s="66"/>
      <c r="U2" s="66"/>
    </row>
    <row r="3" spans="1:22" s="66" customFormat="1" ht="25.5" customHeight="1" x14ac:dyDescent="0.2">
      <c r="A3" s="139" t="s">
        <v>19</v>
      </c>
      <c r="B3"/>
      <c r="D3" s="661" t="s">
        <v>76</v>
      </c>
      <c r="E3" s="661"/>
      <c r="F3" s="74"/>
      <c r="H3" s="660" t="s">
        <v>77</v>
      </c>
      <c r="I3" s="660"/>
      <c r="K3" s="660" t="s">
        <v>121</v>
      </c>
      <c r="L3" s="660"/>
      <c r="M3" s="77"/>
      <c r="N3" s="661" t="s">
        <v>122</v>
      </c>
      <c r="O3" s="661"/>
      <c r="P3" s="661"/>
      <c r="Q3" s="661"/>
      <c r="R3" s="77"/>
      <c r="S3" s="660" t="s">
        <v>127</v>
      </c>
      <c r="T3" s="660"/>
      <c r="U3" s="660"/>
    </row>
    <row r="4" spans="1:22" s="66" customFormat="1" ht="75.75" customHeight="1" x14ac:dyDescent="0.2">
      <c r="A4" s="3" t="s">
        <v>47</v>
      </c>
      <c r="B4" s="104" t="s">
        <v>79</v>
      </c>
      <c r="C4" s="104" t="s">
        <v>112</v>
      </c>
      <c r="D4" s="104" t="s">
        <v>115</v>
      </c>
      <c r="E4" s="104" t="s">
        <v>114</v>
      </c>
      <c r="F4" s="79"/>
      <c r="G4" s="78" t="str">
        <f>"Folkmängd 31/12 -"&amp;Innehåll!C47-2</f>
        <v>Folkmängd 31/12 -2017</v>
      </c>
      <c r="H4" s="78" t="s">
        <v>116</v>
      </c>
      <c r="I4" s="88" t="s">
        <v>117</v>
      </c>
      <c r="J4" s="89"/>
      <c r="K4" s="89" t="s">
        <v>113</v>
      </c>
      <c r="L4" s="89" t="s">
        <v>90</v>
      </c>
      <c r="M4" s="90"/>
      <c r="N4" s="88" t="s">
        <v>125</v>
      </c>
      <c r="O4" s="89" t="s">
        <v>154</v>
      </c>
      <c r="P4" s="88" t="s">
        <v>126</v>
      </c>
      <c r="Q4" s="89" t="s">
        <v>156</v>
      </c>
      <c r="S4" s="88" t="s">
        <v>131</v>
      </c>
      <c r="T4" s="88" t="s">
        <v>130</v>
      </c>
      <c r="U4" s="88" t="s">
        <v>129</v>
      </c>
    </row>
    <row r="5" spans="1:22" s="74" customFormat="1" ht="15.75" customHeight="1" x14ac:dyDescent="0.2">
      <c r="B5" s="80" t="s">
        <v>92</v>
      </c>
      <c r="C5" s="80" t="s">
        <v>93</v>
      </c>
      <c r="D5" s="80" t="s">
        <v>94</v>
      </c>
      <c r="E5" s="80" t="s">
        <v>95</v>
      </c>
      <c r="F5" s="80"/>
      <c r="G5" s="80" t="s">
        <v>96</v>
      </c>
      <c r="H5" s="80" t="s">
        <v>118</v>
      </c>
      <c r="I5" s="81" t="s">
        <v>98</v>
      </c>
      <c r="J5" s="80"/>
      <c r="K5" s="80" t="s">
        <v>99</v>
      </c>
      <c r="L5" s="80" t="s">
        <v>123</v>
      </c>
      <c r="N5" s="74" t="s">
        <v>101</v>
      </c>
      <c r="O5" s="74" t="s">
        <v>102</v>
      </c>
      <c r="P5" s="74" t="s">
        <v>153</v>
      </c>
      <c r="Q5" s="74" t="s">
        <v>104</v>
      </c>
      <c r="S5" s="74" t="s">
        <v>157</v>
      </c>
      <c r="T5" s="74" t="s">
        <v>158</v>
      </c>
      <c r="U5" s="74" t="s">
        <v>128</v>
      </c>
    </row>
    <row r="6" spans="1:22" s="74" customFormat="1" ht="15.75" customHeight="1" x14ac:dyDescent="0.2">
      <c r="A6" s="65"/>
      <c r="B6" s="82" t="s">
        <v>119</v>
      </c>
      <c r="C6" s="82" t="s">
        <v>120</v>
      </c>
      <c r="D6" s="82" t="s">
        <v>124</v>
      </c>
      <c r="E6" s="83" t="s">
        <v>155</v>
      </c>
      <c r="F6" s="80"/>
      <c r="G6" s="82"/>
      <c r="H6" s="82"/>
      <c r="I6" s="84"/>
      <c r="J6" s="82"/>
      <c r="K6" s="82"/>
      <c r="L6" s="82"/>
      <c r="M6" s="65"/>
      <c r="N6" s="65"/>
      <c r="O6" s="65"/>
      <c r="P6" s="65" t="s">
        <v>111</v>
      </c>
      <c r="Q6" s="65"/>
      <c r="S6" s="262" t="s">
        <v>340</v>
      </c>
      <c r="T6" s="82" t="s">
        <v>132</v>
      </c>
      <c r="U6" s="82"/>
    </row>
    <row r="7" spans="1:22" ht="18.75" customHeight="1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ht="12.75" x14ac:dyDescent="0.2">
      <c r="A8" s="122" t="s">
        <v>359</v>
      </c>
      <c r="B8" s="122">
        <v>4063</v>
      </c>
      <c r="C8" s="122">
        <v>4305.8195849097401</v>
      </c>
      <c r="D8" s="122">
        <v>-87.237487569434506</v>
      </c>
      <c r="E8" s="122">
        <v>-155.58061714749701</v>
      </c>
      <c r="F8" s="122"/>
      <c r="G8" s="122">
        <v>91925</v>
      </c>
      <c r="H8" s="122">
        <v>3394</v>
      </c>
      <c r="I8" s="122">
        <v>116621.233159348</v>
      </c>
      <c r="J8" s="122"/>
      <c r="K8" s="122">
        <v>5.0544984297062596</v>
      </c>
      <c r="L8" s="122">
        <v>92.291985999140707</v>
      </c>
      <c r="M8" s="122"/>
      <c r="N8" s="122">
        <v>-145.08977026238699</v>
      </c>
      <c r="O8" s="140">
        <v>-0.620120142198334</v>
      </c>
      <c r="P8" s="122">
        <v>-166.69158417480401</v>
      </c>
      <c r="Q8" s="122">
        <v>0</v>
      </c>
      <c r="R8" s="122"/>
      <c r="S8" s="122">
        <v>3740.71545704255</v>
      </c>
      <c r="T8" s="122">
        <v>3907.4070412173601</v>
      </c>
      <c r="U8" s="122">
        <v>105830.404320538</v>
      </c>
    </row>
    <row r="9" spans="1:22" ht="12.75" x14ac:dyDescent="0.2">
      <c r="A9" s="122" t="s">
        <v>360</v>
      </c>
      <c r="B9" s="122">
        <v>4209</v>
      </c>
      <c r="C9" s="122">
        <v>4939.5943137610102</v>
      </c>
      <c r="D9" s="122">
        <v>-92.118631263988306</v>
      </c>
      <c r="E9" s="122">
        <v>-638.61430702434905</v>
      </c>
      <c r="F9" s="122"/>
      <c r="G9" s="122">
        <v>32888</v>
      </c>
      <c r="H9" s="122">
        <v>1393</v>
      </c>
      <c r="I9" s="122">
        <v>116621.233159348</v>
      </c>
      <c r="J9" s="122"/>
      <c r="K9" s="122">
        <v>0.173354735152488</v>
      </c>
      <c r="L9" s="122">
        <v>92.291985999140707</v>
      </c>
      <c r="M9" s="122"/>
      <c r="N9" s="122">
        <v>-549.35244928710802</v>
      </c>
      <c r="O9" s="140">
        <v>-0.620120142198334</v>
      </c>
      <c r="P9" s="122">
        <v>-728.49628490378802</v>
      </c>
      <c r="Q9" s="122">
        <v>0</v>
      </c>
      <c r="R9" s="122"/>
      <c r="S9" s="122">
        <v>3754.04303699202</v>
      </c>
      <c r="T9" s="122">
        <v>4482.5393218958097</v>
      </c>
      <c r="U9" s="122">
        <v>105830.404320538</v>
      </c>
    </row>
    <row r="10" spans="1:22" ht="12.75" x14ac:dyDescent="0.2">
      <c r="A10" s="122" t="s">
        <v>361</v>
      </c>
      <c r="B10" s="122">
        <v>4319</v>
      </c>
      <c r="C10" s="122">
        <v>4420.6225375143003</v>
      </c>
      <c r="D10" s="122">
        <v>24.982371442580199</v>
      </c>
      <c r="E10" s="122">
        <v>-126.57231251461999</v>
      </c>
      <c r="F10" s="122"/>
      <c r="G10" s="122">
        <v>27753</v>
      </c>
      <c r="H10" s="122">
        <v>1052</v>
      </c>
      <c r="I10" s="122">
        <v>116621.233159348</v>
      </c>
      <c r="J10" s="122"/>
      <c r="K10" s="122">
        <v>117.27435744172099</v>
      </c>
      <c r="L10" s="122">
        <v>92.291985999140707</v>
      </c>
      <c r="M10" s="122"/>
      <c r="N10" s="122">
        <v>-120.40464405399101</v>
      </c>
      <c r="O10" s="140">
        <v>-0.620120142198334</v>
      </c>
      <c r="P10" s="122">
        <v>-133.36010111744801</v>
      </c>
      <c r="Q10" s="122">
        <v>0</v>
      </c>
      <c r="R10" s="122"/>
      <c r="S10" s="122">
        <v>3878.22730727825</v>
      </c>
      <c r="T10" s="122">
        <v>4011.5874083957001</v>
      </c>
      <c r="U10" s="122">
        <v>105830.404320538</v>
      </c>
    </row>
    <row r="11" spans="1:22" ht="12.75" x14ac:dyDescent="0.2">
      <c r="A11" s="122" t="s">
        <v>362</v>
      </c>
      <c r="B11" s="122">
        <v>4025</v>
      </c>
      <c r="C11" s="122">
        <v>4073.4042728057102</v>
      </c>
      <c r="D11" s="122">
        <v>-52.884034479537398</v>
      </c>
      <c r="E11" s="122">
        <v>4.6102247592439998</v>
      </c>
      <c r="F11" s="122"/>
      <c r="G11" s="122">
        <v>88037</v>
      </c>
      <c r="H11" s="122">
        <v>3075</v>
      </c>
      <c r="I11" s="122">
        <v>116621.233159348</v>
      </c>
      <c r="J11" s="122"/>
      <c r="K11" s="122">
        <v>39.407951519603301</v>
      </c>
      <c r="L11" s="122">
        <v>92.291985999140707</v>
      </c>
      <c r="M11" s="122"/>
      <c r="N11" s="122">
        <v>15.1466812457006</v>
      </c>
      <c r="O11" s="140">
        <v>-0.620120142198334</v>
      </c>
      <c r="P11" s="122">
        <v>-6.5463518694109597</v>
      </c>
      <c r="Q11" s="122">
        <v>0</v>
      </c>
      <c r="R11" s="122"/>
      <c r="S11" s="122">
        <v>3689.9504992915099</v>
      </c>
      <c r="T11" s="122">
        <v>3696.49685116092</v>
      </c>
      <c r="U11" s="122">
        <v>105830.404320538</v>
      </c>
    </row>
    <row r="12" spans="1:22" ht="12.75" x14ac:dyDescent="0.2">
      <c r="A12" s="122" t="s">
        <v>363</v>
      </c>
      <c r="B12" s="122">
        <v>4050</v>
      </c>
      <c r="C12" s="122">
        <v>4290.4841740305501</v>
      </c>
      <c r="D12" s="122">
        <v>-88.909869462261099</v>
      </c>
      <c r="E12" s="122">
        <v>-151.272241046538</v>
      </c>
      <c r="F12" s="122"/>
      <c r="G12" s="122">
        <v>110003</v>
      </c>
      <c r="H12" s="122">
        <v>4047</v>
      </c>
      <c r="I12" s="122">
        <v>116621.233159348</v>
      </c>
      <c r="J12" s="122"/>
      <c r="K12" s="122">
        <v>3.3821165368796802</v>
      </c>
      <c r="L12" s="122">
        <v>92.291985999140707</v>
      </c>
      <c r="M12" s="122"/>
      <c r="N12" s="122">
        <v>-141.10916917972099</v>
      </c>
      <c r="O12" s="140">
        <v>-0.620120142198334</v>
      </c>
      <c r="P12" s="122">
        <v>-162.055433055554</v>
      </c>
      <c r="Q12" s="122">
        <v>0</v>
      </c>
      <c r="R12" s="122"/>
      <c r="S12" s="122">
        <v>3731.4351652482801</v>
      </c>
      <c r="T12" s="122">
        <v>3893.4905983038402</v>
      </c>
      <c r="U12" s="122">
        <v>105830.404320538</v>
      </c>
    </row>
    <row r="13" spans="1:22" ht="12.75" x14ac:dyDescent="0.2">
      <c r="A13" s="122" t="s">
        <v>364</v>
      </c>
      <c r="B13" s="122">
        <v>3820</v>
      </c>
      <c r="C13" s="122">
        <v>4078.91354777572</v>
      </c>
      <c r="D13" s="122">
        <v>-92.209284414026996</v>
      </c>
      <c r="E13" s="122">
        <v>-167.150853542535</v>
      </c>
      <c r="F13" s="122"/>
      <c r="G13" s="122">
        <v>76453</v>
      </c>
      <c r="H13" s="122">
        <v>2674</v>
      </c>
      <c r="I13" s="122">
        <v>116621.233159348</v>
      </c>
      <c r="J13" s="122"/>
      <c r="K13" s="122">
        <v>8.2701585113714698E-2</v>
      </c>
      <c r="L13" s="122">
        <v>92.291985999140707</v>
      </c>
      <c r="M13" s="122"/>
      <c r="N13" s="122">
        <v>-178.742682639593</v>
      </c>
      <c r="O13" s="140">
        <v>-0.620120142198334</v>
      </c>
      <c r="P13" s="122">
        <v>-156.17914458767601</v>
      </c>
      <c r="Q13" s="122">
        <v>0</v>
      </c>
      <c r="R13" s="122"/>
      <c r="S13" s="122">
        <v>3545.3172146541901</v>
      </c>
      <c r="T13" s="122">
        <v>3701.4963592418699</v>
      </c>
      <c r="U13" s="122">
        <v>105830.404320538</v>
      </c>
    </row>
    <row r="14" spans="1:22" ht="12.75" x14ac:dyDescent="0.2">
      <c r="A14" s="122" t="s">
        <v>365</v>
      </c>
      <c r="B14" s="122">
        <v>3740</v>
      </c>
      <c r="C14" s="122">
        <v>4221.4488976616904</v>
      </c>
      <c r="D14" s="122">
        <v>-81.851198796931001</v>
      </c>
      <c r="E14" s="122">
        <v>-399.683782045388</v>
      </c>
      <c r="F14" s="122"/>
      <c r="G14" s="122">
        <v>47185</v>
      </c>
      <c r="H14" s="122">
        <v>1708</v>
      </c>
      <c r="I14" s="122">
        <v>116621.233159348</v>
      </c>
      <c r="J14" s="122"/>
      <c r="K14" s="122">
        <v>10.4407872022097</v>
      </c>
      <c r="L14" s="122">
        <v>92.291985999140707</v>
      </c>
      <c r="M14" s="122"/>
      <c r="N14" s="122">
        <v>-401.49512984312099</v>
      </c>
      <c r="O14" s="140">
        <v>-0.620120142198334</v>
      </c>
      <c r="P14" s="122">
        <v>-398.49255438985301</v>
      </c>
      <c r="Q14" s="122">
        <v>0</v>
      </c>
      <c r="R14" s="122"/>
      <c r="S14" s="122">
        <v>3432.35052242436</v>
      </c>
      <c r="T14" s="122">
        <v>3830.8430768142198</v>
      </c>
      <c r="U14" s="122">
        <v>105830.404320538</v>
      </c>
    </row>
    <row r="15" spans="1:22" ht="12.75" x14ac:dyDescent="0.2">
      <c r="A15" s="122" t="s">
        <v>366</v>
      </c>
      <c r="B15" s="122">
        <v>3780</v>
      </c>
      <c r="C15" s="122">
        <v>4141.5508412231202</v>
      </c>
      <c r="D15" s="122">
        <v>-54.567231500645001</v>
      </c>
      <c r="E15" s="122">
        <v>-307.08355707870498</v>
      </c>
      <c r="F15" s="122"/>
      <c r="G15" s="122">
        <v>101231</v>
      </c>
      <c r="H15" s="122">
        <v>3595</v>
      </c>
      <c r="I15" s="122">
        <v>116621.233159348</v>
      </c>
      <c r="J15" s="122"/>
      <c r="K15" s="122">
        <v>37.724754498495798</v>
      </c>
      <c r="L15" s="122">
        <v>92.291985999140707</v>
      </c>
      <c r="M15" s="122"/>
      <c r="N15" s="122">
        <v>-288.47330835231702</v>
      </c>
      <c r="O15" s="140">
        <v>-0.620120142198334</v>
      </c>
      <c r="P15" s="122">
        <v>-326.31392594729101</v>
      </c>
      <c r="Q15" s="122">
        <v>0</v>
      </c>
      <c r="R15" s="122"/>
      <c r="S15" s="122">
        <v>3432.0239698784299</v>
      </c>
      <c r="T15" s="122">
        <v>3758.3378958257199</v>
      </c>
      <c r="U15" s="122">
        <v>105830.404320538</v>
      </c>
    </row>
    <row r="16" spans="1:22" ht="12.75" x14ac:dyDescent="0.2">
      <c r="A16" s="122" t="s">
        <v>367</v>
      </c>
      <c r="B16" s="122">
        <v>3753</v>
      </c>
      <c r="C16" s="122">
        <v>3576.8089699083098</v>
      </c>
      <c r="D16" s="122">
        <v>65.997373344289201</v>
      </c>
      <c r="E16" s="122">
        <v>110.550534031635</v>
      </c>
      <c r="F16" s="122"/>
      <c r="G16" s="122">
        <v>60808</v>
      </c>
      <c r="H16" s="122">
        <v>1865</v>
      </c>
      <c r="I16" s="122">
        <v>116621.233159348</v>
      </c>
      <c r="J16" s="122"/>
      <c r="K16" s="122">
        <v>158.28935934342999</v>
      </c>
      <c r="L16" s="122">
        <v>92.291985999140707</v>
      </c>
      <c r="M16" s="122"/>
      <c r="N16" s="122">
        <v>188.98191294414499</v>
      </c>
      <c r="O16" s="140">
        <v>-0.620120142198334</v>
      </c>
      <c r="P16" s="122">
        <v>31.4990349769255</v>
      </c>
      <c r="Q16" s="122">
        <v>0</v>
      </c>
      <c r="R16" s="122"/>
      <c r="S16" s="122">
        <v>3277.3499765932102</v>
      </c>
      <c r="T16" s="122">
        <v>3245.8509416162901</v>
      </c>
      <c r="U16" s="122">
        <v>105830.404320538</v>
      </c>
    </row>
    <row r="17" spans="1:21" ht="12.75" x14ac:dyDescent="0.2">
      <c r="A17" s="122" t="s">
        <v>368</v>
      </c>
      <c r="B17" s="122">
        <v>4994</v>
      </c>
      <c r="C17" s="122">
        <v>4638.5931387958399</v>
      </c>
      <c r="D17" s="122">
        <v>150.582187621754</v>
      </c>
      <c r="E17" s="122">
        <v>204.725564049631</v>
      </c>
      <c r="F17" s="122"/>
      <c r="G17" s="122">
        <v>10660</v>
      </c>
      <c r="H17" s="122">
        <v>424</v>
      </c>
      <c r="I17" s="122">
        <v>116621.233159348</v>
      </c>
      <c r="J17" s="122"/>
      <c r="K17" s="122">
        <v>242.87417362089499</v>
      </c>
      <c r="L17" s="122">
        <v>92.291985999140707</v>
      </c>
      <c r="M17" s="122"/>
      <c r="N17" s="122">
        <v>267.12722770016001</v>
      </c>
      <c r="O17" s="140">
        <v>-0.620120142198334</v>
      </c>
      <c r="P17" s="122">
        <v>141.703780256904</v>
      </c>
      <c r="Q17" s="122">
        <v>0</v>
      </c>
      <c r="R17" s="122"/>
      <c r="S17" s="122">
        <v>4351.0932203983702</v>
      </c>
      <c r="T17" s="122">
        <v>4209.38944014147</v>
      </c>
      <c r="U17" s="122">
        <v>105830.404320538</v>
      </c>
    </row>
    <row r="18" spans="1:21" ht="12.75" x14ac:dyDescent="0.2">
      <c r="A18" s="122" t="s">
        <v>369</v>
      </c>
      <c r="B18" s="122">
        <v>3805</v>
      </c>
      <c r="C18" s="122">
        <v>3779.6415172423899</v>
      </c>
      <c r="D18" s="122">
        <v>35.945708426987302</v>
      </c>
      <c r="E18" s="122">
        <v>-10.907990673471801</v>
      </c>
      <c r="F18" s="122"/>
      <c r="G18" s="122">
        <v>28109</v>
      </c>
      <c r="H18" s="122">
        <v>911</v>
      </c>
      <c r="I18" s="122">
        <v>116621.233159348</v>
      </c>
      <c r="J18" s="122"/>
      <c r="K18" s="122">
        <v>128.237694426128</v>
      </c>
      <c r="L18" s="122">
        <v>92.291985999140707</v>
      </c>
      <c r="M18" s="122"/>
      <c r="N18" s="122">
        <v>1.7958127417691701</v>
      </c>
      <c r="O18" s="140">
        <v>-0.620120142198334</v>
      </c>
      <c r="P18" s="122">
        <v>-24.231914230911102</v>
      </c>
      <c r="Q18" s="122">
        <v>0</v>
      </c>
      <c r="R18" s="122"/>
      <c r="S18" s="122">
        <v>3405.6837119390002</v>
      </c>
      <c r="T18" s="122">
        <v>3429.91562616991</v>
      </c>
      <c r="U18" s="122">
        <v>105830.404320538</v>
      </c>
    </row>
    <row r="19" spans="1:21" ht="12.75" x14ac:dyDescent="0.2">
      <c r="A19" s="122" t="s">
        <v>370</v>
      </c>
      <c r="B19" s="122">
        <v>4897</v>
      </c>
      <c r="C19" s="122">
        <v>4996.5532838748704</v>
      </c>
      <c r="D19" s="122">
        <v>-56.512191053669497</v>
      </c>
      <c r="E19" s="122">
        <v>-42.869795095360502</v>
      </c>
      <c r="F19" s="122"/>
      <c r="G19" s="122">
        <v>16665</v>
      </c>
      <c r="H19" s="122">
        <v>714</v>
      </c>
      <c r="I19" s="122">
        <v>116621.233159348</v>
      </c>
      <c r="J19" s="122"/>
      <c r="K19" s="122">
        <v>35.779794945471203</v>
      </c>
      <c r="L19" s="122">
        <v>92.291985999140707</v>
      </c>
      <c r="M19" s="122"/>
      <c r="N19" s="122">
        <v>-65.819364623505905</v>
      </c>
      <c r="O19" s="140">
        <v>-0.620120142198334</v>
      </c>
      <c r="P19" s="122">
        <v>-20.540345709413501</v>
      </c>
      <c r="Q19" s="122">
        <v>0</v>
      </c>
      <c r="R19" s="122"/>
      <c r="S19" s="122">
        <v>4513.6875981768198</v>
      </c>
      <c r="T19" s="122">
        <v>4534.2279438862297</v>
      </c>
      <c r="U19" s="122">
        <v>105830.404320538</v>
      </c>
    </row>
    <row r="20" spans="1:21" ht="12.75" x14ac:dyDescent="0.2">
      <c r="A20" s="122" t="s">
        <v>371</v>
      </c>
      <c r="B20" s="122">
        <v>4032</v>
      </c>
      <c r="C20" s="122">
        <v>4091.3655378093999</v>
      </c>
      <c r="D20" s="122">
        <v>7.1313037328769404</v>
      </c>
      <c r="E20" s="122">
        <v>-66.687633639790107</v>
      </c>
      <c r="F20" s="122"/>
      <c r="G20" s="122">
        <v>47146</v>
      </c>
      <c r="H20" s="122">
        <v>1654</v>
      </c>
      <c r="I20" s="122">
        <v>116621.233159348</v>
      </c>
      <c r="J20" s="122"/>
      <c r="K20" s="122">
        <v>99.423289732017693</v>
      </c>
      <c r="L20" s="122">
        <v>92.291985999140707</v>
      </c>
      <c r="M20" s="122"/>
      <c r="N20" s="122">
        <v>-75.240403454261497</v>
      </c>
      <c r="O20" s="140">
        <v>-0.620120142198334</v>
      </c>
      <c r="P20" s="122">
        <v>-58.754983967517099</v>
      </c>
      <c r="Q20" s="122">
        <v>0</v>
      </c>
      <c r="R20" s="122"/>
      <c r="S20" s="122">
        <v>3654.0411969634101</v>
      </c>
      <c r="T20" s="122">
        <v>3712.7961809309299</v>
      </c>
      <c r="U20" s="122">
        <v>105830.404320538</v>
      </c>
    </row>
    <row r="21" spans="1:21" ht="12.75" x14ac:dyDescent="0.2">
      <c r="A21" s="122" t="s">
        <v>372</v>
      </c>
      <c r="B21" s="122">
        <v>4077</v>
      </c>
      <c r="C21" s="122">
        <v>4462.0834254961701</v>
      </c>
      <c r="D21" s="122">
        <v>-91.865762184279703</v>
      </c>
      <c r="E21" s="122">
        <v>-293.61071854087402</v>
      </c>
      <c r="F21" s="122"/>
      <c r="G21" s="122">
        <v>71848</v>
      </c>
      <c r="H21" s="122">
        <v>2749</v>
      </c>
      <c r="I21" s="122">
        <v>116621.233159348</v>
      </c>
      <c r="J21" s="122"/>
      <c r="K21" s="122">
        <v>0.42622381486100402</v>
      </c>
      <c r="L21" s="122">
        <v>92.291985999140707</v>
      </c>
      <c r="M21" s="122"/>
      <c r="N21" s="122">
        <v>-257.34054274580899</v>
      </c>
      <c r="O21" s="140">
        <v>-0.620120142198334</v>
      </c>
      <c r="P21" s="122">
        <v>-330.50101447813699</v>
      </c>
      <c r="Q21" s="122">
        <v>0</v>
      </c>
      <c r="R21" s="122"/>
      <c r="S21" s="122">
        <v>3718.7109535259701</v>
      </c>
      <c r="T21" s="122">
        <v>4049.2119680041001</v>
      </c>
      <c r="U21" s="122">
        <v>105830.404320538</v>
      </c>
    </row>
    <row r="22" spans="1:21" ht="12.75" x14ac:dyDescent="0.2">
      <c r="A22" s="122" t="s">
        <v>373</v>
      </c>
      <c r="B22" s="122">
        <v>1987</v>
      </c>
      <c r="C22" s="122">
        <v>2250.2848758462601</v>
      </c>
      <c r="D22" s="122">
        <v>-76.708028683981397</v>
      </c>
      <c r="E22" s="122">
        <v>-186.38127743095299</v>
      </c>
      <c r="F22" s="122"/>
      <c r="G22" s="122">
        <v>79707</v>
      </c>
      <c r="H22" s="122">
        <v>1538</v>
      </c>
      <c r="I22" s="122">
        <v>116621.233159348</v>
      </c>
      <c r="J22" s="122"/>
      <c r="K22" s="122">
        <v>15.583957315159401</v>
      </c>
      <c r="L22" s="122">
        <v>92.291985999140707</v>
      </c>
      <c r="M22" s="122"/>
      <c r="N22" s="122">
        <v>-183.04672078067301</v>
      </c>
      <c r="O22" s="140">
        <v>-0.620120142198334</v>
      </c>
      <c r="P22" s="122">
        <v>-190.335954223432</v>
      </c>
      <c r="Q22" s="122">
        <v>0</v>
      </c>
      <c r="R22" s="122"/>
      <c r="S22" s="122">
        <v>1851.73264508387</v>
      </c>
      <c r="T22" s="122">
        <v>2042.0685993073</v>
      </c>
      <c r="U22" s="122">
        <v>105830.404320538</v>
      </c>
    </row>
    <row r="23" spans="1:21" ht="12.75" x14ac:dyDescent="0.2">
      <c r="A23" s="122" t="s">
        <v>374</v>
      </c>
      <c r="B23" s="122">
        <v>2831</v>
      </c>
      <c r="C23" s="122">
        <v>3089.2757283738201</v>
      </c>
      <c r="D23" s="122">
        <v>-88.144302746928602</v>
      </c>
      <c r="E23" s="122">
        <v>-169.81870980577099</v>
      </c>
      <c r="F23" s="122"/>
      <c r="G23" s="122">
        <v>949761</v>
      </c>
      <c r="H23" s="122">
        <v>25159</v>
      </c>
      <c r="I23" s="122">
        <v>116621.233159348</v>
      </c>
      <c r="J23" s="122"/>
      <c r="K23" s="122">
        <v>4.1476832522120999</v>
      </c>
      <c r="L23" s="122">
        <v>92.291985999140707</v>
      </c>
      <c r="M23" s="122"/>
      <c r="N23" s="122">
        <v>-161.775554757946</v>
      </c>
      <c r="O23" s="140">
        <v>-0.620120142198334</v>
      </c>
      <c r="P23" s="122">
        <v>-178.48198499579399</v>
      </c>
      <c r="Q23" s="122">
        <v>0</v>
      </c>
      <c r="R23" s="122"/>
      <c r="S23" s="122">
        <v>2624.9466063028699</v>
      </c>
      <c r="T23" s="122">
        <v>2803.4285912986702</v>
      </c>
      <c r="U23" s="122">
        <v>105830.404320538</v>
      </c>
    </row>
    <row r="24" spans="1:21" ht="12.75" x14ac:dyDescent="0.2">
      <c r="A24" s="122" t="s">
        <v>375</v>
      </c>
      <c r="B24" s="122">
        <v>2435</v>
      </c>
      <c r="C24" s="122">
        <v>2607.3661104135599</v>
      </c>
      <c r="D24" s="122">
        <v>-92.291985999140707</v>
      </c>
      <c r="E24" s="122">
        <v>-79.610654076653603</v>
      </c>
      <c r="F24" s="122"/>
      <c r="G24" s="122">
        <v>49424</v>
      </c>
      <c r="H24" s="122">
        <v>1105</v>
      </c>
      <c r="I24" s="122">
        <v>116621.233159348</v>
      </c>
      <c r="J24" s="122"/>
      <c r="K24" s="122">
        <v>0</v>
      </c>
      <c r="L24" s="122">
        <v>92.291985999140707</v>
      </c>
      <c r="M24" s="122"/>
      <c r="N24" s="122">
        <v>-34.514061788592699</v>
      </c>
      <c r="O24" s="140">
        <v>-0.620120142198334</v>
      </c>
      <c r="P24" s="122">
        <v>-125.32736650691299</v>
      </c>
      <c r="Q24" s="122">
        <v>0</v>
      </c>
      <c r="R24" s="122"/>
      <c r="S24" s="122">
        <v>2240.78215061421</v>
      </c>
      <c r="T24" s="122">
        <v>2366.10951712112</v>
      </c>
      <c r="U24" s="122">
        <v>105830.404320538</v>
      </c>
    </row>
    <row r="25" spans="1:21" ht="12.75" x14ac:dyDescent="0.2">
      <c r="A25" s="122" t="s">
        <v>376</v>
      </c>
      <c r="B25" s="122">
        <v>4211</v>
      </c>
      <c r="C25" s="122">
        <v>4142.3174182203602</v>
      </c>
      <c r="D25" s="122">
        <v>-40.160814426489097</v>
      </c>
      <c r="E25" s="122">
        <v>108.98940336714401</v>
      </c>
      <c r="F25" s="122"/>
      <c r="G25" s="122">
        <v>96032</v>
      </c>
      <c r="H25" s="122">
        <v>3411</v>
      </c>
      <c r="I25" s="122">
        <v>116621.233159348</v>
      </c>
      <c r="J25" s="122"/>
      <c r="K25" s="122">
        <v>52.131171572651603</v>
      </c>
      <c r="L25" s="122">
        <v>92.291985999140707</v>
      </c>
      <c r="M25" s="122"/>
      <c r="N25" s="122">
        <v>153.12279642378999</v>
      </c>
      <c r="O25" s="140">
        <v>-0.620120142198334</v>
      </c>
      <c r="P25" s="122">
        <v>64.235890168298695</v>
      </c>
      <c r="Q25" s="122">
        <v>0</v>
      </c>
      <c r="R25" s="122"/>
      <c r="S25" s="122">
        <v>3823.26943250163</v>
      </c>
      <c r="T25" s="122">
        <v>3759.0335423333399</v>
      </c>
      <c r="U25" s="122">
        <v>105830.404320538</v>
      </c>
    </row>
    <row r="26" spans="1:21" ht="12.75" x14ac:dyDescent="0.2">
      <c r="A26" s="122" t="s">
        <v>377</v>
      </c>
      <c r="B26" s="122">
        <v>4625</v>
      </c>
      <c r="C26" s="122">
        <v>4664.4548693025299</v>
      </c>
      <c r="D26" s="122">
        <v>-68.588873469212501</v>
      </c>
      <c r="E26" s="122">
        <v>29.302574306957801</v>
      </c>
      <c r="F26" s="122"/>
      <c r="G26" s="122">
        <v>47304</v>
      </c>
      <c r="H26" s="122">
        <v>1892</v>
      </c>
      <c r="I26" s="122">
        <v>116621.233159348</v>
      </c>
      <c r="J26" s="122"/>
      <c r="K26" s="122">
        <v>23.703112529928202</v>
      </c>
      <c r="L26" s="122">
        <v>92.291985999140707</v>
      </c>
      <c r="M26" s="122"/>
      <c r="N26" s="122">
        <v>75.537792772854601</v>
      </c>
      <c r="O26" s="140">
        <v>-0.620120142198334</v>
      </c>
      <c r="P26" s="122">
        <v>-17.552764301137401</v>
      </c>
      <c r="Q26" s="122">
        <v>0</v>
      </c>
      <c r="R26" s="122"/>
      <c r="S26" s="122">
        <v>4215.3054501090101</v>
      </c>
      <c r="T26" s="122">
        <v>4232.8582144101501</v>
      </c>
      <c r="U26" s="122">
        <v>105830.404320538</v>
      </c>
    </row>
    <row r="27" spans="1:21" ht="12.75" x14ac:dyDescent="0.2">
      <c r="A27" s="122" t="s">
        <v>378</v>
      </c>
      <c r="B27" s="122">
        <v>3913</v>
      </c>
      <c r="C27" s="122">
        <v>4363.0470583300003</v>
      </c>
      <c r="D27" s="122">
        <v>-87.281654961593503</v>
      </c>
      <c r="E27" s="122">
        <v>-362.94383714437703</v>
      </c>
      <c r="F27" s="122"/>
      <c r="G27" s="122">
        <v>70405</v>
      </c>
      <c r="H27" s="122">
        <v>2634</v>
      </c>
      <c r="I27" s="122">
        <v>116621.233159348</v>
      </c>
      <c r="J27" s="122"/>
      <c r="K27" s="122">
        <v>5.0103310375472097</v>
      </c>
      <c r="L27" s="122">
        <v>92.291985999140707</v>
      </c>
      <c r="M27" s="122"/>
      <c r="N27" s="122">
        <v>-346.18048006767498</v>
      </c>
      <c r="O27" s="140">
        <v>-0.620120142198334</v>
      </c>
      <c r="P27" s="122">
        <v>-380.32731436327799</v>
      </c>
      <c r="Q27" s="122">
        <v>0</v>
      </c>
      <c r="R27" s="122"/>
      <c r="S27" s="122">
        <v>3579.01200784817</v>
      </c>
      <c r="T27" s="122">
        <v>3959.3393222114501</v>
      </c>
      <c r="U27" s="122">
        <v>105830.404320538</v>
      </c>
    </row>
    <row r="28" spans="1:21" ht="12.75" x14ac:dyDescent="0.2">
      <c r="A28" s="122" t="s">
        <v>379</v>
      </c>
      <c r="B28" s="122">
        <v>3765</v>
      </c>
      <c r="C28" s="122">
        <v>3961.01711100578</v>
      </c>
      <c r="D28" s="122">
        <v>-89.217531404280393</v>
      </c>
      <c r="E28" s="122">
        <v>-106.677849940318</v>
      </c>
      <c r="F28" s="122"/>
      <c r="G28" s="122">
        <v>44605</v>
      </c>
      <c r="H28" s="122">
        <v>1515</v>
      </c>
      <c r="I28" s="122">
        <v>116621.233159348</v>
      </c>
      <c r="J28" s="122"/>
      <c r="K28" s="122">
        <v>3.0744545948603799</v>
      </c>
      <c r="L28" s="122">
        <v>92.291985999140707</v>
      </c>
      <c r="M28" s="122"/>
      <c r="N28" s="122">
        <v>-132.822564096484</v>
      </c>
      <c r="O28" s="140">
        <v>-0.620120142198334</v>
      </c>
      <c r="P28" s="122">
        <v>-81.153255926349203</v>
      </c>
      <c r="Q28" s="122">
        <v>0</v>
      </c>
      <c r="R28" s="122"/>
      <c r="S28" s="122">
        <v>3513.3554885107101</v>
      </c>
      <c r="T28" s="122">
        <v>3594.5087444370602</v>
      </c>
      <c r="U28" s="122">
        <v>105830.404320538</v>
      </c>
    </row>
    <row r="29" spans="1:21" ht="12.75" x14ac:dyDescent="0.2">
      <c r="A29" s="122" t="s">
        <v>380</v>
      </c>
      <c r="B29" s="122">
        <v>4287</v>
      </c>
      <c r="C29" s="122">
        <v>4012.1015246389802</v>
      </c>
      <c r="D29" s="122">
        <v>160.02682272424499</v>
      </c>
      <c r="E29" s="122">
        <v>115.143247631126</v>
      </c>
      <c r="F29" s="122"/>
      <c r="G29" s="122">
        <v>27614</v>
      </c>
      <c r="H29" s="122">
        <v>950</v>
      </c>
      <c r="I29" s="122">
        <v>116621.233159348</v>
      </c>
      <c r="J29" s="122"/>
      <c r="K29" s="122">
        <v>252.31880872338601</v>
      </c>
      <c r="L29" s="122">
        <v>92.291985999140707</v>
      </c>
      <c r="M29" s="122"/>
      <c r="N29" s="122">
        <v>199.04880980708299</v>
      </c>
      <c r="O29" s="140">
        <v>-0.620120142198334</v>
      </c>
      <c r="P29" s="122">
        <v>30.617565312970299</v>
      </c>
      <c r="Q29" s="122">
        <v>0</v>
      </c>
      <c r="R29" s="122"/>
      <c r="S29" s="122">
        <v>3671.4839412277602</v>
      </c>
      <c r="T29" s="122">
        <v>3640.8663759147898</v>
      </c>
      <c r="U29" s="122">
        <v>105830.404320538</v>
      </c>
    </row>
    <row r="30" spans="1:21" ht="12.75" x14ac:dyDescent="0.2">
      <c r="A30" s="122" t="s">
        <v>381</v>
      </c>
      <c r="B30" s="122">
        <v>4358</v>
      </c>
      <c r="C30" s="122">
        <v>4355.4998608721198</v>
      </c>
      <c r="D30" s="122">
        <v>33.691461431124303</v>
      </c>
      <c r="E30" s="122">
        <v>-31.689982368959299</v>
      </c>
      <c r="F30" s="122"/>
      <c r="G30" s="122">
        <v>33175</v>
      </c>
      <c r="H30" s="122">
        <v>1239</v>
      </c>
      <c r="I30" s="122">
        <v>116621.233159348</v>
      </c>
      <c r="J30" s="122"/>
      <c r="K30" s="122">
        <v>125.983447430265</v>
      </c>
      <c r="L30" s="122">
        <v>92.291985999140707</v>
      </c>
      <c r="M30" s="122"/>
      <c r="N30" s="122">
        <v>38.806632437734599</v>
      </c>
      <c r="O30" s="140">
        <v>-0.620120142198334</v>
      </c>
      <c r="P30" s="122">
        <v>-102.80671731785201</v>
      </c>
      <c r="Q30" s="122">
        <v>0</v>
      </c>
      <c r="R30" s="122"/>
      <c r="S30" s="122">
        <v>3849.68374095333</v>
      </c>
      <c r="T30" s="122">
        <v>3952.4904582711802</v>
      </c>
      <c r="U30" s="122">
        <v>105830.404320538</v>
      </c>
    </row>
    <row r="31" spans="1:21" ht="12.75" x14ac:dyDescent="0.2">
      <c r="A31" s="122" t="s">
        <v>382</v>
      </c>
      <c r="B31" s="122">
        <v>4631</v>
      </c>
      <c r="C31" s="122">
        <v>4613.1972883589697</v>
      </c>
      <c r="D31" s="122">
        <v>162.025257887778</v>
      </c>
      <c r="E31" s="122">
        <v>-144.547354496087</v>
      </c>
      <c r="F31" s="122"/>
      <c r="G31" s="122">
        <v>11831</v>
      </c>
      <c r="H31" s="122">
        <v>468</v>
      </c>
      <c r="I31" s="122">
        <v>116621.233159348</v>
      </c>
      <c r="J31" s="122"/>
      <c r="K31" s="122">
        <v>254.31724388691899</v>
      </c>
      <c r="L31" s="122">
        <v>92.291985999140707</v>
      </c>
      <c r="M31" s="122"/>
      <c r="N31" s="122">
        <v>-218.011044111269</v>
      </c>
      <c r="O31" s="140">
        <v>-0.620120142198334</v>
      </c>
      <c r="P31" s="122">
        <v>-71.703785023103606</v>
      </c>
      <c r="Q31" s="122">
        <v>0</v>
      </c>
      <c r="R31" s="122"/>
      <c r="S31" s="122">
        <v>4114.6396535714102</v>
      </c>
      <c r="T31" s="122">
        <v>4186.3434385945202</v>
      </c>
      <c r="U31" s="122">
        <v>105830.404320538</v>
      </c>
    </row>
    <row r="32" spans="1:21" ht="12.75" x14ac:dyDescent="0.2">
      <c r="A32" s="122" t="s">
        <v>383</v>
      </c>
      <c r="B32" s="122">
        <v>4367</v>
      </c>
      <c r="C32" s="122">
        <v>4324.5743168149802</v>
      </c>
      <c r="D32" s="122">
        <v>48.6720991793743</v>
      </c>
      <c r="E32" s="122">
        <v>-6.5227055735853501</v>
      </c>
      <c r="F32" s="122"/>
      <c r="G32" s="122">
        <v>43444</v>
      </c>
      <c r="H32" s="122">
        <v>1611</v>
      </c>
      <c r="I32" s="122">
        <v>116621.233159348</v>
      </c>
      <c r="J32" s="122"/>
      <c r="K32" s="122">
        <v>140.96408517851501</v>
      </c>
      <c r="L32" s="122">
        <v>92.291985999140707</v>
      </c>
      <c r="M32" s="122"/>
      <c r="N32" s="122">
        <v>4.3384103896451096</v>
      </c>
      <c r="O32" s="140">
        <v>-0.620120142198334</v>
      </c>
      <c r="P32" s="122">
        <v>-18.003941679014101</v>
      </c>
      <c r="Q32" s="122">
        <v>0</v>
      </c>
      <c r="R32" s="122"/>
      <c r="S32" s="122">
        <v>3906.4224776282899</v>
      </c>
      <c r="T32" s="122">
        <v>3924.42641930731</v>
      </c>
      <c r="U32" s="122">
        <v>105830.404320538</v>
      </c>
    </row>
    <row r="33" spans="1:21" ht="12.75" x14ac:dyDescent="0.2">
      <c r="A33" s="122" t="s">
        <v>384</v>
      </c>
      <c r="B33" s="122">
        <v>4117</v>
      </c>
      <c r="C33" s="122">
        <v>4249.4208683487896</v>
      </c>
      <c r="D33" s="122">
        <v>-41.0227954852664</v>
      </c>
      <c r="E33" s="122">
        <v>-91.578940428025007</v>
      </c>
      <c r="F33" s="122"/>
      <c r="G33" s="122">
        <v>44130</v>
      </c>
      <c r="H33" s="122">
        <v>1608</v>
      </c>
      <c r="I33" s="122">
        <v>116621.233159348</v>
      </c>
      <c r="J33" s="122"/>
      <c r="K33" s="122">
        <v>51.269190513874399</v>
      </c>
      <c r="L33" s="122">
        <v>92.291985999140707</v>
      </c>
      <c r="M33" s="122"/>
      <c r="N33" s="122">
        <v>-68.923187148906393</v>
      </c>
      <c r="O33" s="140">
        <v>-0.620120142198334</v>
      </c>
      <c r="P33" s="122">
        <v>-114.85481384934199</v>
      </c>
      <c r="Q33" s="122">
        <v>0</v>
      </c>
      <c r="R33" s="122"/>
      <c r="S33" s="122">
        <v>3741.3720193123399</v>
      </c>
      <c r="T33" s="122">
        <v>3856.2268331616801</v>
      </c>
      <c r="U33" s="122">
        <v>105830.404320538</v>
      </c>
    </row>
    <row r="34" spans="1:21" ht="14.25" customHeight="1" x14ac:dyDescent="0.2">
      <c r="A34" s="19" t="s">
        <v>385</v>
      </c>
      <c r="B34" s="19"/>
      <c r="C34" s="19"/>
      <c r="D34" s="122"/>
      <c r="E34" s="122"/>
      <c r="F34" s="19"/>
      <c r="G34" s="122"/>
      <c r="H34" s="122"/>
      <c r="I34" s="122"/>
      <c r="J34" s="122"/>
      <c r="K34" s="122"/>
      <c r="L34" s="122"/>
      <c r="M34" s="122"/>
      <c r="N34" s="122"/>
      <c r="O34" s="140"/>
      <c r="P34" s="122"/>
      <c r="Q34" s="122"/>
      <c r="R34" s="122"/>
      <c r="S34" s="122"/>
      <c r="T34" s="122"/>
      <c r="U34" s="122"/>
    </row>
    <row r="35" spans="1:21" ht="12.75" x14ac:dyDescent="0.2">
      <c r="A35" s="122" t="s">
        <v>386</v>
      </c>
      <c r="B35" s="122">
        <v>4136</v>
      </c>
      <c r="C35" s="122">
        <v>4018.11632845758</v>
      </c>
      <c r="D35" s="122">
        <v>11.5647213179323</v>
      </c>
      <c r="E35" s="122">
        <v>106.34990106394901</v>
      </c>
      <c r="F35" s="122"/>
      <c r="G35" s="122">
        <v>43797</v>
      </c>
      <c r="H35" s="122">
        <v>1509</v>
      </c>
      <c r="I35" s="122">
        <v>116621.233159348</v>
      </c>
      <c r="J35" s="122"/>
      <c r="K35" s="122">
        <v>103.856707317073</v>
      </c>
      <c r="L35" s="122">
        <v>92.291985999140707</v>
      </c>
      <c r="M35" s="122"/>
      <c r="N35" s="122">
        <v>171.39342282270101</v>
      </c>
      <c r="O35" s="140">
        <v>-0.620120142198334</v>
      </c>
      <c r="P35" s="122">
        <v>40.686259162997899</v>
      </c>
      <c r="Q35" s="122">
        <v>0</v>
      </c>
      <c r="R35" s="122"/>
      <c r="S35" s="122">
        <v>3687.0108960032298</v>
      </c>
      <c r="T35" s="122">
        <v>3646.3246368402301</v>
      </c>
      <c r="U35" s="122">
        <v>105830.404320538</v>
      </c>
    </row>
    <row r="36" spans="1:21" ht="12.75" x14ac:dyDescent="0.2">
      <c r="A36" s="122" t="s">
        <v>387</v>
      </c>
      <c r="B36" s="122">
        <v>4681</v>
      </c>
      <c r="C36" s="122">
        <v>4259.4444910228303</v>
      </c>
      <c r="D36" s="122">
        <v>172.55264148120301</v>
      </c>
      <c r="E36" s="122">
        <v>248.512797306187</v>
      </c>
      <c r="F36" s="122"/>
      <c r="G36" s="122">
        <v>13854</v>
      </c>
      <c r="H36" s="122">
        <v>506</v>
      </c>
      <c r="I36" s="122">
        <v>116621.233159348</v>
      </c>
      <c r="J36" s="122"/>
      <c r="K36" s="122">
        <v>264.844627480344</v>
      </c>
      <c r="L36" s="122">
        <v>92.291985999140707</v>
      </c>
      <c r="M36" s="122"/>
      <c r="N36" s="122">
        <v>365.33137976988502</v>
      </c>
      <c r="O36" s="140">
        <v>-0.620120142198334</v>
      </c>
      <c r="P36" s="122">
        <v>131.074094700291</v>
      </c>
      <c r="Q36" s="122">
        <v>0</v>
      </c>
      <c r="R36" s="122"/>
      <c r="S36" s="122">
        <v>3996.3970762357499</v>
      </c>
      <c r="T36" s="122">
        <v>3865.3229815354498</v>
      </c>
      <c r="U36" s="122">
        <v>105830.404320538</v>
      </c>
    </row>
    <row r="37" spans="1:21" ht="12.75" x14ac:dyDescent="0.2">
      <c r="A37" s="122" t="s">
        <v>388</v>
      </c>
      <c r="B37" s="122">
        <v>4620</v>
      </c>
      <c r="C37" s="122">
        <v>4746.0521771437097</v>
      </c>
      <c r="D37" s="122">
        <v>-37.325915672181999</v>
      </c>
      <c r="E37" s="122">
        <v>-88.875092871915896</v>
      </c>
      <c r="F37" s="122"/>
      <c r="G37" s="122">
        <v>21083</v>
      </c>
      <c r="H37" s="122">
        <v>858</v>
      </c>
      <c r="I37" s="122">
        <v>116621.233159348</v>
      </c>
      <c r="J37" s="122"/>
      <c r="K37" s="122">
        <v>54.9660703269587</v>
      </c>
      <c r="L37" s="122">
        <v>92.291985999140707</v>
      </c>
      <c r="M37" s="122"/>
      <c r="N37" s="122">
        <v>-128.62876944190501</v>
      </c>
      <c r="O37" s="140">
        <v>-0.620120142198334</v>
      </c>
      <c r="P37" s="122">
        <v>-49.741536444124897</v>
      </c>
      <c r="Q37" s="122">
        <v>0</v>
      </c>
      <c r="R37" s="122"/>
      <c r="S37" s="122">
        <v>4257.16388057535</v>
      </c>
      <c r="T37" s="122">
        <v>4306.9054170194704</v>
      </c>
      <c r="U37" s="122">
        <v>105830.404320538</v>
      </c>
    </row>
    <row r="38" spans="1:21" ht="12.75" x14ac:dyDescent="0.2">
      <c r="A38" s="122" t="s">
        <v>389</v>
      </c>
      <c r="B38" s="122">
        <v>4280</v>
      </c>
      <c r="C38" s="122">
        <v>4222.2257797948296</v>
      </c>
      <c r="D38" s="122">
        <v>61.590655432095303</v>
      </c>
      <c r="E38" s="122">
        <v>-3.5989730712691799</v>
      </c>
      <c r="F38" s="122"/>
      <c r="G38" s="122">
        <v>18064</v>
      </c>
      <c r="H38" s="122">
        <v>654</v>
      </c>
      <c r="I38" s="122">
        <v>116621.233159348</v>
      </c>
      <c r="J38" s="122"/>
      <c r="K38" s="122">
        <v>153.88264143123601</v>
      </c>
      <c r="L38" s="122">
        <v>92.291985999140707</v>
      </c>
      <c r="M38" s="122"/>
      <c r="N38" s="122">
        <v>0.56668411190958101</v>
      </c>
      <c r="O38" s="140">
        <v>-0.620120142198334</v>
      </c>
      <c r="P38" s="122">
        <v>-8.38475039664627</v>
      </c>
      <c r="Q38" s="122">
        <v>0</v>
      </c>
      <c r="R38" s="122"/>
      <c r="S38" s="122">
        <v>3823.1633245386802</v>
      </c>
      <c r="T38" s="122">
        <v>3831.5480749353301</v>
      </c>
      <c r="U38" s="122">
        <v>105830.404320538</v>
      </c>
    </row>
    <row r="39" spans="1:21" ht="12.75" x14ac:dyDescent="0.2">
      <c r="A39" s="122" t="s">
        <v>390</v>
      </c>
      <c r="B39" s="122">
        <v>3885</v>
      </c>
      <c r="C39" s="122">
        <v>3510.3381218533</v>
      </c>
      <c r="D39" s="122">
        <v>81.206317732649296</v>
      </c>
      <c r="E39" s="122">
        <v>293.17378758470602</v>
      </c>
      <c r="F39" s="122"/>
      <c r="G39" s="122">
        <v>20930</v>
      </c>
      <c r="H39" s="122">
        <v>630</v>
      </c>
      <c r="I39" s="122">
        <v>116621.233159348</v>
      </c>
      <c r="J39" s="122"/>
      <c r="K39" s="122">
        <v>173.49830373179</v>
      </c>
      <c r="L39" s="122">
        <v>92.291985999140707</v>
      </c>
      <c r="M39" s="122"/>
      <c r="N39" s="122">
        <v>275.92740239091199</v>
      </c>
      <c r="O39" s="140">
        <v>-0.620120142198334</v>
      </c>
      <c r="P39" s="122">
        <v>309.80005263630301</v>
      </c>
      <c r="Q39" s="122">
        <v>0</v>
      </c>
      <c r="R39" s="122"/>
      <c r="S39" s="122">
        <v>3495.3306174685499</v>
      </c>
      <c r="T39" s="122">
        <v>3185.5305648322501</v>
      </c>
      <c r="U39" s="122">
        <v>105830.404320538</v>
      </c>
    </row>
    <row r="40" spans="1:21" ht="12.75" x14ac:dyDescent="0.2">
      <c r="A40" s="122" t="s">
        <v>385</v>
      </c>
      <c r="B40" s="122">
        <v>3314</v>
      </c>
      <c r="C40" s="122">
        <v>3494.7021404735701</v>
      </c>
      <c r="D40" s="122">
        <v>-39.350373375842302</v>
      </c>
      <c r="E40" s="122">
        <v>-141.52956736543501</v>
      </c>
      <c r="F40" s="122"/>
      <c r="G40" s="122">
        <v>219914</v>
      </c>
      <c r="H40" s="122">
        <v>6590</v>
      </c>
      <c r="I40" s="122">
        <v>116621.233159348</v>
      </c>
      <c r="J40" s="122"/>
      <c r="K40" s="122">
        <v>52.941612623298496</v>
      </c>
      <c r="L40" s="122">
        <v>92.291985999140707</v>
      </c>
      <c r="M40" s="122"/>
      <c r="N40" s="122">
        <v>-126.618061118916</v>
      </c>
      <c r="O40" s="140">
        <v>-0.620120142198334</v>
      </c>
      <c r="P40" s="122">
        <v>-157.06119375415199</v>
      </c>
      <c r="Q40" s="122">
        <v>0</v>
      </c>
      <c r="R40" s="122"/>
      <c r="S40" s="122">
        <v>3014.2801691074401</v>
      </c>
      <c r="T40" s="122">
        <v>3171.3413628615999</v>
      </c>
      <c r="U40" s="122">
        <v>105830.404320538</v>
      </c>
    </row>
    <row r="41" spans="1:21" ht="12.75" x14ac:dyDescent="0.2">
      <c r="A41" s="122" t="s">
        <v>391</v>
      </c>
      <c r="B41" s="122">
        <v>4068</v>
      </c>
      <c r="C41" s="122">
        <v>3448.2772621036802</v>
      </c>
      <c r="D41" s="122">
        <v>248.934855641794</v>
      </c>
      <c r="E41" s="122">
        <v>370.39625321110202</v>
      </c>
      <c r="F41" s="122"/>
      <c r="G41" s="122">
        <v>9402</v>
      </c>
      <c r="H41" s="122">
        <v>278</v>
      </c>
      <c r="I41" s="122">
        <v>116621.233159348</v>
      </c>
      <c r="J41" s="122"/>
      <c r="K41" s="122">
        <v>341.22684164093499</v>
      </c>
      <c r="L41" s="122">
        <v>92.291985999140707</v>
      </c>
      <c r="M41" s="122"/>
      <c r="N41" s="122">
        <v>402.17434342843501</v>
      </c>
      <c r="O41" s="140">
        <v>-0.620120142198334</v>
      </c>
      <c r="P41" s="122">
        <v>337.99804285157001</v>
      </c>
      <c r="Q41" s="122">
        <v>0</v>
      </c>
      <c r="R41" s="122"/>
      <c r="S41" s="122">
        <v>3467.2101680493502</v>
      </c>
      <c r="T41" s="122">
        <v>3129.2121251977801</v>
      </c>
      <c r="U41" s="122">
        <v>105830.404320538</v>
      </c>
    </row>
    <row r="42" spans="1:21" ht="12.75" x14ac:dyDescent="0.2">
      <c r="A42" s="122" t="s">
        <v>392</v>
      </c>
      <c r="B42" s="122">
        <v>3932</v>
      </c>
      <c r="C42" s="122">
        <v>3435.8241720681799</v>
      </c>
      <c r="D42" s="122">
        <v>136.97564992250801</v>
      </c>
      <c r="E42" s="122">
        <v>359.43089770108003</v>
      </c>
      <c r="F42" s="122"/>
      <c r="G42" s="122">
        <v>21927</v>
      </c>
      <c r="H42" s="122">
        <v>646</v>
      </c>
      <c r="I42" s="122">
        <v>116621.233159348</v>
      </c>
      <c r="J42" s="122"/>
      <c r="K42" s="122">
        <v>229.267635921649</v>
      </c>
      <c r="L42" s="122">
        <v>92.291985999140707</v>
      </c>
      <c r="M42" s="122"/>
      <c r="N42" s="122">
        <v>410.22638507772598</v>
      </c>
      <c r="O42" s="140">
        <v>-0.620120142198334</v>
      </c>
      <c r="P42" s="122">
        <v>308.01529018223499</v>
      </c>
      <c r="Q42" s="122">
        <v>0</v>
      </c>
      <c r="R42" s="122"/>
      <c r="S42" s="122">
        <v>3425.9265954710299</v>
      </c>
      <c r="T42" s="122">
        <v>3117.9113052888001</v>
      </c>
      <c r="U42" s="122">
        <v>105830.404320538</v>
      </c>
    </row>
    <row r="43" spans="1:21" ht="14.25" customHeight="1" x14ac:dyDescent="0.2">
      <c r="A43" s="19" t="s">
        <v>393</v>
      </c>
      <c r="B43" s="19"/>
      <c r="C43" s="19"/>
      <c r="D43" s="122"/>
      <c r="E43" s="122"/>
      <c r="F43" s="19"/>
      <c r="G43" s="122"/>
      <c r="H43" s="122"/>
      <c r="I43" s="122"/>
      <c r="J43" s="122"/>
      <c r="K43" s="122"/>
      <c r="L43" s="122"/>
      <c r="M43" s="122"/>
      <c r="N43" s="122"/>
      <c r="O43" s="140"/>
      <c r="P43" s="122"/>
      <c r="Q43" s="122"/>
      <c r="R43" s="122"/>
      <c r="S43" s="122"/>
      <c r="T43" s="122"/>
      <c r="U43" s="122"/>
    </row>
    <row r="44" spans="1:21" ht="12.75" x14ac:dyDescent="0.2">
      <c r="A44" s="122" t="s">
        <v>394</v>
      </c>
      <c r="B44" s="122">
        <v>4285</v>
      </c>
      <c r="C44" s="122">
        <v>4215.6010229123904</v>
      </c>
      <c r="D44" s="122">
        <v>-13.970098934261101</v>
      </c>
      <c r="E44" s="122">
        <v>83.6149053994382</v>
      </c>
      <c r="F44" s="122"/>
      <c r="G44" s="122">
        <v>104709</v>
      </c>
      <c r="H44" s="122">
        <v>3785</v>
      </c>
      <c r="I44" s="122">
        <v>116621.233159348</v>
      </c>
      <c r="J44" s="122"/>
      <c r="K44" s="122">
        <v>78.321887064879604</v>
      </c>
      <c r="L44" s="122">
        <v>92.291985999140707</v>
      </c>
      <c r="M44" s="122"/>
      <c r="N44" s="122">
        <v>81.061505507348997</v>
      </c>
      <c r="O44" s="140">
        <v>-0.620120142198334</v>
      </c>
      <c r="P44" s="122">
        <v>85.5481851493291</v>
      </c>
      <c r="Q44" s="122">
        <v>0</v>
      </c>
      <c r="R44" s="122"/>
      <c r="S44" s="122">
        <v>3911.08448435223</v>
      </c>
      <c r="T44" s="122">
        <v>3825.5362992029</v>
      </c>
      <c r="U44" s="122">
        <v>105830.404320538</v>
      </c>
    </row>
    <row r="45" spans="1:21" ht="12.75" x14ac:dyDescent="0.2">
      <c r="A45" s="122" t="s">
        <v>395</v>
      </c>
      <c r="B45" s="122">
        <v>4669</v>
      </c>
      <c r="C45" s="122">
        <v>4308.2915238540099</v>
      </c>
      <c r="D45" s="122">
        <v>74.467912383658302</v>
      </c>
      <c r="E45" s="122">
        <v>286.30560372164899</v>
      </c>
      <c r="F45" s="122"/>
      <c r="G45" s="122">
        <v>16864</v>
      </c>
      <c r="H45" s="122">
        <v>623</v>
      </c>
      <c r="I45" s="122">
        <v>116621.233159348</v>
      </c>
      <c r="J45" s="122"/>
      <c r="K45" s="122">
        <v>166.75989838279901</v>
      </c>
      <c r="L45" s="122">
        <v>92.291985999140707</v>
      </c>
      <c r="M45" s="122"/>
      <c r="N45" s="122">
        <v>261.56966107235297</v>
      </c>
      <c r="O45" s="140">
        <v>-0.620120142198334</v>
      </c>
      <c r="P45" s="122">
        <v>310.42142622874701</v>
      </c>
      <c r="Q45" s="122">
        <v>0</v>
      </c>
      <c r="R45" s="122"/>
      <c r="S45" s="122">
        <v>4220.0716807173103</v>
      </c>
      <c r="T45" s="122">
        <v>3909.6502544885602</v>
      </c>
      <c r="U45" s="122">
        <v>105830.404320538</v>
      </c>
    </row>
    <row r="46" spans="1:21" ht="12.75" x14ac:dyDescent="0.2">
      <c r="A46" s="122" t="s">
        <v>396</v>
      </c>
      <c r="B46" s="122">
        <v>3783</v>
      </c>
      <c r="C46" s="122">
        <v>3651.35905617344</v>
      </c>
      <c r="D46" s="122">
        <v>3.4823888797117499</v>
      </c>
      <c r="E46" s="122">
        <v>127.74387537931401</v>
      </c>
      <c r="F46" s="122"/>
      <c r="G46" s="122">
        <v>11019</v>
      </c>
      <c r="H46" s="122">
        <v>345</v>
      </c>
      <c r="I46" s="122">
        <v>116621.233159348</v>
      </c>
      <c r="J46" s="122"/>
      <c r="K46" s="122">
        <v>95.774374878852498</v>
      </c>
      <c r="L46" s="122">
        <v>92.291985999140707</v>
      </c>
      <c r="M46" s="122"/>
      <c r="N46" s="122">
        <v>208.48441947345401</v>
      </c>
      <c r="O46" s="140">
        <v>-0.620120142198334</v>
      </c>
      <c r="P46" s="122">
        <v>46.3832111429751</v>
      </c>
      <c r="Q46" s="122">
        <v>0</v>
      </c>
      <c r="R46" s="122"/>
      <c r="S46" s="122">
        <v>3359.8862051157098</v>
      </c>
      <c r="T46" s="122">
        <v>3313.5029939727401</v>
      </c>
      <c r="U46" s="122">
        <v>105830.404320538</v>
      </c>
    </row>
    <row r="47" spans="1:21" ht="12.75" x14ac:dyDescent="0.2">
      <c r="A47" s="122" t="s">
        <v>397</v>
      </c>
      <c r="B47" s="122">
        <v>4200</v>
      </c>
      <c r="C47" s="122">
        <v>4199.0887280004399</v>
      </c>
      <c r="D47" s="122">
        <v>-10.7144235436412</v>
      </c>
      <c r="E47" s="122">
        <v>11.3883824737064</v>
      </c>
      <c r="F47" s="122"/>
      <c r="G47" s="122">
        <v>34133</v>
      </c>
      <c r="H47" s="122">
        <v>1229</v>
      </c>
      <c r="I47" s="122">
        <v>116621.233159348</v>
      </c>
      <c r="J47" s="122"/>
      <c r="K47" s="122">
        <v>81.577562455499503</v>
      </c>
      <c r="L47" s="122">
        <v>92.291985999140707</v>
      </c>
      <c r="M47" s="122"/>
      <c r="N47" s="122">
        <v>27.366620087914299</v>
      </c>
      <c r="O47" s="140">
        <v>-0.620120142198334</v>
      </c>
      <c r="P47" s="122">
        <v>-5.20997528269982</v>
      </c>
      <c r="Q47" s="122">
        <v>0</v>
      </c>
      <c r="R47" s="122"/>
      <c r="S47" s="122">
        <v>3805.34189270257</v>
      </c>
      <c r="T47" s="122">
        <v>3810.5518679852698</v>
      </c>
      <c r="U47" s="122">
        <v>105830.404320538</v>
      </c>
    </row>
    <row r="48" spans="1:21" ht="12.75" x14ac:dyDescent="0.2">
      <c r="A48" s="122" t="s">
        <v>398</v>
      </c>
      <c r="B48" s="122">
        <v>3931</v>
      </c>
      <c r="C48" s="122">
        <v>3830.81628385045</v>
      </c>
      <c r="D48" s="122">
        <v>-3.8192565961061402</v>
      </c>
      <c r="E48" s="122">
        <v>103.562513194676</v>
      </c>
      <c r="F48" s="122"/>
      <c r="G48" s="122">
        <v>55467</v>
      </c>
      <c r="H48" s="122">
        <v>1822</v>
      </c>
      <c r="I48" s="122">
        <v>116621.233159348</v>
      </c>
      <c r="J48" s="122"/>
      <c r="K48" s="122">
        <v>88.472729403034606</v>
      </c>
      <c r="L48" s="122">
        <v>92.291985999140707</v>
      </c>
      <c r="M48" s="122"/>
      <c r="N48" s="122">
        <v>90.957868544855003</v>
      </c>
      <c r="O48" s="140">
        <v>-0.620120142198334</v>
      </c>
      <c r="P48" s="122">
        <v>115.54703770229899</v>
      </c>
      <c r="Q48" s="122">
        <v>0</v>
      </c>
      <c r="R48" s="122"/>
      <c r="S48" s="122">
        <v>3591.9022880677398</v>
      </c>
      <c r="T48" s="122">
        <v>3476.35525036544</v>
      </c>
      <c r="U48" s="122">
        <v>105830.404320538</v>
      </c>
    </row>
    <row r="49" spans="1:21" ht="12.75" x14ac:dyDescent="0.2">
      <c r="A49" s="122" t="s">
        <v>399</v>
      </c>
      <c r="B49" s="122">
        <v>3277</v>
      </c>
      <c r="C49" s="122">
        <v>3107.8276658054201</v>
      </c>
      <c r="D49" s="122">
        <v>124.75888583260399</v>
      </c>
      <c r="E49" s="122">
        <v>44.6641205788424</v>
      </c>
      <c r="F49" s="122"/>
      <c r="G49" s="122">
        <v>12008</v>
      </c>
      <c r="H49" s="122">
        <v>320</v>
      </c>
      <c r="I49" s="122">
        <v>116621.233159348</v>
      </c>
      <c r="J49" s="122"/>
      <c r="K49" s="122">
        <v>217.05087183174501</v>
      </c>
      <c r="L49" s="122">
        <v>92.291985999140707</v>
      </c>
      <c r="M49" s="122"/>
      <c r="N49" s="122">
        <v>-26.429180083604901</v>
      </c>
      <c r="O49" s="140">
        <v>-0.620120142198334</v>
      </c>
      <c r="P49" s="122">
        <v>115.137301099091</v>
      </c>
      <c r="Q49" s="122">
        <v>0</v>
      </c>
      <c r="R49" s="122"/>
      <c r="S49" s="122">
        <v>2935.40124035393</v>
      </c>
      <c r="T49" s="122">
        <v>2820.2639392548399</v>
      </c>
      <c r="U49" s="122">
        <v>105830.404320538</v>
      </c>
    </row>
    <row r="50" spans="1:21" ht="12.75" x14ac:dyDescent="0.2">
      <c r="A50" s="122" t="s">
        <v>400</v>
      </c>
      <c r="B50" s="122">
        <v>4104</v>
      </c>
      <c r="C50" s="122">
        <v>4026.58559346017</v>
      </c>
      <c r="D50" s="122">
        <v>41.257851622643301</v>
      </c>
      <c r="E50" s="122">
        <v>36.040018730440401</v>
      </c>
      <c r="F50" s="122"/>
      <c r="G50" s="122">
        <v>35045</v>
      </c>
      <c r="H50" s="122">
        <v>1210</v>
      </c>
      <c r="I50" s="122">
        <v>116621.233159348</v>
      </c>
      <c r="J50" s="122"/>
      <c r="K50" s="122">
        <v>133.54983762178401</v>
      </c>
      <c r="L50" s="122">
        <v>92.291985999140707</v>
      </c>
      <c r="M50" s="122"/>
      <c r="N50" s="122">
        <v>-4.17244801158495</v>
      </c>
      <c r="O50" s="140">
        <v>-0.620120142198334</v>
      </c>
      <c r="P50" s="122">
        <v>75.632365330267504</v>
      </c>
      <c r="Q50" s="122">
        <v>0</v>
      </c>
      <c r="R50" s="122"/>
      <c r="S50" s="122">
        <v>3729.6426158039699</v>
      </c>
      <c r="T50" s="122">
        <v>3654.0102504737001</v>
      </c>
      <c r="U50" s="122">
        <v>105830.404320538</v>
      </c>
    </row>
    <row r="51" spans="1:21" ht="12.75" x14ac:dyDescent="0.2">
      <c r="A51" s="122" t="s">
        <v>401</v>
      </c>
      <c r="B51" s="122">
        <v>4100</v>
      </c>
      <c r="C51" s="122">
        <v>3864.5004484516198</v>
      </c>
      <c r="D51" s="122">
        <v>170.01799128549999</v>
      </c>
      <c r="E51" s="122">
        <v>65.631723504570402</v>
      </c>
      <c r="F51" s="122"/>
      <c r="G51" s="122">
        <v>12916</v>
      </c>
      <c r="H51" s="122">
        <v>428</v>
      </c>
      <c r="I51" s="122">
        <v>116621.233159348</v>
      </c>
      <c r="J51" s="122"/>
      <c r="K51" s="122">
        <v>262.30997728464098</v>
      </c>
      <c r="L51" s="122">
        <v>92.291985999140707</v>
      </c>
      <c r="M51" s="122"/>
      <c r="N51" s="122">
        <v>19.688193398906598</v>
      </c>
      <c r="O51" s="140">
        <v>-0.620120142198334</v>
      </c>
      <c r="P51" s="122">
        <v>110.955133468036</v>
      </c>
      <c r="Q51" s="122">
        <v>0</v>
      </c>
      <c r="R51" s="122"/>
      <c r="S51" s="122">
        <v>3617.8777913489798</v>
      </c>
      <c r="T51" s="122">
        <v>3506.9226578809398</v>
      </c>
      <c r="U51" s="122">
        <v>105830.404320538</v>
      </c>
    </row>
    <row r="52" spans="1:21" ht="12.75" x14ac:dyDescent="0.2">
      <c r="A52" s="122" t="s">
        <v>402</v>
      </c>
      <c r="B52" s="122">
        <v>4434</v>
      </c>
      <c r="C52" s="122">
        <v>4268.4895796885703</v>
      </c>
      <c r="D52" s="122">
        <v>176.768725481052</v>
      </c>
      <c r="E52" s="122">
        <v>-11.747331108029501</v>
      </c>
      <c r="F52" s="122"/>
      <c r="G52" s="122">
        <v>9180</v>
      </c>
      <c r="H52" s="122">
        <v>336</v>
      </c>
      <c r="I52" s="122">
        <v>116621.233159348</v>
      </c>
      <c r="J52" s="122"/>
      <c r="K52" s="122">
        <v>269.06071148019299</v>
      </c>
      <c r="L52" s="122">
        <v>92.291985999140707</v>
      </c>
      <c r="M52" s="122"/>
      <c r="N52" s="122">
        <v>2.62933834806518</v>
      </c>
      <c r="O52" s="140">
        <v>-0.620120142198334</v>
      </c>
      <c r="P52" s="122">
        <v>-26.744120706322501</v>
      </c>
      <c r="Q52" s="122">
        <v>0</v>
      </c>
      <c r="R52" s="122"/>
      <c r="S52" s="122">
        <v>3846.7870178231701</v>
      </c>
      <c r="T52" s="122">
        <v>3873.5311385294899</v>
      </c>
      <c r="U52" s="122">
        <v>105830.404320538</v>
      </c>
    </row>
    <row r="53" spans="1:21" ht="14.25" customHeight="1" x14ac:dyDescent="0.2">
      <c r="A53" s="19" t="s">
        <v>403</v>
      </c>
      <c r="B53" s="19"/>
      <c r="C53" s="19"/>
      <c r="D53" s="122"/>
      <c r="E53" s="122"/>
      <c r="F53" s="19"/>
      <c r="G53" s="122"/>
      <c r="H53" s="122"/>
      <c r="I53" s="122"/>
      <c r="J53" s="122"/>
      <c r="K53" s="122"/>
      <c r="L53" s="122"/>
      <c r="M53" s="122"/>
      <c r="N53" s="122"/>
      <c r="O53" s="140"/>
      <c r="P53" s="122"/>
      <c r="Q53" s="122"/>
      <c r="R53" s="122"/>
      <c r="S53" s="122"/>
      <c r="T53" s="122"/>
      <c r="U53" s="122"/>
    </row>
    <row r="54" spans="1:21" ht="12.75" x14ac:dyDescent="0.2">
      <c r="A54" s="122" t="s">
        <v>404</v>
      </c>
      <c r="B54" s="122">
        <v>4570</v>
      </c>
      <c r="C54" s="122">
        <v>3956.5245065980998</v>
      </c>
      <c r="D54" s="122">
        <v>161.86197741549299</v>
      </c>
      <c r="E54" s="122">
        <v>451.60146532805197</v>
      </c>
      <c r="F54" s="122"/>
      <c r="G54" s="122">
        <v>5453</v>
      </c>
      <c r="H54" s="122">
        <v>185</v>
      </c>
      <c r="I54" s="122">
        <v>116621.233159348</v>
      </c>
      <c r="J54" s="122"/>
      <c r="K54" s="122">
        <v>254.15396341463401</v>
      </c>
      <c r="L54" s="122">
        <v>92.291985999140707</v>
      </c>
      <c r="M54" s="122"/>
      <c r="N54" s="122">
        <v>448.516137962313</v>
      </c>
      <c r="O54" s="140">
        <v>-0.620120142198334</v>
      </c>
      <c r="P54" s="122">
        <v>454.06667255159198</v>
      </c>
      <c r="Q54" s="122">
        <v>0</v>
      </c>
      <c r="R54" s="122"/>
      <c r="S54" s="122">
        <v>4044.4985081099098</v>
      </c>
      <c r="T54" s="122">
        <v>3590.43183555832</v>
      </c>
      <c r="U54" s="122">
        <v>105830.404320538</v>
      </c>
    </row>
    <row r="55" spans="1:21" ht="12.75" x14ac:dyDescent="0.2">
      <c r="A55" s="122" t="s">
        <v>405</v>
      </c>
      <c r="B55" s="122">
        <v>4053</v>
      </c>
      <c r="C55" s="122">
        <v>3826.6595484459699</v>
      </c>
      <c r="D55" s="122">
        <v>-4.1700547783815596</v>
      </c>
      <c r="E55" s="122">
        <v>230.542281773524</v>
      </c>
      <c r="F55" s="122"/>
      <c r="G55" s="122">
        <v>21577</v>
      </c>
      <c r="H55" s="122">
        <v>708</v>
      </c>
      <c r="I55" s="122">
        <v>116621.233159348</v>
      </c>
      <c r="J55" s="122"/>
      <c r="K55" s="122">
        <v>88.121931220759194</v>
      </c>
      <c r="L55" s="122">
        <v>92.291985999140707</v>
      </c>
      <c r="M55" s="122"/>
      <c r="N55" s="122">
        <v>268.08154331544199</v>
      </c>
      <c r="O55" s="140">
        <v>-0.620120142198334</v>
      </c>
      <c r="P55" s="122">
        <v>192.38290008940899</v>
      </c>
      <c r="Q55" s="122">
        <v>0</v>
      </c>
      <c r="R55" s="122"/>
      <c r="S55" s="122">
        <v>3664.9660330059801</v>
      </c>
      <c r="T55" s="122">
        <v>3472.5831329165699</v>
      </c>
      <c r="U55" s="122">
        <v>105830.404320538</v>
      </c>
    </row>
    <row r="56" spans="1:21" ht="12.75" x14ac:dyDescent="0.2">
      <c r="A56" s="122" t="s">
        <v>406</v>
      </c>
      <c r="B56" s="122">
        <v>4141</v>
      </c>
      <c r="C56" s="122">
        <v>3682.0304336892</v>
      </c>
      <c r="D56" s="122">
        <v>158.823700475225</v>
      </c>
      <c r="E56" s="122">
        <v>299.76287743727102</v>
      </c>
      <c r="F56" s="122"/>
      <c r="G56" s="122">
        <v>9882</v>
      </c>
      <c r="H56" s="122">
        <v>312</v>
      </c>
      <c r="I56" s="122">
        <v>116621.233159348</v>
      </c>
      <c r="J56" s="122"/>
      <c r="K56" s="122">
        <v>251.11568647436599</v>
      </c>
      <c r="L56" s="122">
        <v>92.291985999140707</v>
      </c>
      <c r="M56" s="122"/>
      <c r="N56" s="122">
        <v>472.26761144129</v>
      </c>
      <c r="O56" s="140">
        <v>-0.620120142198334</v>
      </c>
      <c r="P56" s="122">
        <v>126.638023291053</v>
      </c>
      <c r="Q56" s="122">
        <v>0</v>
      </c>
      <c r="R56" s="122"/>
      <c r="S56" s="122">
        <v>3467.97440742461</v>
      </c>
      <c r="T56" s="122">
        <v>3341.3363841335599</v>
      </c>
      <c r="U56" s="122">
        <v>105830.404320538</v>
      </c>
    </row>
    <row r="57" spans="1:21" ht="12.75" x14ac:dyDescent="0.2">
      <c r="A57" s="122" t="s">
        <v>407</v>
      </c>
      <c r="B57" s="122">
        <v>3551</v>
      </c>
      <c r="C57" s="122">
        <v>3629.88370179299</v>
      </c>
      <c r="D57" s="122">
        <v>-17.779151663664901</v>
      </c>
      <c r="E57" s="122">
        <v>-60.852458819360102</v>
      </c>
      <c r="F57" s="122"/>
      <c r="G57" s="122">
        <v>158520</v>
      </c>
      <c r="H57" s="122">
        <v>4934</v>
      </c>
      <c r="I57" s="122">
        <v>116621.233159348</v>
      </c>
      <c r="J57" s="122"/>
      <c r="K57" s="122">
        <v>74.512834335475802</v>
      </c>
      <c r="L57" s="122">
        <v>92.291985999140707</v>
      </c>
      <c r="M57" s="122"/>
      <c r="N57" s="122">
        <v>-59.509100225489398</v>
      </c>
      <c r="O57" s="140">
        <v>-0.620120142198334</v>
      </c>
      <c r="P57" s="122">
        <v>-62.815937555429201</v>
      </c>
      <c r="Q57" s="122">
        <v>0</v>
      </c>
      <c r="R57" s="122"/>
      <c r="S57" s="122">
        <v>3231.1987919268699</v>
      </c>
      <c r="T57" s="122">
        <v>3294.0147294823</v>
      </c>
      <c r="U57" s="122">
        <v>105830.404320538</v>
      </c>
    </row>
    <row r="58" spans="1:21" ht="12.75" x14ac:dyDescent="0.2">
      <c r="A58" s="122" t="s">
        <v>408</v>
      </c>
      <c r="B58" s="122">
        <v>4047</v>
      </c>
      <c r="C58" s="122">
        <v>3863.0594647328498</v>
      </c>
      <c r="D58" s="122">
        <v>46.427455211569203</v>
      </c>
      <c r="E58" s="122">
        <v>137.91153609536499</v>
      </c>
      <c r="F58" s="122"/>
      <c r="G58" s="122">
        <v>27019</v>
      </c>
      <c r="H58" s="122">
        <v>895</v>
      </c>
      <c r="I58" s="122">
        <v>116621.233159348</v>
      </c>
      <c r="J58" s="122"/>
      <c r="K58" s="122">
        <v>138.71944121070999</v>
      </c>
      <c r="L58" s="122">
        <v>92.291985999140707</v>
      </c>
      <c r="M58" s="122"/>
      <c r="N58" s="122">
        <v>102.60694865726499</v>
      </c>
      <c r="O58" s="140">
        <v>-0.620120142198334</v>
      </c>
      <c r="P58" s="122">
        <v>172.596003391267</v>
      </c>
      <c r="Q58" s="122">
        <v>0</v>
      </c>
      <c r="R58" s="122"/>
      <c r="S58" s="122">
        <v>3678.21101012288</v>
      </c>
      <c r="T58" s="122">
        <v>3505.6150067316098</v>
      </c>
      <c r="U58" s="122">
        <v>105830.404320538</v>
      </c>
    </row>
    <row r="59" spans="1:21" ht="12.75" x14ac:dyDescent="0.2">
      <c r="A59" s="122" t="s">
        <v>409</v>
      </c>
      <c r="B59" s="122">
        <v>3976</v>
      </c>
      <c r="C59" s="122">
        <v>3866.9328958667002</v>
      </c>
      <c r="D59" s="122">
        <v>-23.377233232847701</v>
      </c>
      <c r="E59" s="122">
        <v>132.58687785761799</v>
      </c>
      <c r="F59" s="122"/>
      <c r="G59" s="122">
        <v>43549</v>
      </c>
      <c r="H59" s="122">
        <v>1444</v>
      </c>
      <c r="I59" s="122">
        <v>116621.233159348</v>
      </c>
      <c r="J59" s="122"/>
      <c r="K59" s="122">
        <v>68.914752766293006</v>
      </c>
      <c r="L59" s="122">
        <v>92.291985999140707</v>
      </c>
      <c r="M59" s="122"/>
      <c r="N59" s="122">
        <v>172.41680127795101</v>
      </c>
      <c r="O59" s="140">
        <v>-0.620120142198334</v>
      </c>
      <c r="P59" s="122">
        <v>92.136834295085507</v>
      </c>
      <c r="Q59" s="122">
        <v>0</v>
      </c>
      <c r="R59" s="122"/>
      <c r="S59" s="122">
        <v>3601.2668680239099</v>
      </c>
      <c r="T59" s="122">
        <v>3509.1300337288299</v>
      </c>
      <c r="U59" s="122">
        <v>105830.404320538</v>
      </c>
    </row>
    <row r="60" spans="1:21" ht="12.75" x14ac:dyDescent="0.2">
      <c r="A60" s="122" t="s">
        <v>410</v>
      </c>
      <c r="B60" s="122">
        <v>3958</v>
      </c>
      <c r="C60" s="122">
        <v>3833.9436249069399</v>
      </c>
      <c r="D60" s="122">
        <v>-21.616200336801501</v>
      </c>
      <c r="E60" s="122">
        <v>146.10715762795499</v>
      </c>
      <c r="F60" s="122"/>
      <c r="G60" s="122">
        <v>140927</v>
      </c>
      <c r="H60" s="122">
        <v>4633</v>
      </c>
      <c r="I60" s="122">
        <v>116621.233159348</v>
      </c>
      <c r="J60" s="122"/>
      <c r="K60" s="122">
        <v>70.675785662339294</v>
      </c>
      <c r="L60" s="122">
        <v>92.291985999140707</v>
      </c>
      <c r="M60" s="122"/>
      <c r="N60" s="122">
        <v>128.039899829028</v>
      </c>
      <c r="O60" s="140">
        <v>-0.620120142198334</v>
      </c>
      <c r="P60" s="122">
        <v>163.554295284684</v>
      </c>
      <c r="Q60" s="122">
        <v>0</v>
      </c>
      <c r="R60" s="122"/>
      <c r="S60" s="122">
        <v>3642.74751742843</v>
      </c>
      <c r="T60" s="122">
        <v>3479.1932221437501</v>
      </c>
      <c r="U60" s="122">
        <v>105830.404320538</v>
      </c>
    </row>
    <row r="61" spans="1:21" ht="12.75" x14ac:dyDescent="0.2">
      <c r="A61" s="122" t="s">
        <v>411</v>
      </c>
      <c r="B61" s="122">
        <v>3923</v>
      </c>
      <c r="C61" s="122">
        <v>3750.5761232295099</v>
      </c>
      <c r="D61" s="122">
        <v>5.1864358780847502</v>
      </c>
      <c r="E61" s="122">
        <v>167.39371396625799</v>
      </c>
      <c r="F61" s="122"/>
      <c r="G61" s="122">
        <v>14521</v>
      </c>
      <c r="H61" s="122">
        <v>467</v>
      </c>
      <c r="I61" s="122">
        <v>116621.233159348</v>
      </c>
      <c r="J61" s="122"/>
      <c r="K61" s="122">
        <v>97.4784218772255</v>
      </c>
      <c r="L61" s="122">
        <v>92.291985999140707</v>
      </c>
      <c r="M61" s="122"/>
      <c r="N61" s="122">
        <v>215.25121750506699</v>
      </c>
      <c r="O61" s="140">
        <v>-0.620120142198334</v>
      </c>
      <c r="P61" s="122">
        <v>118.916090285251</v>
      </c>
      <c r="Q61" s="122">
        <v>0</v>
      </c>
      <c r="R61" s="122"/>
      <c r="S61" s="122">
        <v>3522.4557099871499</v>
      </c>
      <c r="T61" s="122">
        <v>3403.5396197018899</v>
      </c>
      <c r="U61" s="122">
        <v>105830.404320538</v>
      </c>
    </row>
    <row r="62" spans="1:21" ht="12.75" x14ac:dyDescent="0.2">
      <c r="A62" s="122" t="s">
        <v>412</v>
      </c>
      <c r="B62" s="122">
        <v>3921</v>
      </c>
      <c r="C62" s="122">
        <v>3645.8868202356598</v>
      </c>
      <c r="D62" s="122">
        <v>167.26232666932299</v>
      </c>
      <c r="E62" s="122">
        <v>107.36514891809701</v>
      </c>
      <c r="F62" s="122"/>
      <c r="G62" s="122">
        <v>7421</v>
      </c>
      <c r="H62" s="122">
        <v>232</v>
      </c>
      <c r="I62" s="122">
        <v>116621.233159348</v>
      </c>
      <c r="J62" s="122"/>
      <c r="K62" s="122">
        <v>259.55431266846398</v>
      </c>
      <c r="L62" s="122">
        <v>92.291985999140707</v>
      </c>
      <c r="M62" s="122"/>
      <c r="N62" s="122">
        <v>272.69415669881801</v>
      </c>
      <c r="O62" s="140">
        <v>-0.620120142198334</v>
      </c>
      <c r="P62" s="122">
        <v>-58.583979004821202</v>
      </c>
      <c r="Q62" s="122">
        <v>0</v>
      </c>
      <c r="R62" s="122"/>
      <c r="S62" s="122">
        <v>3249.9531187400598</v>
      </c>
      <c r="T62" s="122">
        <v>3308.5370977448902</v>
      </c>
      <c r="U62" s="122">
        <v>105830.404320538</v>
      </c>
    </row>
    <row r="63" spans="1:21" ht="12.75" x14ac:dyDescent="0.2">
      <c r="A63" s="122" t="s">
        <v>413</v>
      </c>
      <c r="B63" s="122">
        <v>4119</v>
      </c>
      <c r="C63" s="122">
        <v>3607.6012782879202</v>
      </c>
      <c r="D63" s="122">
        <v>174.11999710161399</v>
      </c>
      <c r="E63" s="122">
        <v>336.98846939047201</v>
      </c>
      <c r="F63" s="122"/>
      <c r="G63" s="122">
        <v>7920</v>
      </c>
      <c r="H63" s="122">
        <v>245</v>
      </c>
      <c r="I63" s="122">
        <v>116621.233159348</v>
      </c>
      <c r="J63" s="122"/>
      <c r="K63" s="122">
        <v>266.41198310075498</v>
      </c>
      <c r="L63" s="122">
        <v>92.291985999140707</v>
      </c>
      <c r="M63" s="122"/>
      <c r="N63" s="122">
        <v>419.23812727028201</v>
      </c>
      <c r="O63" s="140">
        <v>-0.620120142198334</v>
      </c>
      <c r="P63" s="122">
        <v>254.118691368464</v>
      </c>
      <c r="Q63" s="122">
        <v>0</v>
      </c>
      <c r="R63" s="122"/>
      <c r="S63" s="122">
        <v>3527.91276441541</v>
      </c>
      <c r="T63" s="122">
        <v>3273.79407304694</v>
      </c>
      <c r="U63" s="122">
        <v>105830.404320538</v>
      </c>
    </row>
    <row r="64" spans="1:21" ht="12.75" x14ac:dyDescent="0.2">
      <c r="A64" s="122" t="s">
        <v>414</v>
      </c>
      <c r="B64" s="122">
        <v>4498</v>
      </c>
      <c r="C64" s="122">
        <v>4030.03993505383</v>
      </c>
      <c r="D64" s="122">
        <v>162.11977870674099</v>
      </c>
      <c r="E64" s="122">
        <v>306.188042477061</v>
      </c>
      <c r="F64" s="122"/>
      <c r="G64" s="122">
        <v>3733</v>
      </c>
      <c r="H64" s="122">
        <v>129</v>
      </c>
      <c r="I64" s="122">
        <v>116621.233159348</v>
      </c>
      <c r="J64" s="122"/>
      <c r="K64" s="122">
        <v>254.41176470588201</v>
      </c>
      <c r="L64" s="122">
        <v>92.291985999140707</v>
      </c>
      <c r="M64" s="122"/>
      <c r="N64" s="122">
        <v>334.98548332948297</v>
      </c>
      <c r="O64" s="140">
        <v>-0.620120142198334</v>
      </c>
      <c r="P64" s="122">
        <v>276.77048148244</v>
      </c>
      <c r="Q64" s="122">
        <v>0</v>
      </c>
      <c r="R64" s="122"/>
      <c r="S64" s="122">
        <v>3933.9154472872601</v>
      </c>
      <c r="T64" s="122">
        <v>3657.14496580482</v>
      </c>
      <c r="U64" s="122">
        <v>105830.404320538</v>
      </c>
    </row>
    <row r="65" spans="1:21" ht="12.75" x14ac:dyDescent="0.2">
      <c r="A65" s="122" t="s">
        <v>415</v>
      </c>
      <c r="B65" s="122">
        <v>4302</v>
      </c>
      <c r="C65" s="122">
        <v>3910.4359841927499</v>
      </c>
      <c r="D65" s="122">
        <v>93.749673419888296</v>
      </c>
      <c r="E65" s="122">
        <v>297.93552546847599</v>
      </c>
      <c r="F65" s="122"/>
      <c r="G65" s="122">
        <v>11631</v>
      </c>
      <c r="H65" s="122">
        <v>390</v>
      </c>
      <c r="I65" s="122">
        <v>116621.233159348</v>
      </c>
      <c r="J65" s="122"/>
      <c r="K65" s="122">
        <v>186.041659419029</v>
      </c>
      <c r="L65" s="122">
        <v>92.291985999140707</v>
      </c>
      <c r="M65" s="122"/>
      <c r="N65" s="122">
        <v>305.33738051272701</v>
      </c>
      <c r="O65" s="140">
        <v>-0.620120142198334</v>
      </c>
      <c r="P65" s="122">
        <v>289.91355028202702</v>
      </c>
      <c r="Q65" s="122">
        <v>0</v>
      </c>
      <c r="R65" s="122"/>
      <c r="S65" s="122">
        <v>3838.52138150976</v>
      </c>
      <c r="T65" s="122">
        <v>3548.60783122774</v>
      </c>
      <c r="U65" s="122">
        <v>105830.404320538</v>
      </c>
    </row>
    <row r="66" spans="1:21" ht="12.75" x14ac:dyDescent="0.2">
      <c r="A66" s="122" t="s">
        <v>416</v>
      </c>
      <c r="B66" s="122">
        <v>4235</v>
      </c>
      <c r="C66" s="122">
        <v>4103.4609459025796</v>
      </c>
      <c r="D66" s="122">
        <v>166.834848776922</v>
      </c>
      <c r="E66" s="122">
        <v>-35.502761677790403</v>
      </c>
      <c r="F66" s="122"/>
      <c r="G66" s="122">
        <v>5343</v>
      </c>
      <c r="H66" s="122">
        <v>188</v>
      </c>
      <c r="I66" s="122">
        <v>116621.233159348</v>
      </c>
      <c r="J66" s="122"/>
      <c r="K66" s="122">
        <v>259.12683477606299</v>
      </c>
      <c r="L66" s="122">
        <v>92.291985999140707</v>
      </c>
      <c r="M66" s="122"/>
      <c r="N66" s="122">
        <v>-54.434992639125497</v>
      </c>
      <c r="O66" s="140">
        <v>-0.620120142198334</v>
      </c>
      <c r="P66" s="122">
        <v>-17.190650858653498</v>
      </c>
      <c r="Q66" s="122">
        <v>0</v>
      </c>
      <c r="R66" s="122"/>
      <c r="S66" s="122">
        <v>3706.58176393849</v>
      </c>
      <c r="T66" s="122">
        <v>3723.7724147971398</v>
      </c>
      <c r="U66" s="122">
        <v>105830.404320538</v>
      </c>
    </row>
    <row r="67" spans="1:21" ht="14.25" customHeight="1" x14ac:dyDescent="0.2">
      <c r="A67" s="19" t="s">
        <v>417</v>
      </c>
      <c r="B67" s="19"/>
      <c r="C67" s="19"/>
      <c r="D67" s="122"/>
      <c r="E67" s="122"/>
      <c r="F67" s="19"/>
      <c r="G67" s="122"/>
      <c r="H67" s="122"/>
      <c r="I67" s="122"/>
      <c r="J67" s="122"/>
      <c r="K67" s="122"/>
      <c r="L67" s="122"/>
      <c r="M67" s="122"/>
      <c r="N67" s="122"/>
      <c r="O67" s="140"/>
      <c r="P67" s="122"/>
      <c r="Q67" s="122"/>
      <c r="R67" s="122"/>
      <c r="S67" s="122"/>
      <c r="T67" s="122"/>
      <c r="U67" s="122"/>
    </row>
    <row r="68" spans="1:21" ht="12.75" x14ac:dyDescent="0.2">
      <c r="A68" s="122" t="s">
        <v>418</v>
      </c>
      <c r="B68" s="122">
        <v>4286</v>
      </c>
      <c r="C68" s="122">
        <v>3941.3020061232</v>
      </c>
      <c r="D68" s="122">
        <v>212.641305964868</v>
      </c>
      <c r="E68" s="122">
        <v>132.25826910767501</v>
      </c>
      <c r="F68" s="122"/>
      <c r="G68" s="122">
        <v>6776</v>
      </c>
      <c r="H68" s="122">
        <v>229</v>
      </c>
      <c r="I68" s="122">
        <v>116621.233159348</v>
      </c>
      <c r="J68" s="122"/>
      <c r="K68" s="122">
        <v>304.93329196400902</v>
      </c>
      <c r="L68" s="122">
        <v>92.291985999140707</v>
      </c>
      <c r="M68" s="122"/>
      <c r="N68" s="122">
        <v>289.15613766531601</v>
      </c>
      <c r="O68" s="140">
        <v>-0.620120142198334</v>
      </c>
      <c r="P68" s="122">
        <v>-25.259719592163901</v>
      </c>
      <c r="Q68" s="122">
        <v>0</v>
      </c>
      <c r="R68" s="122"/>
      <c r="S68" s="122">
        <v>3551.3581359868199</v>
      </c>
      <c r="T68" s="122">
        <v>3576.6178555789802</v>
      </c>
      <c r="U68" s="122">
        <v>105830.404320538</v>
      </c>
    </row>
    <row r="69" spans="1:21" ht="12.75" x14ac:dyDescent="0.2">
      <c r="A69" s="122" t="s">
        <v>419</v>
      </c>
      <c r="B69" s="122">
        <v>3821</v>
      </c>
      <c r="C69" s="122">
        <v>3910.58797456703</v>
      </c>
      <c r="D69" s="122">
        <v>6.1119765765334497</v>
      </c>
      <c r="E69" s="122">
        <v>-95.738665989484502</v>
      </c>
      <c r="F69" s="122"/>
      <c r="G69" s="122">
        <v>17416</v>
      </c>
      <c r="H69" s="122">
        <v>584</v>
      </c>
      <c r="I69" s="122">
        <v>116621.233159348</v>
      </c>
      <c r="J69" s="122"/>
      <c r="K69" s="122">
        <v>98.4039625756742</v>
      </c>
      <c r="L69" s="122">
        <v>92.291985999140707</v>
      </c>
      <c r="M69" s="122"/>
      <c r="N69" s="122">
        <v>-165.18107268267499</v>
      </c>
      <c r="O69" s="140">
        <v>-0.620120142198334</v>
      </c>
      <c r="P69" s="122">
        <v>-26.916379438492601</v>
      </c>
      <c r="Q69" s="122">
        <v>0</v>
      </c>
      <c r="R69" s="122"/>
      <c r="S69" s="122">
        <v>3521.82937866866</v>
      </c>
      <c r="T69" s="122">
        <v>3548.7457581071499</v>
      </c>
      <c r="U69" s="122">
        <v>105830.404320538</v>
      </c>
    </row>
    <row r="70" spans="1:21" ht="12.75" x14ac:dyDescent="0.2">
      <c r="A70" s="122" t="s">
        <v>420</v>
      </c>
      <c r="B70" s="122">
        <v>4497</v>
      </c>
      <c r="C70" s="122">
        <v>4451.6728442817202</v>
      </c>
      <c r="D70" s="122">
        <v>78.144820792588206</v>
      </c>
      <c r="E70" s="122">
        <v>-32.630521325534303</v>
      </c>
      <c r="F70" s="122"/>
      <c r="G70" s="122">
        <v>29629</v>
      </c>
      <c r="H70" s="122">
        <v>1131</v>
      </c>
      <c r="I70" s="122">
        <v>116621.233159348</v>
      </c>
      <c r="J70" s="122"/>
      <c r="K70" s="122">
        <v>170.436806791729</v>
      </c>
      <c r="L70" s="122">
        <v>92.291985999140707</v>
      </c>
      <c r="M70" s="122"/>
      <c r="N70" s="122">
        <v>-4.65003774624165</v>
      </c>
      <c r="O70" s="140">
        <v>-0.620120142198334</v>
      </c>
      <c r="P70" s="122">
        <v>-61.231125047025202</v>
      </c>
      <c r="Q70" s="122">
        <v>0</v>
      </c>
      <c r="R70" s="122"/>
      <c r="S70" s="122">
        <v>3978.53354087246</v>
      </c>
      <c r="T70" s="122">
        <v>4039.7646659194802</v>
      </c>
      <c r="U70" s="122">
        <v>105830.404320538</v>
      </c>
    </row>
    <row r="71" spans="1:21" ht="12.75" x14ac:dyDescent="0.2">
      <c r="A71" s="122" t="s">
        <v>421</v>
      </c>
      <c r="B71" s="122">
        <v>4634</v>
      </c>
      <c r="C71" s="122">
        <v>4469.3023701260599</v>
      </c>
      <c r="D71" s="122">
        <v>168.76086634985199</v>
      </c>
      <c r="E71" s="122">
        <v>-3.8102650117659</v>
      </c>
      <c r="F71" s="122"/>
      <c r="G71" s="122">
        <v>9733</v>
      </c>
      <c r="H71" s="122">
        <v>373</v>
      </c>
      <c r="I71" s="122">
        <v>116621.233159348</v>
      </c>
      <c r="J71" s="122"/>
      <c r="K71" s="122">
        <v>261.05285234899299</v>
      </c>
      <c r="L71" s="122">
        <v>92.291985999140707</v>
      </c>
      <c r="M71" s="122"/>
      <c r="N71" s="122">
        <v>-52.448500988298299</v>
      </c>
      <c r="O71" s="140">
        <v>-0.620120142198334</v>
      </c>
      <c r="P71" s="122">
        <v>44.207850822568197</v>
      </c>
      <c r="Q71" s="122">
        <v>0</v>
      </c>
      <c r="R71" s="122"/>
      <c r="S71" s="122">
        <v>4099.9708027963297</v>
      </c>
      <c r="T71" s="122">
        <v>4055.7629519737602</v>
      </c>
      <c r="U71" s="122">
        <v>105830.404320538</v>
      </c>
    </row>
    <row r="72" spans="1:21" ht="12.75" x14ac:dyDescent="0.2">
      <c r="A72" s="122" t="s">
        <v>422</v>
      </c>
      <c r="B72" s="122">
        <v>4044</v>
      </c>
      <c r="C72" s="122">
        <v>3859.47854778088</v>
      </c>
      <c r="D72" s="122">
        <v>107.539379936778</v>
      </c>
      <c r="E72" s="122">
        <v>76.5593602548728</v>
      </c>
      <c r="F72" s="122"/>
      <c r="G72" s="122">
        <v>11845</v>
      </c>
      <c r="H72" s="122">
        <v>392</v>
      </c>
      <c r="I72" s="122">
        <v>116621.233159348</v>
      </c>
      <c r="J72" s="122"/>
      <c r="K72" s="122">
        <v>199.831365935919</v>
      </c>
      <c r="L72" s="122">
        <v>92.291985999140707</v>
      </c>
      <c r="M72" s="122"/>
      <c r="N72" s="122">
        <v>65.790210073819296</v>
      </c>
      <c r="O72" s="140">
        <v>-0.620120142198334</v>
      </c>
      <c r="P72" s="122">
        <v>86.708390293727902</v>
      </c>
      <c r="Q72" s="122">
        <v>0</v>
      </c>
      <c r="R72" s="122"/>
      <c r="S72" s="122">
        <v>3589.0738182085302</v>
      </c>
      <c r="T72" s="122">
        <v>3502.3654279148</v>
      </c>
      <c r="U72" s="122">
        <v>105830.404320538</v>
      </c>
    </row>
    <row r="73" spans="1:21" ht="12.75" x14ac:dyDescent="0.2">
      <c r="A73" s="122" t="s">
        <v>423</v>
      </c>
      <c r="B73" s="122">
        <v>3591</v>
      </c>
      <c r="C73" s="122">
        <v>3701.8574312624701</v>
      </c>
      <c r="D73" s="122">
        <v>-35.997014851916298</v>
      </c>
      <c r="E73" s="122">
        <v>-74.926796565527098</v>
      </c>
      <c r="F73" s="122"/>
      <c r="G73" s="122">
        <v>137481</v>
      </c>
      <c r="H73" s="122">
        <v>4364</v>
      </c>
      <c r="I73" s="122">
        <v>116621.233159348</v>
      </c>
      <c r="J73" s="122"/>
      <c r="K73" s="122">
        <v>56.294971147224402</v>
      </c>
      <c r="L73" s="122">
        <v>92.291985999140707</v>
      </c>
      <c r="M73" s="122"/>
      <c r="N73" s="122">
        <v>-58.335209641695201</v>
      </c>
      <c r="O73" s="140">
        <v>-0.620120142198334</v>
      </c>
      <c r="P73" s="122">
        <v>-92.138503631557299</v>
      </c>
      <c r="Q73" s="122">
        <v>0</v>
      </c>
      <c r="R73" s="122"/>
      <c r="S73" s="122">
        <v>3267.1903087485298</v>
      </c>
      <c r="T73" s="122">
        <v>3359.3288123800899</v>
      </c>
      <c r="U73" s="122">
        <v>105830.404320538</v>
      </c>
    </row>
    <row r="74" spans="1:21" ht="12.75" x14ac:dyDescent="0.2">
      <c r="A74" s="122" t="s">
        <v>424</v>
      </c>
      <c r="B74" s="122">
        <v>4663</v>
      </c>
      <c r="C74" s="122">
        <v>4090.0186847642599</v>
      </c>
      <c r="D74" s="122">
        <v>165.91208401651301</v>
      </c>
      <c r="E74" s="122">
        <v>406.96575100468101</v>
      </c>
      <c r="F74" s="122"/>
      <c r="G74" s="122">
        <v>7328</v>
      </c>
      <c r="H74" s="122">
        <v>257</v>
      </c>
      <c r="I74" s="122">
        <v>116621.233159348</v>
      </c>
      <c r="J74" s="122"/>
      <c r="K74" s="122">
        <v>258.204070015654</v>
      </c>
      <c r="L74" s="122">
        <v>92.291985999140707</v>
      </c>
      <c r="M74" s="122"/>
      <c r="N74" s="122">
        <v>515.46250788857299</v>
      </c>
      <c r="O74" s="140">
        <v>-0.620120142198334</v>
      </c>
      <c r="P74" s="122">
        <v>297.84887397859097</v>
      </c>
      <c r="Q74" s="122">
        <v>0</v>
      </c>
      <c r="R74" s="122"/>
      <c r="S74" s="122">
        <v>4009.4228246306402</v>
      </c>
      <c r="T74" s="122">
        <v>3711.5739506520499</v>
      </c>
      <c r="U74" s="122">
        <v>105830.404320538</v>
      </c>
    </row>
    <row r="75" spans="1:21" ht="12.75" x14ac:dyDescent="0.2">
      <c r="A75" s="122" t="s">
        <v>425</v>
      </c>
      <c r="B75" s="122">
        <v>4194</v>
      </c>
      <c r="C75" s="122">
        <v>4148.2118023515704</v>
      </c>
      <c r="D75" s="122">
        <v>19.044444534278298</v>
      </c>
      <c r="E75" s="122">
        <v>27.057006344995099</v>
      </c>
      <c r="F75" s="122"/>
      <c r="G75" s="122">
        <v>31178</v>
      </c>
      <c r="H75" s="122">
        <v>1109</v>
      </c>
      <c r="I75" s="122">
        <v>116621.233159348</v>
      </c>
      <c r="J75" s="122"/>
      <c r="K75" s="122">
        <v>111.336430533419</v>
      </c>
      <c r="L75" s="122">
        <v>92.291985999140707</v>
      </c>
      <c r="M75" s="122"/>
      <c r="N75" s="122">
        <v>45.021255077988798</v>
      </c>
      <c r="O75" s="140">
        <v>-0.620120142198334</v>
      </c>
      <c r="P75" s="122">
        <v>8.4726374698029794</v>
      </c>
      <c r="Q75" s="122">
        <v>0</v>
      </c>
      <c r="R75" s="122"/>
      <c r="S75" s="122">
        <v>3772.8551633366501</v>
      </c>
      <c r="T75" s="122">
        <v>3764.3825258668498</v>
      </c>
      <c r="U75" s="122">
        <v>105830.404320538</v>
      </c>
    </row>
    <row r="76" spans="1:21" ht="12.75" x14ac:dyDescent="0.2">
      <c r="A76" s="122" t="s">
        <v>426</v>
      </c>
      <c r="B76" s="122">
        <v>4225</v>
      </c>
      <c r="C76" s="122">
        <v>3885.3455375809299</v>
      </c>
      <c r="D76" s="122">
        <v>111.72346796093601</v>
      </c>
      <c r="E76" s="122">
        <v>228.09778160089201</v>
      </c>
      <c r="F76" s="122"/>
      <c r="G76" s="122">
        <v>11496</v>
      </c>
      <c r="H76" s="122">
        <v>383</v>
      </c>
      <c r="I76" s="122">
        <v>116621.233159348</v>
      </c>
      <c r="J76" s="122"/>
      <c r="K76" s="122">
        <v>204.015453960077</v>
      </c>
      <c r="L76" s="122">
        <v>92.291985999140707</v>
      </c>
      <c r="M76" s="122"/>
      <c r="N76" s="122">
        <v>317.65495168426497</v>
      </c>
      <c r="O76" s="140">
        <v>-0.620120142198334</v>
      </c>
      <c r="P76" s="122">
        <v>137.92049137532001</v>
      </c>
      <c r="Q76" s="122">
        <v>0</v>
      </c>
      <c r="R76" s="122"/>
      <c r="S76" s="122">
        <v>3663.7594662157899</v>
      </c>
      <c r="T76" s="122">
        <v>3525.8389748404702</v>
      </c>
      <c r="U76" s="122">
        <v>105830.404320538</v>
      </c>
    </row>
    <row r="77" spans="1:21" ht="12.75" x14ac:dyDescent="0.2">
      <c r="A77" s="122" t="s">
        <v>427</v>
      </c>
      <c r="B77" s="122">
        <v>4044</v>
      </c>
      <c r="C77" s="122">
        <v>3956.5052638479001</v>
      </c>
      <c r="D77" s="122">
        <v>-52.487075507537298</v>
      </c>
      <c r="E77" s="122">
        <v>140.15419043627199</v>
      </c>
      <c r="F77" s="122"/>
      <c r="G77" s="122">
        <v>18894</v>
      </c>
      <c r="H77" s="122">
        <v>641</v>
      </c>
      <c r="I77" s="122">
        <v>116621.233159348</v>
      </c>
      <c r="J77" s="122"/>
      <c r="K77" s="122">
        <v>39.804910491603401</v>
      </c>
      <c r="L77" s="122">
        <v>92.291985999140707</v>
      </c>
      <c r="M77" s="122"/>
      <c r="N77" s="122">
        <v>199.10636258285999</v>
      </c>
      <c r="O77" s="140">
        <v>-0.620120142198334</v>
      </c>
      <c r="P77" s="122">
        <v>80.581898147484907</v>
      </c>
      <c r="Q77" s="122">
        <v>0</v>
      </c>
      <c r="R77" s="122"/>
      <c r="S77" s="122">
        <v>3670.9962714651901</v>
      </c>
      <c r="T77" s="122">
        <v>3590.4143733177102</v>
      </c>
      <c r="U77" s="122">
        <v>105830.404320538</v>
      </c>
    </row>
    <row r="78" spans="1:21" ht="12.75" x14ac:dyDescent="0.2">
      <c r="A78" s="122" t="s">
        <v>428</v>
      </c>
      <c r="B78" s="122">
        <v>4207</v>
      </c>
      <c r="C78" s="122">
        <v>3968.8295388766701</v>
      </c>
      <c r="D78" s="122">
        <v>152.5811523603</v>
      </c>
      <c r="E78" s="122">
        <v>85.540666798033797</v>
      </c>
      <c r="F78" s="122"/>
      <c r="G78" s="122">
        <v>13840</v>
      </c>
      <c r="H78" s="122">
        <v>471</v>
      </c>
      <c r="I78" s="122">
        <v>116621.233159348</v>
      </c>
      <c r="J78" s="122"/>
      <c r="K78" s="122">
        <v>244.87313835944099</v>
      </c>
      <c r="L78" s="122">
        <v>92.291985999140707</v>
      </c>
      <c r="M78" s="122"/>
      <c r="N78" s="122">
        <v>102.56908744808899</v>
      </c>
      <c r="O78" s="140">
        <v>-0.620120142198334</v>
      </c>
      <c r="P78" s="122">
        <v>67.892126005780497</v>
      </c>
      <c r="Q78" s="122">
        <v>0</v>
      </c>
      <c r="R78" s="122"/>
      <c r="S78" s="122">
        <v>3669.4904233304501</v>
      </c>
      <c r="T78" s="122">
        <v>3601.5982973246601</v>
      </c>
      <c r="U78" s="122">
        <v>105830.404320538</v>
      </c>
    </row>
    <row r="79" spans="1:21" ht="12.75" x14ac:dyDescent="0.2">
      <c r="A79" s="122" t="s">
        <v>429</v>
      </c>
      <c r="B79" s="122">
        <v>4303</v>
      </c>
      <c r="C79" s="122">
        <v>4198.6196289723403</v>
      </c>
      <c r="D79" s="122">
        <v>44.398716088146301</v>
      </c>
      <c r="E79" s="122">
        <v>59.934518382880803</v>
      </c>
      <c r="F79" s="122"/>
      <c r="G79" s="122">
        <v>27415</v>
      </c>
      <c r="H79" s="122">
        <v>987</v>
      </c>
      <c r="I79" s="122">
        <v>116621.233159348</v>
      </c>
      <c r="J79" s="122"/>
      <c r="K79" s="122">
        <v>136.69070208728701</v>
      </c>
      <c r="L79" s="122">
        <v>92.291985999140707</v>
      </c>
      <c r="M79" s="122"/>
      <c r="N79" s="122">
        <v>-0.82896497297588201</v>
      </c>
      <c r="O79" s="140">
        <v>-0.620120142198334</v>
      </c>
      <c r="P79" s="122">
        <v>120.077881596539</v>
      </c>
      <c r="Q79" s="122">
        <v>0</v>
      </c>
      <c r="R79" s="122"/>
      <c r="S79" s="122">
        <v>3930.2040557483101</v>
      </c>
      <c r="T79" s="122">
        <v>3810.1261741517801</v>
      </c>
      <c r="U79" s="122">
        <v>105830.404320538</v>
      </c>
    </row>
    <row r="80" spans="1:21" ht="12.75" x14ac:dyDescent="0.2">
      <c r="A80" s="122" t="s">
        <v>430</v>
      </c>
      <c r="B80" s="122">
        <v>3793</v>
      </c>
      <c r="C80" s="122">
        <v>3958.2895310180502</v>
      </c>
      <c r="D80" s="122">
        <v>17.841436893418201</v>
      </c>
      <c r="E80" s="122">
        <v>-182.94684614465899</v>
      </c>
      <c r="F80" s="122"/>
      <c r="G80" s="122">
        <v>34206</v>
      </c>
      <c r="H80" s="122">
        <v>1161</v>
      </c>
      <c r="I80" s="122">
        <v>116621.233159348</v>
      </c>
      <c r="J80" s="122"/>
      <c r="K80" s="122">
        <v>110.133422892559</v>
      </c>
      <c r="L80" s="122">
        <v>92.291985999140707</v>
      </c>
      <c r="M80" s="122"/>
      <c r="N80" s="122">
        <v>-180.44080963567799</v>
      </c>
      <c r="O80" s="140">
        <v>-0.620120142198334</v>
      </c>
      <c r="P80" s="122">
        <v>-186.07300279583899</v>
      </c>
      <c r="Q80" s="122">
        <v>0</v>
      </c>
      <c r="R80" s="122"/>
      <c r="S80" s="122">
        <v>3405.96054149886</v>
      </c>
      <c r="T80" s="122">
        <v>3592.0335442946998</v>
      </c>
      <c r="U80" s="122">
        <v>105830.404320538</v>
      </c>
    </row>
    <row r="81" spans="1:21" ht="14.25" customHeight="1" x14ac:dyDescent="0.2">
      <c r="A81" s="19" t="s">
        <v>431</v>
      </c>
      <c r="B81" s="19"/>
      <c r="C81" s="19"/>
      <c r="D81" s="122"/>
      <c r="E81" s="122"/>
      <c r="F81" s="19"/>
      <c r="G81" s="122"/>
      <c r="H81" s="122"/>
      <c r="I81" s="122"/>
      <c r="J81" s="122"/>
      <c r="K81" s="122"/>
      <c r="L81" s="122"/>
      <c r="M81" s="122"/>
      <c r="N81" s="122"/>
      <c r="O81" s="140"/>
      <c r="P81" s="122"/>
      <c r="Q81" s="122"/>
      <c r="R81" s="122"/>
      <c r="S81" s="122"/>
      <c r="T81" s="122"/>
      <c r="U81" s="122"/>
    </row>
    <row r="82" spans="1:21" ht="12.75" x14ac:dyDescent="0.2">
      <c r="A82" s="122" t="s">
        <v>432</v>
      </c>
      <c r="B82" s="122">
        <v>4148</v>
      </c>
      <c r="C82" s="122">
        <v>4024.0323635828299</v>
      </c>
      <c r="D82" s="122">
        <v>35.244400416597202</v>
      </c>
      <c r="E82" s="122">
        <v>88.334254833961097</v>
      </c>
      <c r="F82" s="122"/>
      <c r="G82" s="122">
        <v>20026</v>
      </c>
      <c r="H82" s="122">
        <v>691</v>
      </c>
      <c r="I82" s="122">
        <v>116621.233159348</v>
      </c>
      <c r="J82" s="122"/>
      <c r="K82" s="122">
        <v>127.53638641573799</v>
      </c>
      <c r="L82" s="122">
        <v>92.291985999140707</v>
      </c>
      <c r="M82" s="122"/>
      <c r="N82" s="122">
        <v>-4.5240523316142598</v>
      </c>
      <c r="O82" s="140">
        <v>-0.620120142198334</v>
      </c>
      <c r="P82" s="122">
        <v>180.57244185733799</v>
      </c>
      <c r="Q82" s="122">
        <v>0</v>
      </c>
      <c r="R82" s="122"/>
      <c r="S82" s="122">
        <v>3832.2657098834902</v>
      </c>
      <c r="T82" s="122">
        <v>3651.6932680261498</v>
      </c>
      <c r="U82" s="122">
        <v>105830.404320538</v>
      </c>
    </row>
    <row r="83" spans="1:21" ht="12.75" x14ac:dyDescent="0.2">
      <c r="A83" s="122" t="s">
        <v>433</v>
      </c>
      <c r="B83" s="122">
        <v>4875</v>
      </c>
      <c r="C83" s="122">
        <v>4621.9407645483298</v>
      </c>
      <c r="D83" s="122">
        <v>76.354676585060304</v>
      </c>
      <c r="E83" s="122">
        <v>176.347879262764</v>
      </c>
      <c r="F83" s="122"/>
      <c r="G83" s="122">
        <v>8806</v>
      </c>
      <c r="H83" s="122">
        <v>349</v>
      </c>
      <c r="I83" s="122">
        <v>116621.233159348</v>
      </c>
      <c r="J83" s="122"/>
      <c r="K83" s="122">
        <v>168.64666258420101</v>
      </c>
      <c r="L83" s="122">
        <v>92.291985999140707</v>
      </c>
      <c r="M83" s="122"/>
      <c r="N83" s="122">
        <v>88.117274651143802</v>
      </c>
      <c r="O83" s="140">
        <v>-0.620120142198334</v>
      </c>
      <c r="P83" s="122">
        <v>263.958363732186</v>
      </c>
      <c r="Q83" s="122">
        <v>0</v>
      </c>
      <c r="R83" s="122"/>
      <c r="S83" s="122">
        <v>4458.2362547005896</v>
      </c>
      <c r="T83" s="122">
        <v>4194.2778909684002</v>
      </c>
      <c r="U83" s="122">
        <v>105830.404320538</v>
      </c>
    </row>
    <row r="84" spans="1:21" ht="12.75" x14ac:dyDescent="0.2">
      <c r="A84" s="122" t="s">
        <v>434</v>
      </c>
      <c r="B84" s="122">
        <v>3823</v>
      </c>
      <c r="C84" s="122">
        <v>3667.9823837092299</v>
      </c>
      <c r="D84" s="122">
        <v>15.471603931541299</v>
      </c>
      <c r="E84" s="122">
        <v>139.65385610206101</v>
      </c>
      <c r="F84" s="122"/>
      <c r="G84" s="122">
        <v>28297</v>
      </c>
      <c r="H84" s="122">
        <v>890</v>
      </c>
      <c r="I84" s="122">
        <v>116621.233159348</v>
      </c>
      <c r="J84" s="122"/>
      <c r="K84" s="122">
        <v>107.763589930682</v>
      </c>
      <c r="L84" s="122">
        <v>92.291985999140707</v>
      </c>
      <c r="M84" s="122"/>
      <c r="N84" s="122">
        <v>136.248847082667</v>
      </c>
      <c r="O84" s="140">
        <v>-0.620120142198334</v>
      </c>
      <c r="P84" s="122">
        <v>142.438744979256</v>
      </c>
      <c r="Q84" s="122">
        <v>0</v>
      </c>
      <c r="R84" s="122"/>
      <c r="S84" s="122">
        <v>3471.0269290722199</v>
      </c>
      <c r="T84" s="122">
        <v>3328.5881840929701</v>
      </c>
      <c r="U84" s="122">
        <v>105830.404320538</v>
      </c>
    </row>
    <row r="85" spans="1:21" ht="12.75" x14ac:dyDescent="0.2">
      <c r="A85" s="122" t="s">
        <v>435</v>
      </c>
      <c r="B85" s="122">
        <v>4252</v>
      </c>
      <c r="C85" s="122">
        <v>3852.9728949401201</v>
      </c>
      <c r="D85" s="122">
        <v>269.927911479675</v>
      </c>
      <c r="E85" s="122">
        <v>129.41438954198901</v>
      </c>
      <c r="F85" s="122"/>
      <c r="G85" s="122">
        <v>10170</v>
      </c>
      <c r="H85" s="122">
        <v>336</v>
      </c>
      <c r="I85" s="122">
        <v>116621.233159348</v>
      </c>
      <c r="J85" s="122"/>
      <c r="K85" s="122">
        <v>362.21989747881599</v>
      </c>
      <c r="L85" s="122">
        <v>92.291985999140707</v>
      </c>
      <c r="M85" s="122"/>
      <c r="N85" s="122">
        <v>77.025583450536004</v>
      </c>
      <c r="O85" s="140">
        <v>-0.620120142198334</v>
      </c>
      <c r="P85" s="122">
        <v>181.18307549124299</v>
      </c>
      <c r="Q85" s="122">
        <v>0</v>
      </c>
      <c r="R85" s="122"/>
      <c r="S85" s="122">
        <v>3677.6448111550299</v>
      </c>
      <c r="T85" s="122">
        <v>3496.46173566379</v>
      </c>
      <c r="U85" s="122">
        <v>105830.404320538</v>
      </c>
    </row>
    <row r="86" spans="1:21" ht="12.75" x14ac:dyDescent="0.2">
      <c r="A86" s="122" t="s">
        <v>436</v>
      </c>
      <c r="B86" s="122">
        <v>4449</v>
      </c>
      <c r="C86" s="122">
        <v>3933.8942998093598</v>
      </c>
      <c r="D86" s="122">
        <v>162.894937451256</v>
      </c>
      <c r="E86" s="122">
        <v>352.09520133967101</v>
      </c>
      <c r="F86" s="122"/>
      <c r="G86" s="122">
        <v>12451</v>
      </c>
      <c r="H86" s="122">
        <v>420</v>
      </c>
      <c r="I86" s="122">
        <v>116621.233159348</v>
      </c>
      <c r="J86" s="122"/>
      <c r="K86" s="122">
        <v>255.18692345039699</v>
      </c>
      <c r="L86" s="122">
        <v>92.291985999140707</v>
      </c>
      <c r="M86" s="122"/>
      <c r="N86" s="122">
        <v>352.49213548142399</v>
      </c>
      <c r="O86" s="140">
        <v>-0.620120142198334</v>
      </c>
      <c r="P86" s="122">
        <v>351.07814705572002</v>
      </c>
      <c r="Q86" s="122">
        <v>0</v>
      </c>
      <c r="R86" s="122"/>
      <c r="S86" s="122">
        <v>3920.97372288304</v>
      </c>
      <c r="T86" s="122">
        <v>3569.89557582732</v>
      </c>
      <c r="U86" s="122">
        <v>105830.404320538</v>
      </c>
    </row>
    <row r="87" spans="1:21" ht="12.75" x14ac:dyDescent="0.2">
      <c r="A87" s="122" t="s">
        <v>437</v>
      </c>
      <c r="B87" s="122">
        <v>4713</v>
      </c>
      <c r="C87" s="122">
        <v>4427.7280239351003</v>
      </c>
      <c r="D87" s="122">
        <v>145.841061211159</v>
      </c>
      <c r="E87" s="122">
        <v>138.96211830319299</v>
      </c>
      <c r="F87" s="122"/>
      <c r="G87" s="122">
        <v>9561</v>
      </c>
      <c r="H87" s="122">
        <v>363</v>
      </c>
      <c r="I87" s="122">
        <v>116621.233159348</v>
      </c>
      <c r="J87" s="122"/>
      <c r="K87" s="122">
        <v>238.13304721029999</v>
      </c>
      <c r="L87" s="122">
        <v>92.291985999140707</v>
      </c>
      <c r="M87" s="122"/>
      <c r="N87" s="122">
        <v>104.362957591186</v>
      </c>
      <c r="O87" s="140">
        <v>-0.620120142198334</v>
      </c>
      <c r="P87" s="122">
        <v>172.941158873002</v>
      </c>
      <c r="Q87" s="122">
        <v>0</v>
      </c>
      <c r="R87" s="122"/>
      <c r="S87" s="122">
        <v>4190.97659118712</v>
      </c>
      <c r="T87" s="122">
        <v>4018.03543231412</v>
      </c>
      <c r="U87" s="122">
        <v>105830.404320538</v>
      </c>
    </row>
    <row r="88" spans="1:21" ht="12.75" x14ac:dyDescent="0.2">
      <c r="A88" s="122" t="s">
        <v>438</v>
      </c>
      <c r="B88" s="122">
        <v>3803</v>
      </c>
      <c r="C88" s="122">
        <v>3831.8771097383101</v>
      </c>
      <c r="D88" s="122">
        <v>5.1628498395874498</v>
      </c>
      <c r="E88" s="122">
        <v>-34.014204218108198</v>
      </c>
      <c r="F88" s="122"/>
      <c r="G88" s="122">
        <v>91060</v>
      </c>
      <c r="H88" s="122">
        <v>2992</v>
      </c>
      <c r="I88" s="122">
        <v>116621.233159348</v>
      </c>
      <c r="J88" s="122"/>
      <c r="K88" s="122">
        <v>97.454835838728201</v>
      </c>
      <c r="L88" s="122">
        <v>92.291985999140707</v>
      </c>
      <c r="M88" s="122"/>
      <c r="N88" s="122">
        <v>-27.0186238325423</v>
      </c>
      <c r="O88" s="140">
        <v>-0.620120142198334</v>
      </c>
      <c r="P88" s="122">
        <v>-41.629904745872402</v>
      </c>
      <c r="Q88" s="122">
        <v>0</v>
      </c>
      <c r="R88" s="122"/>
      <c r="S88" s="122">
        <v>3435.6880145057098</v>
      </c>
      <c r="T88" s="122">
        <v>3477.31791925159</v>
      </c>
      <c r="U88" s="122">
        <v>105830.404320538</v>
      </c>
    </row>
    <row r="89" spans="1:21" ht="12.75" x14ac:dyDescent="0.2">
      <c r="A89" s="122" t="s">
        <v>439</v>
      </c>
      <c r="B89" s="122">
        <v>3954</v>
      </c>
      <c r="C89" s="122">
        <v>3930.8999746969498</v>
      </c>
      <c r="D89" s="122">
        <v>44.301462941129301</v>
      </c>
      <c r="E89" s="122">
        <v>-21.236624379310499</v>
      </c>
      <c r="F89" s="122"/>
      <c r="G89" s="122">
        <v>17148</v>
      </c>
      <c r="H89" s="122">
        <v>578</v>
      </c>
      <c r="I89" s="122">
        <v>116621.233159348</v>
      </c>
      <c r="J89" s="122"/>
      <c r="K89" s="122">
        <v>136.59344894027001</v>
      </c>
      <c r="L89" s="122">
        <v>92.291985999140707</v>
      </c>
      <c r="M89" s="122"/>
      <c r="N89" s="122">
        <v>-53.9614514588975</v>
      </c>
      <c r="O89" s="140">
        <v>-0.620120142198334</v>
      </c>
      <c r="P89" s="122">
        <v>10.8680825580782</v>
      </c>
      <c r="Q89" s="122">
        <v>0</v>
      </c>
      <c r="R89" s="122"/>
      <c r="S89" s="122">
        <v>3578.0463947385601</v>
      </c>
      <c r="T89" s="122">
        <v>3567.1783121804801</v>
      </c>
      <c r="U89" s="122">
        <v>105830.404320538</v>
      </c>
    </row>
    <row r="90" spans="1:21" ht="14.25" customHeight="1" x14ac:dyDescent="0.2">
      <c r="A90" s="19" t="s">
        <v>440</v>
      </c>
      <c r="B90" s="19"/>
      <c r="C90" s="19"/>
      <c r="D90" s="122"/>
      <c r="E90" s="122"/>
      <c r="F90" s="19"/>
      <c r="G90" s="122"/>
      <c r="H90" s="122"/>
      <c r="I90" s="122"/>
      <c r="J90" s="122"/>
      <c r="K90" s="122"/>
      <c r="L90" s="122"/>
      <c r="M90" s="122"/>
      <c r="N90" s="122"/>
      <c r="O90" s="140"/>
      <c r="P90" s="122"/>
      <c r="Q90" s="122"/>
      <c r="R90" s="122"/>
      <c r="S90" s="122"/>
      <c r="T90" s="122"/>
      <c r="U90" s="122"/>
    </row>
    <row r="91" spans="1:21" ht="12.75" x14ac:dyDescent="0.2">
      <c r="A91" s="122" t="s">
        <v>441</v>
      </c>
      <c r="B91" s="122">
        <v>3953</v>
      </c>
      <c r="C91" s="122">
        <v>3791.7744593580201</v>
      </c>
      <c r="D91" s="122">
        <v>197.16720334011501</v>
      </c>
      <c r="E91" s="122">
        <v>-35.860282412072699</v>
      </c>
      <c r="F91" s="122"/>
      <c r="G91" s="122">
        <v>10857</v>
      </c>
      <c r="H91" s="122">
        <v>353</v>
      </c>
      <c r="I91" s="122">
        <v>116621.233159348</v>
      </c>
      <c r="J91" s="122"/>
      <c r="K91" s="122">
        <v>289.459189339256</v>
      </c>
      <c r="L91" s="122">
        <v>92.291985999140707</v>
      </c>
      <c r="M91" s="122"/>
      <c r="N91" s="122">
        <v>-97.866889654268107</v>
      </c>
      <c r="O91" s="140">
        <v>-0.620120142198334</v>
      </c>
      <c r="P91" s="122">
        <v>25.526204687924299</v>
      </c>
      <c r="Q91" s="122">
        <v>0</v>
      </c>
      <c r="R91" s="122"/>
      <c r="S91" s="122">
        <v>3466.4521257664801</v>
      </c>
      <c r="T91" s="122">
        <v>3440.9259210785599</v>
      </c>
      <c r="U91" s="122">
        <v>105830.404320538</v>
      </c>
    </row>
    <row r="92" spans="1:21" ht="12.75" x14ac:dyDescent="0.2">
      <c r="A92" s="122" t="s">
        <v>442</v>
      </c>
      <c r="B92" s="122">
        <v>4343</v>
      </c>
      <c r="C92" s="122">
        <v>3921.4014138764701</v>
      </c>
      <c r="D92" s="122">
        <v>262.44877080450198</v>
      </c>
      <c r="E92" s="122">
        <v>158.84932654482299</v>
      </c>
      <c r="F92" s="122"/>
      <c r="G92" s="122">
        <v>9368</v>
      </c>
      <c r="H92" s="122">
        <v>315</v>
      </c>
      <c r="I92" s="122">
        <v>116621.233159348</v>
      </c>
      <c r="J92" s="122"/>
      <c r="K92" s="122">
        <v>354.74075680364302</v>
      </c>
      <c r="L92" s="122">
        <v>92.291985999140707</v>
      </c>
      <c r="M92" s="122"/>
      <c r="N92" s="122">
        <v>78.814218480762094</v>
      </c>
      <c r="O92" s="140">
        <v>-0.620120142198334</v>
      </c>
      <c r="P92" s="122">
        <v>238.26431446668599</v>
      </c>
      <c r="Q92" s="122">
        <v>0</v>
      </c>
      <c r="R92" s="122"/>
      <c r="S92" s="122">
        <v>3796.8229567563399</v>
      </c>
      <c r="T92" s="122">
        <v>3558.5586422896499</v>
      </c>
      <c r="U92" s="122">
        <v>105830.404320538</v>
      </c>
    </row>
    <row r="93" spans="1:21" ht="12.75" x14ac:dyDescent="0.2">
      <c r="A93" s="122" t="s">
        <v>443</v>
      </c>
      <c r="B93" s="122">
        <v>4018</v>
      </c>
      <c r="C93" s="122">
        <v>3759.6528969678102</v>
      </c>
      <c r="D93" s="122">
        <v>146.33139906040401</v>
      </c>
      <c r="E93" s="122">
        <v>111.83915067896299</v>
      </c>
      <c r="F93" s="122"/>
      <c r="G93" s="122">
        <v>14579</v>
      </c>
      <c r="H93" s="122">
        <v>470</v>
      </c>
      <c r="I93" s="122">
        <v>116621.233159348</v>
      </c>
      <c r="J93" s="122"/>
      <c r="K93" s="122">
        <v>238.623385059545</v>
      </c>
      <c r="L93" s="122">
        <v>92.291985999140707</v>
      </c>
      <c r="M93" s="122"/>
      <c r="N93" s="122">
        <v>-45.6890373036399</v>
      </c>
      <c r="O93" s="140">
        <v>-0.620120142198334</v>
      </c>
      <c r="P93" s="122">
        <v>268.74721851936698</v>
      </c>
      <c r="Q93" s="122">
        <v>0</v>
      </c>
      <c r="R93" s="122"/>
      <c r="S93" s="122">
        <v>3680.5237485044699</v>
      </c>
      <c r="T93" s="122">
        <v>3411.7765299850998</v>
      </c>
      <c r="U93" s="122">
        <v>105830.404320538</v>
      </c>
    </row>
    <row r="94" spans="1:21" ht="12.75" x14ac:dyDescent="0.2">
      <c r="A94" s="122" t="s">
        <v>444</v>
      </c>
      <c r="B94" s="122">
        <v>4792</v>
      </c>
      <c r="C94" s="122">
        <v>4406.5851201987998</v>
      </c>
      <c r="D94" s="122">
        <v>160.48649178052901</v>
      </c>
      <c r="E94" s="122">
        <v>224.50519576317799</v>
      </c>
      <c r="F94" s="122"/>
      <c r="G94" s="122">
        <v>6087</v>
      </c>
      <c r="H94" s="122">
        <v>230</v>
      </c>
      <c r="I94" s="122">
        <v>116621.233159348</v>
      </c>
      <c r="J94" s="122"/>
      <c r="K94" s="122">
        <v>252.77847777967</v>
      </c>
      <c r="L94" s="122">
        <v>92.291985999140707</v>
      </c>
      <c r="M94" s="122"/>
      <c r="N94" s="122">
        <v>168.015148827953</v>
      </c>
      <c r="O94" s="140">
        <v>-0.620120142198334</v>
      </c>
      <c r="P94" s="122">
        <v>280.37512255620499</v>
      </c>
      <c r="Q94" s="122">
        <v>0</v>
      </c>
      <c r="R94" s="122"/>
      <c r="S94" s="122">
        <v>4279.2239797475504</v>
      </c>
      <c r="T94" s="122">
        <v>3998.8488571913499</v>
      </c>
      <c r="U94" s="122">
        <v>105830.404320538</v>
      </c>
    </row>
    <row r="95" spans="1:21" ht="12.75" x14ac:dyDescent="0.2">
      <c r="A95" s="122" t="s">
        <v>440</v>
      </c>
      <c r="B95" s="122">
        <v>3633</v>
      </c>
      <c r="C95" s="122">
        <v>3665.43141388294</v>
      </c>
      <c r="D95" s="122">
        <v>5.6883948433289504</v>
      </c>
      <c r="E95" s="122">
        <v>-38.317466399826003</v>
      </c>
      <c r="F95" s="122"/>
      <c r="G95" s="122">
        <v>67451</v>
      </c>
      <c r="H95" s="122">
        <v>2120</v>
      </c>
      <c r="I95" s="122">
        <v>116621.233159348</v>
      </c>
      <c r="J95" s="122"/>
      <c r="K95" s="122">
        <v>97.9803808424697</v>
      </c>
      <c r="L95" s="122">
        <v>92.291985999140707</v>
      </c>
      <c r="M95" s="122"/>
      <c r="N95" s="122">
        <v>-42.7440884584421</v>
      </c>
      <c r="O95" s="140">
        <v>-0.620120142198334</v>
      </c>
      <c r="P95" s="122">
        <v>-34.510964483408301</v>
      </c>
      <c r="Q95" s="122">
        <v>0</v>
      </c>
      <c r="R95" s="122"/>
      <c r="S95" s="122">
        <v>3291.7622880931299</v>
      </c>
      <c r="T95" s="122">
        <v>3326.27325257654</v>
      </c>
      <c r="U95" s="122">
        <v>105830.404320538</v>
      </c>
    </row>
    <row r="96" spans="1:21" ht="12.75" x14ac:dyDescent="0.2">
      <c r="A96" s="122" t="s">
        <v>445</v>
      </c>
      <c r="B96" s="122">
        <v>4309</v>
      </c>
      <c r="C96" s="122">
        <v>3948.42966023279</v>
      </c>
      <c r="D96" s="122">
        <v>98.971650364495304</v>
      </c>
      <c r="E96" s="122">
        <v>261.39380972421702</v>
      </c>
      <c r="F96" s="122"/>
      <c r="G96" s="122">
        <v>13498</v>
      </c>
      <c r="H96" s="122">
        <v>457</v>
      </c>
      <c r="I96" s="122">
        <v>116621.233159348</v>
      </c>
      <c r="J96" s="122"/>
      <c r="K96" s="122">
        <v>191.26363636363601</v>
      </c>
      <c r="L96" s="122">
        <v>92.291985999140707</v>
      </c>
      <c r="M96" s="122"/>
      <c r="N96" s="122">
        <v>224.252606321039</v>
      </c>
      <c r="O96" s="140">
        <v>-0.620120142198334</v>
      </c>
      <c r="P96" s="122">
        <v>297.91489298519599</v>
      </c>
      <c r="Q96" s="122">
        <v>0</v>
      </c>
      <c r="R96" s="122"/>
      <c r="S96" s="122">
        <v>3881.0008890206</v>
      </c>
      <c r="T96" s="122">
        <v>3583.0859960354001</v>
      </c>
      <c r="U96" s="122">
        <v>105830.404320538</v>
      </c>
    </row>
    <row r="97" spans="1:21" ht="12.75" x14ac:dyDescent="0.2">
      <c r="A97" s="122" t="s">
        <v>446</v>
      </c>
      <c r="B97" s="122">
        <v>3810</v>
      </c>
      <c r="C97" s="122">
        <v>3638.58247457167</v>
      </c>
      <c r="D97" s="122">
        <v>164.95942357148201</v>
      </c>
      <c r="E97" s="122">
        <v>6.3018501794591302</v>
      </c>
      <c r="F97" s="122"/>
      <c r="G97" s="122">
        <v>15000</v>
      </c>
      <c r="H97" s="122">
        <v>468</v>
      </c>
      <c r="I97" s="122">
        <v>116621.233159348</v>
      </c>
      <c r="J97" s="122"/>
      <c r="K97" s="122">
        <v>257.25140957062303</v>
      </c>
      <c r="L97" s="122">
        <v>92.291985999140707</v>
      </c>
      <c r="M97" s="122"/>
      <c r="N97" s="122">
        <v>-34.499829297386</v>
      </c>
      <c r="O97" s="140">
        <v>-0.620120142198334</v>
      </c>
      <c r="P97" s="122">
        <v>46.483409514105901</v>
      </c>
      <c r="Q97" s="122">
        <v>0</v>
      </c>
      <c r="R97" s="122"/>
      <c r="S97" s="122">
        <v>3348.39202431489</v>
      </c>
      <c r="T97" s="122">
        <v>3301.90861480078</v>
      </c>
      <c r="U97" s="122">
        <v>105830.404320538</v>
      </c>
    </row>
    <row r="98" spans="1:21" ht="12.75" x14ac:dyDescent="0.2">
      <c r="A98" s="122" t="s">
        <v>447</v>
      </c>
      <c r="B98" s="122">
        <v>3853</v>
      </c>
      <c r="C98" s="122">
        <v>3834.79601342364</v>
      </c>
      <c r="D98" s="122">
        <v>-24.433383628891399</v>
      </c>
      <c r="E98" s="122">
        <v>42.9341368662975</v>
      </c>
      <c r="F98" s="122"/>
      <c r="G98" s="122">
        <v>20406</v>
      </c>
      <c r="H98" s="122">
        <v>671</v>
      </c>
      <c r="I98" s="122">
        <v>116621.233159348</v>
      </c>
      <c r="J98" s="122"/>
      <c r="K98" s="122">
        <v>67.858602370249301</v>
      </c>
      <c r="L98" s="122">
        <v>92.291985999140707</v>
      </c>
      <c r="M98" s="122"/>
      <c r="N98" s="122">
        <v>-41.757552102328198</v>
      </c>
      <c r="O98" s="140">
        <v>-0.620120142198334</v>
      </c>
      <c r="P98" s="122">
        <v>127.005705692725</v>
      </c>
      <c r="Q98" s="122">
        <v>0</v>
      </c>
      <c r="R98" s="122"/>
      <c r="S98" s="122">
        <v>3606.9724458221399</v>
      </c>
      <c r="T98" s="122">
        <v>3479.96674012942</v>
      </c>
      <c r="U98" s="122">
        <v>105830.404320538</v>
      </c>
    </row>
    <row r="99" spans="1:21" ht="12.75" x14ac:dyDescent="0.2">
      <c r="A99" s="122" t="s">
        <v>448</v>
      </c>
      <c r="B99" s="122">
        <v>3851</v>
      </c>
      <c r="C99" s="122">
        <v>3763.51201780577</v>
      </c>
      <c r="D99" s="122">
        <v>-18.1840262553165</v>
      </c>
      <c r="E99" s="122">
        <v>105.981169257491</v>
      </c>
      <c r="F99" s="122"/>
      <c r="G99" s="122">
        <v>26928</v>
      </c>
      <c r="H99" s="122">
        <v>869</v>
      </c>
      <c r="I99" s="122">
        <v>116621.233159348</v>
      </c>
      <c r="J99" s="122"/>
      <c r="K99" s="122">
        <v>74.107959743824296</v>
      </c>
      <c r="L99" s="122">
        <v>92.291985999140707</v>
      </c>
      <c r="M99" s="122"/>
      <c r="N99" s="122">
        <v>118.474884622068</v>
      </c>
      <c r="O99" s="140">
        <v>-0.620120142198334</v>
      </c>
      <c r="P99" s="122">
        <v>92.867333750715702</v>
      </c>
      <c r="Q99" s="122">
        <v>0</v>
      </c>
      <c r="R99" s="122"/>
      <c r="S99" s="122">
        <v>3508.1459045523902</v>
      </c>
      <c r="T99" s="122">
        <v>3415.27857080167</v>
      </c>
      <c r="U99" s="122">
        <v>105830.404320538</v>
      </c>
    </row>
    <row r="100" spans="1:21" ht="12.75" x14ac:dyDescent="0.2">
      <c r="A100" s="122" t="s">
        <v>449</v>
      </c>
      <c r="B100" s="122">
        <v>4217</v>
      </c>
      <c r="C100" s="122">
        <v>4017.4475350672001</v>
      </c>
      <c r="D100" s="122">
        <v>155.32300548297101</v>
      </c>
      <c r="E100" s="122">
        <v>44.098297213167697</v>
      </c>
      <c r="F100" s="122"/>
      <c r="G100" s="122">
        <v>7083</v>
      </c>
      <c r="H100" s="122">
        <v>244</v>
      </c>
      <c r="I100" s="122">
        <v>116621.233159348</v>
      </c>
      <c r="J100" s="122"/>
      <c r="K100" s="122">
        <v>247.614991482112</v>
      </c>
      <c r="L100" s="122">
        <v>92.291985999140707</v>
      </c>
      <c r="M100" s="122"/>
      <c r="N100" s="122">
        <v>-58.900773462404203</v>
      </c>
      <c r="O100" s="140">
        <v>-0.620120142198334</v>
      </c>
      <c r="P100" s="122">
        <v>146.477247746541</v>
      </c>
      <c r="Q100" s="122">
        <v>0</v>
      </c>
      <c r="R100" s="122"/>
      <c r="S100" s="122">
        <v>3792.1949738811199</v>
      </c>
      <c r="T100" s="122">
        <v>3645.7177261345801</v>
      </c>
      <c r="U100" s="122">
        <v>105830.404320538</v>
      </c>
    </row>
    <row r="101" spans="1:21" ht="12.75" x14ac:dyDescent="0.2">
      <c r="A101" s="122" t="s">
        <v>450</v>
      </c>
      <c r="B101" s="122">
        <v>4402</v>
      </c>
      <c r="C101" s="122">
        <v>4174.5774585906101</v>
      </c>
      <c r="D101" s="122">
        <v>72.955471846142302</v>
      </c>
      <c r="E101" s="122">
        <v>154.048969770973</v>
      </c>
      <c r="F101" s="122"/>
      <c r="G101" s="122">
        <v>15728</v>
      </c>
      <c r="H101" s="122">
        <v>563</v>
      </c>
      <c r="I101" s="122">
        <v>116621.233159348</v>
      </c>
      <c r="J101" s="122"/>
      <c r="K101" s="122">
        <v>165.24745784528301</v>
      </c>
      <c r="L101" s="122">
        <v>92.291985999140707</v>
      </c>
      <c r="M101" s="122"/>
      <c r="N101" s="122">
        <v>134.982361879579</v>
      </c>
      <c r="O101" s="140">
        <v>-0.620120142198334</v>
      </c>
      <c r="P101" s="122">
        <v>172.49545752016701</v>
      </c>
      <c r="Q101" s="122">
        <v>0</v>
      </c>
      <c r="R101" s="122"/>
      <c r="S101" s="122">
        <v>3960.80405571847</v>
      </c>
      <c r="T101" s="122">
        <v>3788.3085981982999</v>
      </c>
      <c r="U101" s="122">
        <v>105830.404320538</v>
      </c>
    </row>
    <row r="102" spans="1:21" ht="12.75" x14ac:dyDescent="0.2">
      <c r="A102" s="122" t="s">
        <v>451</v>
      </c>
      <c r="B102" s="122">
        <v>3773</v>
      </c>
      <c r="C102" s="122">
        <v>3614.9997857662402</v>
      </c>
      <c r="D102" s="122">
        <v>11.226118161785299</v>
      </c>
      <c r="E102" s="122">
        <v>147.13494888337399</v>
      </c>
      <c r="F102" s="122"/>
      <c r="G102" s="122">
        <v>36551</v>
      </c>
      <c r="H102" s="122">
        <v>1133</v>
      </c>
      <c r="I102" s="122">
        <v>116621.233159348</v>
      </c>
      <c r="J102" s="122"/>
      <c r="K102" s="122">
        <v>103.518104160926</v>
      </c>
      <c r="L102" s="122">
        <v>92.291985999140707</v>
      </c>
      <c r="M102" s="122"/>
      <c r="N102" s="122">
        <v>128.59672591131101</v>
      </c>
      <c r="O102" s="140">
        <v>-0.620120142198334</v>
      </c>
      <c r="P102" s="122">
        <v>165.053051713239</v>
      </c>
      <c r="Q102" s="122">
        <v>0</v>
      </c>
      <c r="R102" s="122"/>
      <c r="S102" s="122">
        <v>3445.5610568340098</v>
      </c>
      <c r="T102" s="122">
        <v>3280.5080051207801</v>
      </c>
      <c r="U102" s="122">
        <v>105830.404320538</v>
      </c>
    </row>
    <row r="103" spans="1:21" ht="14.25" customHeight="1" x14ac:dyDescent="0.2">
      <c r="A103" s="19" t="s">
        <v>452</v>
      </c>
      <c r="B103" s="19"/>
      <c r="C103" s="19"/>
      <c r="D103" s="122"/>
      <c r="E103" s="122"/>
      <c r="F103" s="19"/>
      <c r="G103" s="122"/>
      <c r="H103" s="122"/>
      <c r="I103" s="122"/>
      <c r="J103" s="122"/>
      <c r="K103" s="122"/>
      <c r="L103" s="122"/>
      <c r="M103" s="122"/>
      <c r="N103" s="122"/>
      <c r="O103" s="140"/>
      <c r="P103" s="122"/>
      <c r="Q103" s="122"/>
      <c r="R103" s="122"/>
      <c r="S103" s="122"/>
      <c r="T103" s="122"/>
      <c r="U103" s="122"/>
    </row>
    <row r="104" spans="1:21" ht="12.75" x14ac:dyDescent="0.2">
      <c r="A104" s="122" t="s">
        <v>453</v>
      </c>
      <c r="B104" s="122">
        <v>3599</v>
      </c>
      <c r="C104" s="122">
        <v>3528.7899375633501</v>
      </c>
      <c r="D104" s="122">
        <v>79.335126424620199</v>
      </c>
      <c r="E104" s="122">
        <v>-8.6666728832837308</v>
      </c>
      <c r="F104" s="122"/>
      <c r="G104" s="122">
        <v>58595</v>
      </c>
      <c r="H104" s="122">
        <v>1773</v>
      </c>
      <c r="I104" s="122">
        <v>116621.233159348</v>
      </c>
      <c r="J104" s="122"/>
      <c r="K104" s="122">
        <v>171.62711242376099</v>
      </c>
      <c r="L104" s="122">
        <v>92.291985999140707</v>
      </c>
      <c r="M104" s="122"/>
      <c r="N104" s="122">
        <v>5.5953337945111299</v>
      </c>
      <c r="O104" s="140">
        <v>-0.620120142198334</v>
      </c>
      <c r="P104" s="122">
        <v>-23.548799703276899</v>
      </c>
      <c r="Q104" s="122">
        <v>0</v>
      </c>
      <c r="R104" s="122"/>
      <c r="S104" s="122">
        <v>3178.7262555115699</v>
      </c>
      <c r="T104" s="122">
        <v>3202.27505521484</v>
      </c>
      <c r="U104" s="122">
        <v>105830.404320538</v>
      </c>
    </row>
    <row r="105" spans="1:21" ht="14.25" customHeight="1" x14ac:dyDescent="0.2">
      <c r="A105" s="19" t="s">
        <v>454</v>
      </c>
      <c r="B105" s="19"/>
      <c r="C105" s="19"/>
      <c r="D105" s="122"/>
      <c r="E105" s="122"/>
      <c r="F105" s="19"/>
      <c r="G105" s="122"/>
      <c r="H105" s="122"/>
      <c r="I105" s="122"/>
      <c r="J105" s="122"/>
      <c r="K105" s="122"/>
      <c r="L105" s="122"/>
      <c r="M105" s="122"/>
      <c r="N105" s="122"/>
      <c r="O105" s="140"/>
      <c r="P105" s="122"/>
      <c r="Q105" s="122"/>
      <c r="R105" s="122"/>
      <c r="S105" s="122"/>
      <c r="T105" s="122"/>
      <c r="U105" s="122"/>
    </row>
    <row r="106" spans="1:21" ht="12.75" x14ac:dyDescent="0.2">
      <c r="A106" s="122" t="s">
        <v>455</v>
      </c>
      <c r="B106" s="122">
        <v>3683</v>
      </c>
      <c r="C106" s="122">
        <v>3625.3992047362599</v>
      </c>
      <c r="D106" s="122">
        <v>-8.8066376583683503</v>
      </c>
      <c r="E106" s="122">
        <v>66.044637828525197</v>
      </c>
      <c r="F106" s="122"/>
      <c r="G106" s="122">
        <v>32200</v>
      </c>
      <c r="H106" s="122">
        <v>1001</v>
      </c>
      <c r="I106" s="122">
        <v>116621.233159348</v>
      </c>
      <c r="J106" s="122"/>
      <c r="K106" s="122">
        <v>83.485348340772404</v>
      </c>
      <c r="L106" s="122">
        <v>92.291985999140707</v>
      </c>
      <c r="M106" s="122"/>
      <c r="N106" s="122">
        <v>43.774208710557602</v>
      </c>
      <c r="O106" s="140">
        <v>-0.620120142198334</v>
      </c>
      <c r="P106" s="122">
        <v>87.694946804294403</v>
      </c>
      <c r="Q106" s="122">
        <v>0</v>
      </c>
      <c r="R106" s="122"/>
      <c r="S106" s="122">
        <v>3377.6401245949301</v>
      </c>
      <c r="T106" s="122">
        <v>3289.9451777906402</v>
      </c>
      <c r="U106" s="122">
        <v>105830.404320538</v>
      </c>
    </row>
    <row r="107" spans="1:21" ht="12.75" x14ac:dyDescent="0.2">
      <c r="A107" s="122" t="s">
        <v>456</v>
      </c>
      <c r="B107" s="122">
        <v>3811</v>
      </c>
      <c r="C107" s="122">
        <v>3778.5657400202899</v>
      </c>
      <c r="D107" s="122">
        <v>36.182012295829203</v>
      </c>
      <c r="E107" s="122">
        <v>-3.2528705292738</v>
      </c>
      <c r="F107" s="122"/>
      <c r="G107" s="122">
        <v>66666</v>
      </c>
      <c r="H107" s="122">
        <v>2160</v>
      </c>
      <c r="I107" s="122">
        <v>116621.233159348</v>
      </c>
      <c r="J107" s="122"/>
      <c r="K107" s="122">
        <v>128.47399829496999</v>
      </c>
      <c r="L107" s="122">
        <v>92.291985999140707</v>
      </c>
      <c r="M107" s="122"/>
      <c r="N107" s="122">
        <v>-42.829363788395803</v>
      </c>
      <c r="O107" s="140">
        <v>-0.620120142198334</v>
      </c>
      <c r="P107" s="122">
        <v>35.703502587649801</v>
      </c>
      <c r="Q107" s="122">
        <v>0</v>
      </c>
      <c r="R107" s="122"/>
      <c r="S107" s="122">
        <v>3464.6428919669702</v>
      </c>
      <c r="T107" s="122">
        <v>3428.9393893793199</v>
      </c>
      <c r="U107" s="122">
        <v>105830.404320538</v>
      </c>
    </row>
    <row r="108" spans="1:21" ht="12.75" x14ac:dyDescent="0.2">
      <c r="A108" s="122" t="s">
        <v>457</v>
      </c>
      <c r="B108" s="122">
        <v>3909</v>
      </c>
      <c r="C108" s="122">
        <v>3633.0602230326599</v>
      </c>
      <c r="D108" s="122">
        <v>76.934620625802296</v>
      </c>
      <c r="E108" s="122">
        <v>198.55419678498799</v>
      </c>
      <c r="F108" s="122"/>
      <c r="G108" s="122">
        <v>13482</v>
      </c>
      <c r="H108" s="122">
        <v>420</v>
      </c>
      <c r="I108" s="122">
        <v>116621.233159348</v>
      </c>
      <c r="J108" s="122"/>
      <c r="K108" s="122">
        <v>169.226606624943</v>
      </c>
      <c r="L108" s="122">
        <v>92.291985999140707</v>
      </c>
      <c r="M108" s="122"/>
      <c r="N108" s="122">
        <v>126.534111657213</v>
      </c>
      <c r="O108" s="140">
        <v>-0.620120142198334</v>
      </c>
      <c r="P108" s="122">
        <v>269.95416177056597</v>
      </c>
      <c r="Q108" s="122">
        <v>0</v>
      </c>
      <c r="R108" s="122"/>
      <c r="S108" s="122">
        <v>3566.8514926284502</v>
      </c>
      <c r="T108" s="122">
        <v>3296.8973308578802</v>
      </c>
      <c r="U108" s="122">
        <v>105830.404320538</v>
      </c>
    </row>
    <row r="109" spans="1:21" ht="12.75" x14ac:dyDescent="0.2">
      <c r="A109" s="122" t="s">
        <v>458</v>
      </c>
      <c r="B109" s="122">
        <v>4034</v>
      </c>
      <c r="C109" s="122">
        <v>3912.6171298049799</v>
      </c>
      <c r="D109" s="122">
        <v>-0.69570221535694499</v>
      </c>
      <c r="E109" s="122">
        <v>121.690178481309</v>
      </c>
      <c r="F109" s="122"/>
      <c r="G109" s="122">
        <v>29568</v>
      </c>
      <c r="H109" s="122">
        <v>992</v>
      </c>
      <c r="I109" s="122">
        <v>116621.233159348</v>
      </c>
      <c r="J109" s="122"/>
      <c r="K109" s="122">
        <v>91.596283783783804</v>
      </c>
      <c r="L109" s="122">
        <v>92.291985999140707</v>
      </c>
      <c r="M109" s="122"/>
      <c r="N109" s="122">
        <v>106.15748992671099</v>
      </c>
      <c r="O109" s="140">
        <v>-0.620120142198334</v>
      </c>
      <c r="P109" s="122">
        <v>136.602746893708</v>
      </c>
      <c r="Q109" s="122">
        <v>0</v>
      </c>
      <c r="R109" s="122"/>
      <c r="S109" s="122">
        <v>3687.18990483383</v>
      </c>
      <c r="T109" s="122">
        <v>3550.5871579401201</v>
      </c>
      <c r="U109" s="122">
        <v>105830.404320538</v>
      </c>
    </row>
    <row r="110" spans="1:21" ht="12.75" x14ac:dyDescent="0.2">
      <c r="A110" s="122" t="s">
        <v>459</v>
      </c>
      <c r="B110" s="122">
        <v>3835</v>
      </c>
      <c r="C110" s="122">
        <v>3761.5442147644299</v>
      </c>
      <c r="D110" s="122">
        <v>86.162305323050305</v>
      </c>
      <c r="E110" s="122">
        <v>-12.5474809110328</v>
      </c>
      <c r="F110" s="122"/>
      <c r="G110" s="122">
        <v>17455</v>
      </c>
      <c r="H110" s="122">
        <v>563</v>
      </c>
      <c r="I110" s="122">
        <v>116621.233159348</v>
      </c>
      <c r="J110" s="122"/>
      <c r="K110" s="122">
        <v>178.45429132219101</v>
      </c>
      <c r="L110" s="122">
        <v>92.291985999140707</v>
      </c>
      <c r="M110" s="122"/>
      <c r="N110" s="122">
        <v>-53.7977262425334</v>
      </c>
      <c r="O110" s="140">
        <v>-0.620120142198334</v>
      </c>
      <c r="P110" s="122">
        <v>28.082644278269498</v>
      </c>
      <c r="Q110" s="122">
        <v>0</v>
      </c>
      <c r="R110" s="122"/>
      <c r="S110" s="122">
        <v>3441.5754905952499</v>
      </c>
      <c r="T110" s="122">
        <v>3413.4928463169799</v>
      </c>
      <c r="U110" s="122">
        <v>105830.404320538</v>
      </c>
    </row>
    <row r="111" spans="1:21" ht="14.25" customHeight="1" x14ac:dyDescent="0.2">
      <c r="A111" s="19" t="s">
        <v>460</v>
      </c>
      <c r="B111" s="19"/>
      <c r="C111" s="19"/>
      <c r="D111" s="122"/>
      <c r="E111" s="122"/>
      <c r="F111" s="19"/>
      <c r="G111" s="122"/>
      <c r="H111" s="122"/>
      <c r="I111" s="122"/>
      <c r="J111" s="122"/>
      <c r="K111" s="122"/>
      <c r="L111" s="122"/>
      <c r="M111" s="122"/>
      <c r="N111" s="122"/>
      <c r="O111" s="140"/>
      <c r="P111" s="122"/>
      <c r="Q111" s="122"/>
      <c r="R111" s="122"/>
      <c r="S111" s="122"/>
      <c r="T111" s="122"/>
      <c r="U111" s="122"/>
    </row>
    <row r="112" spans="1:21" ht="12.75" x14ac:dyDescent="0.2">
      <c r="A112" s="122" t="s">
        <v>461</v>
      </c>
      <c r="B112" s="122">
        <v>4813</v>
      </c>
      <c r="C112" s="122">
        <v>4406.64844979584</v>
      </c>
      <c r="D112" s="122">
        <v>156.32746988420499</v>
      </c>
      <c r="E112" s="122">
        <v>249.525057939406</v>
      </c>
      <c r="F112" s="122"/>
      <c r="G112" s="122">
        <v>15429</v>
      </c>
      <c r="H112" s="122">
        <v>583</v>
      </c>
      <c r="I112" s="122">
        <v>116621.233159348</v>
      </c>
      <c r="J112" s="122"/>
      <c r="K112" s="122">
        <v>248.61945588334601</v>
      </c>
      <c r="L112" s="122">
        <v>92.291985999140707</v>
      </c>
      <c r="M112" s="122"/>
      <c r="N112" s="122">
        <v>281.79292429345998</v>
      </c>
      <c r="O112" s="140">
        <v>-0.620120142198334</v>
      </c>
      <c r="P112" s="122">
        <v>216.63707144315299</v>
      </c>
      <c r="Q112" s="122">
        <v>0</v>
      </c>
      <c r="R112" s="122"/>
      <c r="S112" s="122">
        <v>4215.5433984166202</v>
      </c>
      <c r="T112" s="122">
        <v>3998.9063269734702</v>
      </c>
      <c r="U112" s="122">
        <v>105830.404320538</v>
      </c>
    </row>
    <row r="113" spans="1:21" ht="12.75" x14ac:dyDescent="0.2">
      <c r="A113" s="122" t="s">
        <v>462</v>
      </c>
      <c r="B113" s="122">
        <v>4394</v>
      </c>
      <c r="C113" s="122">
        <v>4077.4728342980302</v>
      </c>
      <c r="D113" s="122">
        <v>75.900280993126302</v>
      </c>
      <c r="E113" s="122">
        <v>240.99123688724001</v>
      </c>
      <c r="F113" s="122"/>
      <c r="G113" s="122">
        <v>12699</v>
      </c>
      <c r="H113" s="122">
        <v>444</v>
      </c>
      <c r="I113" s="122">
        <v>116621.233159348</v>
      </c>
      <c r="J113" s="122"/>
      <c r="K113" s="122">
        <v>168.19226699226701</v>
      </c>
      <c r="L113" s="122">
        <v>92.291985999140707</v>
      </c>
      <c r="M113" s="122"/>
      <c r="N113" s="122">
        <v>251.529300590742</v>
      </c>
      <c r="O113" s="140">
        <v>-0.620120142198334</v>
      </c>
      <c r="P113" s="122">
        <v>229.83305304154101</v>
      </c>
      <c r="Q113" s="122">
        <v>0</v>
      </c>
      <c r="R113" s="122"/>
      <c r="S113" s="122">
        <v>3930.0220063700599</v>
      </c>
      <c r="T113" s="122">
        <v>3700.1889533285198</v>
      </c>
      <c r="U113" s="122">
        <v>105830.404320538</v>
      </c>
    </row>
    <row r="114" spans="1:21" ht="12.75" x14ac:dyDescent="0.2">
      <c r="A114" s="122" t="s">
        <v>463</v>
      </c>
      <c r="B114" s="122">
        <v>4146</v>
      </c>
      <c r="C114" s="122">
        <v>4381.4428880206697</v>
      </c>
      <c r="D114" s="122">
        <v>-3.9765217069364498</v>
      </c>
      <c r="E114" s="122">
        <v>-231.84709129814999</v>
      </c>
      <c r="F114" s="122"/>
      <c r="G114" s="122">
        <v>18073</v>
      </c>
      <c r="H114" s="122">
        <v>679</v>
      </c>
      <c r="I114" s="122">
        <v>116621.233159348</v>
      </c>
      <c r="J114" s="122"/>
      <c r="K114" s="122">
        <v>88.315464292204297</v>
      </c>
      <c r="L114" s="122">
        <v>92.291985999140707</v>
      </c>
      <c r="M114" s="122"/>
      <c r="N114" s="122">
        <v>-194.28126590167599</v>
      </c>
      <c r="O114" s="140">
        <v>-0.620120142198334</v>
      </c>
      <c r="P114" s="122">
        <v>-270.03303683682202</v>
      </c>
      <c r="Q114" s="122">
        <v>0</v>
      </c>
      <c r="R114" s="122"/>
      <c r="S114" s="122">
        <v>3705.9999700599401</v>
      </c>
      <c r="T114" s="122">
        <v>3976.0330068967701</v>
      </c>
      <c r="U114" s="122">
        <v>105830.404320538</v>
      </c>
    </row>
    <row r="115" spans="1:21" ht="12.75" x14ac:dyDescent="0.2">
      <c r="A115" s="122" t="s">
        <v>464</v>
      </c>
      <c r="B115" s="122">
        <v>3691</v>
      </c>
      <c r="C115" s="122">
        <v>3531.1106012022201</v>
      </c>
      <c r="D115" s="122">
        <v>95.037189135767306</v>
      </c>
      <c r="E115" s="122">
        <v>65.074160354973898</v>
      </c>
      <c r="F115" s="122"/>
      <c r="G115" s="122">
        <v>14796</v>
      </c>
      <c r="H115" s="122">
        <v>448</v>
      </c>
      <c r="I115" s="122">
        <v>116621.233159348</v>
      </c>
      <c r="J115" s="122"/>
      <c r="K115" s="122">
        <v>187.32917513490801</v>
      </c>
      <c r="L115" s="122">
        <v>92.291985999140707</v>
      </c>
      <c r="M115" s="122"/>
      <c r="N115" s="122">
        <v>51.7933791658579</v>
      </c>
      <c r="O115" s="140">
        <v>-0.620120142198334</v>
      </c>
      <c r="P115" s="122">
        <v>77.734821401891594</v>
      </c>
      <c r="Q115" s="122">
        <v>0</v>
      </c>
      <c r="R115" s="122"/>
      <c r="S115" s="122">
        <v>3282.11581191291</v>
      </c>
      <c r="T115" s="122">
        <v>3204.3809905110202</v>
      </c>
      <c r="U115" s="122">
        <v>105830.404320538</v>
      </c>
    </row>
    <row r="116" spans="1:21" ht="12.75" x14ac:dyDescent="0.2">
      <c r="A116" s="122" t="s">
        <v>465</v>
      </c>
      <c r="B116" s="122">
        <v>4119</v>
      </c>
      <c r="C116" s="122">
        <v>4119.4285632770197</v>
      </c>
      <c r="D116" s="122">
        <v>6.3168598225996497</v>
      </c>
      <c r="E116" s="122">
        <v>-6.3869959364450697</v>
      </c>
      <c r="F116" s="122"/>
      <c r="G116" s="122">
        <v>33236</v>
      </c>
      <c r="H116" s="122">
        <v>1174</v>
      </c>
      <c r="I116" s="122">
        <v>116621.233159348</v>
      </c>
      <c r="J116" s="122"/>
      <c r="K116" s="122">
        <v>98.608845821740402</v>
      </c>
      <c r="L116" s="122">
        <v>92.291985999140707</v>
      </c>
      <c r="M116" s="122"/>
      <c r="N116" s="122">
        <v>-34.6155688584277</v>
      </c>
      <c r="O116" s="140">
        <v>-0.620120142198334</v>
      </c>
      <c r="P116" s="122">
        <v>21.221456843339201</v>
      </c>
      <c r="Q116" s="122">
        <v>0</v>
      </c>
      <c r="R116" s="122"/>
      <c r="S116" s="122">
        <v>3759.4840237079302</v>
      </c>
      <c r="T116" s="122">
        <v>3738.2625668645901</v>
      </c>
      <c r="U116" s="122">
        <v>105830.404320538</v>
      </c>
    </row>
    <row r="117" spans="1:21" ht="12.75" x14ac:dyDescent="0.2">
      <c r="A117" s="122" t="s">
        <v>466</v>
      </c>
      <c r="B117" s="122">
        <v>3707</v>
      </c>
      <c r="C117" s="122">
        <v>3843.5918342237601</v>
      </c>
      <c r="D117" s="122">
        <v>-32.825552013210597</v>
      </c>
      <c r="E117" s="122">
        <v>-104.259311585687</v>
      </c>
      <c r="F117" s="122"/>
      <c r="G117" s="122">
        <v>143304</v>
      </c>
      <c r="H117" s="122">
        <v>4723</v>
      </c>
      <c r="I117" s="122">
        <v>116621.233159348</v>
      </c>
      <c r="J117" s="122"/>
      <c r="K117" s="122">
        <v>59.466433985930102</v>
      </c>
      <c r="L117" s="122">
        <v>92.291985999140707</v>
      </c>
      <c r="M117" s="122"/>
      <c r="N117" s="122">
        <v>-95.234668854149703</v>
      </c>
      <c r="O117" s="140">
        <v>-0.620120142198334</v>
      </c>
      <c r="P117" s="122">
        <v>-113.904074459424</v>
      </c>
      <c r="Q117" s="122">
        <v>0</v>
      </c>
      <c r="R117" s="122"/>
      <c r="S117" s="122">
        <v>3374.0446192679001</v>
      </c>
      <c r="T117" s="122">
        <v>3487.94869372733</v>
      </c>
      <c r="U117" s="122">
        <v>105830.404320538</v>
      </c>
    </row>
    <row r="118" spans="1:21" ht="12.75" x14ac:dyDescent="0.2">
      <c r="A118" s="122" t="s">
        <v>467</v>
      </c>
      <c r="B118" s="122">
        <v>4219</v>
      </c>
      <c r="C118" s="122">
        <v>4079.2651023374501</v>
      </c>
      <c r="D118" s="122">
        <v>48.285957881265197</v>
      </c>
      <c r="E118" s="122">
        <v>91.216096567326801</v>
      </c>
      <c r="F118" s="122"/>
      <c r="G118" s="122">
        <v>52003</v>
      </c>
      <c r="H118" s="122">
        <v>1819</v>
      </c>
      <c r="I118" s="122">
        <v>116621.233159348</v>
      </c>
      <c r="J118" s="122"/>
      <c r="K118" s="122">
        <v>140.577943880406</v>
      </c>
      <c r="L118" s="122">
        <v>92.291985999140707</v>
      </c>
      <c r="M118" s="122"/>
      <c r="N118" s="122">
        <v>99.791771447577503</v>
      </c>
      <c r="O118" s="140">
        <v>-0.620120142198334</v>
      </c>
      <c r="P118" s="122">
        <v>82.020301544877796</v>
      </c>
      <c r="Q118" s="122">
        <v>0</v>
      </c>
      <c r="R118" s="122"/>
      <c r="S118" s="122">
        <v>3783.8356864084099</v>
      </c>
      <c r="T118" s="122">
        <v>3701.8153848635402</v>
      </c>
      <c r="U118" s="122">
        <v>105830.404320538</v>
      </c>
    </row>
    <row r="119" spans="1:21" ht="12.75" x14ac:dyDescent="0.2">
      <c r="A119" s="122" t="s">
        <v>468</v>
      </c>
      <c r="B119" s="122">
        <v>3871</v>
      </c>
      <c r="C119" s="122">
        <v>4056.1197040494199</v>
      </c>
      <c r="D119" s="122">
        <v>-11.115515410905401</v>
      </c>
      <c r="E119" s="122">
        <v>-174.05402485808199</v>
      </c>
      <c r="F119" s="122"/>
      <c r="G119" s="122">
        <v>26193</v>
      </c>
      <c r="H119" s="122">
        <v>911</v>
      </c>
      <c r="I119" s="122">
        <v>116621.233159348</v>
      </c>
      <c r="J119" s="122"/>
      <c r="K119" s="122">
        <v>81.176470588235304</v>
      </c>
      <c r="L119" s="122">
        <v>92.291985999140707</v>
      </c>
      <c r="M119" s="122"/>
      <c r="N119" s="122">
        <v>-222.851712274276</v>
      </c>
      <c r="O119" s="140">
        <v>-0.620120142198334</v>
      </c>
      <c r="P119" s="122">
        <v>-125.876457584086</v>
      </c>
      <c r="Q119" s="122">
        <v>0</v>
      </c>
      <c r="R119" s="122"/>
      <c r="S119" s="122">
        <v>3554.9351461272099</v>
      </c>
      <c r="T119" s="122">
        <v>3680.8116037113</v>
      </c>
      <c r="U119" s="122">
        <v>105830.404320538</v>
      </c>
    </row>
    <row r="120" spans="1:21" ht="12.75" x14ac:dyDescent="0.2">
      <c r="A120" s="122" t="s">
        <v>469</v>
      </c>
      <c r="B120" s="122">
        <v>4007</v>
      </c>
      <c r="C120" s="122">
        <v>3734.3990556427102</v>
      </c>
      <c r="D120" s="122">
        <v>12.3279841946002</v>
      </c>
      <c r="E120" s="122">
        <v>260.73893365956201</v>
      </c>
      <c r="F120" s="122"/>
      <c r="G120" s="122">
        <v>15552</v>
      </c>
      <c r="H120" s="122">
        <v>498</v>
      </c>
      <c r="I120" s="122">
        <v>116621.233159348</v>
      </c>
      <c r="J120" s="122"/>
      <c r="K120" s="122">
        <v>104.619970193741</v>
      </c>
      <c r="L120" s="122">
        <v>92.291985999140707</v>
      </c>
      <c r="M120" s="122"/>
      <c r="N120" s="122">
        <v>318.437209533182</v>
      </c>
      <c r="O120" s="140">
        <v>-0.620120142198334</v>
      </c>
      <c r="P120" s="122">
        <v>202.42053764374401</v>
      </c>
      <c r="Q120" s="122">
        <v>0</v>
      </c>
      <c r="R120" s="122"/>
      <c r="S120" s="122">
        <v>3591.2799352535599</v>
      </c>
      <c r="T120" s="122">
        <v>3388.85939760982</v>
      </c>
      <c r="U120" s="122">
        <v>105830.404320538</v>
      </c>
    </row>
    <row r="121" spans="1:21" ht="12.75" x14ac:dyDescent="0.2">
      <c r="A121" s="122" t="s">
        <v>470</v>
      </c>
      <c r="B121" s="122">
        <v>4392</v>
      </c>
      <c r="C121" s="122">
        <v>4104.8862260239102</v>
      </c>
      <c r="D121" s="122">
        <v>142.306008889792</v>
      </c>
      <c r="E121" s="122">
        <v>145.227219609092</v>
      </c>
      <c r="F121" s="122"/>
      <c r="G121" s="122">
        <v>16478</v>
      </c>
      <c r="H121" s="122">
        <v>580</v>
      </c>
      <c r="I121" s="122">
        <v>116621.233159348</v>
      </c>
      <c r="J121" s="122"/>
      <c r="K121" s="122">
        <v>234.59799488893299</v>
      </c>
      <c r="L121" s="122">
        <v>92.291985999140707</v>
      </c>
      <c r="M121" s="122"/>
      <c r="N121" s="122">
        <v>110.31390325642499</v>
      </c>
      <c r="O121" s="140">
        <v>-0.620120142198334</v>
      </c>
      <c r="P121" s="122">
        <v>179.52041581956101</v>
      </c>
      <c r="Q121" s="122">
        <v>0</v>
      </c>
      <c r="R121" s="122"/>
      <c r="S121" s="122">
        <v>3904.5862312044401</v>
      </c>
      <c r="T121" s="122">
        <v>3725.0658153848799</v>
      </c>
      <c r="U121" s="122">
        <v>105830.404320538</v>
      </c>
    </row>
    <row r="122" spans="1:21" ht="12.75" x14ac:dyDescent="0.2">
      <c r="A122" s="122" t="s">
        <v>471</v>
      </c>
      <c r="B122" s="122">
        <v>4684</v>
      </c>
      <c r="C122" s="122">
        <v>4401.1792837023604</v>
      </c>
      <c r="D122" s="122">
        <v>8.5748190307702608</v>
      </c>
      <c r="E122" s="122">
        <v>274.46021096095501</v>
      </c>
      <c r="F122" s="122"/>
      <c r="G122" s="122">
        <v>17462</v>
      </c>
      <c r="H122" s="122">
        <v>659</v>
      </c>
      <c r="I122" s="122">
        <v>116621.233159348</v>
      </c>
      <c r="J122" s="122"/>
      <c r="K122" s="122">
        <v>100.86680502991101</v>
      </c>
      <c r="L122" s="122">
        <v>92.291985999140707</v>
      </c>
      <c r="M122" s="122"/>
      <c r="N122" s="122">
        <v>383.13820863160498</v>
      </c>
      <c r="O122" s="140">
        <v>-0.620120142198334</v>
      </c>
      <c r="P122" s="122">
        <v>165.16209314810601</v>
      </c>
      <c r="Q122" s="122">
        <v>0</v>
      </c>
      <c r="R122" s="122"/>
      <c r="S122" s="122">
        <v>4159.10530968885</v>
      </c>
      <c r="T122" s="122">
        <v>3993.9432165407402</v>
      </c>
      <c r="U122" s="122">
        <v>105830.404320538</v>
      </c>
    </row>
    <row r="123" spans="1:21" ht="12.75" x14ac:dyDescent="0.2">
      <c r="A123" s="122" t="s">
        <v>472</v>
      </c>
      <c r="B123" s="122">
        <v>4151</v>
      </c>
      <c r="C123" s="122">
        <v>4063.3320533708402</v>
      </c>
      <c r="D123" s="122">
        <v>22.4743997448813</v>
      </c>
      <c r="E123" s="122">
        <v>65.378192439394596</v>
      </c>
      <c r="F123" s="122"/>
      <c r="G123" s="122">
        <v>84151</v>
      </c>
      <c r="H123" s="122">
        <v>2932</v>
      </c>
      <c r="I123" s="122">
        <v>116621.233159348</v>
      </c>
      <c r="J123" s="122"/>
      <c r="K123" s="122">
        <v>114.766385744022</v>
      </c>
      <c r="L123" s="122">
        <v>92.291985999140707</v>
      </c>
      <c r="M123" s="122"/>
      <c r="N123" s="122">
        <v>52.022371245644997</v>
      </c>
      <c r="O123" s="140">
        <v>-0.620120142198334</v>
      </c>
      <c r="P123" s="122">
        <v>78.113893490945898</v>
      </c>
      <c r="Q123" s="122">
        <v>0</v>
      </c>
      <c r="R123" s="122"/>
      <c r="S123" s="122">
        <v>3765.4704961197599</v>
      </c>
      <c r="T123" s="122">
        <v>3687.3566026288099</v>
      </c>
      <c r="U123" s="122">
        <v>105830.404320538</v>
      </c>
    </row>
    <row r="124" spans="1:21" ht="12.75" x14ac:dyDescent="0.2">
      <c r="A124" s="122" t="s">
        <v>473</v>
      </c>
      <c r="B124" s="122">
        <v>4115</v>
      </c>
      <c r="C124" s="122">
        <v>4154.95397702643</v>
      </c>
      <c r="D124" s="122">
        <v>-11.1086282227597</v>
      </c>
      <c r="E124" s="122">
        <v>-29.194783188700001</v>
      </c>
      <c r="F124" s="122"/>
      <c r="G124" s="122">
        <v>30959</v>
      </c>
      <c r="H124" s="122">
        <v>1103</v>
      </c>
      <c r="I124" s="122">
        <v>116621.233159348</v>
      </c>
      <c r="J124" s="122"/>
      <c r="K124" s="122">
        <v>81.183357776381001</v>
      </c>
      <c r="L124" s="122">
        <v>92.291985999140707</v>
      </c>
      <c r="M124" s="122"/>
      <c r="N124" s="122">
        <v>-17.577712143707199</v>
      </c>
      <c r="O124" s="140">
        <v>-0.620120142198334</v>
      </c>
      <c r="P124" s="122">
        <v>-41.431974375891102</v>
      </c>
      <c r="Q124" s="122">
        <v>0</v>
      </c>
      <c r="R124" s="122"/>
      <c r="S124" s="122">
        <v>3729.0688804822498</v>
      </c>
      <c r="T124" s="122">
        <v>3770.50085485815</v>
      </c>
      <c r="U124" s="122">
        <v>105830.404320538</v>
      </c>
    </row>
    <row r="125" spans="1:21" ht="12.75" x14ac:dyDescent="0.2">
      <c r="A125" s="122" t="s">
        <v>474</v>
      </c>
      <c r="B125" s="122">
        <v>3831</v>
      </c>
      <c r="C125" s="122">
        <v>3867.9744778814902</v>
      </c>
      <c r="D125" s="122">
        <v>-41.317746441579899</v>
      </c>
      <c r="E125" s="122">
        <v>4.48563778225056</v>
      </c>
      <c r="F125" s="122"/>
      <c r="G125" s="122">
        <v>45286</v>
      </c>
      <c r="H125" s="122">
        <v>1502</v>
      </c>
      <c r="I125" s="122">
        <v>116621.233159348</v>
      </c>
      <c r="J125" s="122"/>
      <c r="K125" s="122">
        <v>50.9742395575608</v>
      </c>
      <c r="L125" s="122">
        <v>92.291985999140707</v>
      </c>
      <c r="M125" s="122"/>
      <c r="N125" s="122">
        <v>-83.907600153788295</v>
      </c>
      <c r="O125" s="140">
        <v>-0.620120142198334</v>
      </c>
      <c r="P125" s="122">
        <v>92.258755576091104</v>
      </c>
      <c r="Q125" s="122">
        <v>0</v>
      </c>
      <c r="R125" s="122"/>
      <c r="S125" s="122">
        <v>3602.33399493148</v>
      </c>
      <c r="T125" s="122">
        <v>3510.0752393553798</v>
      </c>
      <c r="U125" s="122">
        <v>105830.404320538</v>
      </c>
    </row>
    <row r="126" spans="1:21" ht="12.75" x14ac:dyDescent="0.2">
      <c r="A126" s="122" t="s">
        <v>475</v>
      </c>
      <c r="B126" s="122">
        <v>3991</v>
      </c>
      <c r="C126" s="122">
        <v>4311.2943514645303</v>
      </c>
      <c r="D126" s="122">
        <v>21.0144464717823</v>
      </c>
      <c r="E126" s="122">
        <v>-340.88536945866502</v>
      </c>
      <c r="F126" s="122"/>
      <c r="G126" s="122">
        <v>24264</v>
      </c>
      <c r="H126" s="122">
        <v>897</v>
      </c>
      <c r="I126" s="122">
        <v>116621.233159348</v>
      </c>
      <c r="J126" s="122"/>
      <c r="K126" s="122">
        <v>113.306432470923</v>
      </c>
      <c r="L126" s="122">
        <v>92.291985999140707</v>
      </c>
      <c r="M126" s="122"/>
      <c r="N126" s="122">
        <v>-288.17597940452202</v>
      </c>
      <c r="O126" s="140">
        <v>-0.620120142198334</v>
      </c>
      <c r="P126" s="122">
        <v>-394.21487965500597</v>
      </c>
      <c r="Q126" s="122">
        <v>0</v>
      </c>
      <c r="R126" s="122"/>
      <c r="S126" s="122">
        <v>3518.1603542521202</v>
      </c>
      <c r="T126" s="122">
        <v>3912.3752339071302</v>
      </c>
      <c r="U126" s="122">
        <v>105830.404320538</v>
      </c>
    </row>
    <row r="127" spans="1:21" ht="12.75" x14ac:dyDescent="0.2">
      <c r="A127" s="122" t="s">
        <v>476</v>
      </c>
      <c r="B127" s="122">
        <v>3091</v>
      </c>
      <c r="C127" s="122">
        <v>3344.5639537593702</v>
      </c>
      <c r="D127" s="122">
        <v>-47.408810098749498</v>
      </c>
      <c r="E127" s="122">
        <v>-205.90651775421199</v>
      </c>
      <c r="F127" s="122"/>
      <c r="G127" s="122">
        <v>121274</v>
      </c>
      <c r="H127" s="122">
        <v>3478</v>
      </c>
      <c r="I127" s="122">
        <v>116621.233159348</v>
      </c>
      <c r="J127" s="122"/>
      <c r="K127" s="122">
        <v>44.883175900391201</v>
      </c>
      <c r="L127" s="122">
        <v>92.291985999140707</v>
      </c>
      <c r="M127" s="122"/>
      <c r="N127" s="122">
        <v>-188.651016021076</v>
      </c>
      <c r="O127" s="140">
        <v>-0.620120142198334</v>
      </c>
      <c r="P127" s="122">
        <v>-223.78213962954601</v>
      </c>
      <c r="Q127" s="122">
        <v>0</v>
      </c>
      <c r="R127" s="122"/>
      <c r="S127" s="122">
        <v>2811.3131505961501</v>
      </c>
      <c r="T127" s="122">
        <v>3035.09529022569</v>
      </c>
      <c r="U127" s="122">
        <v>105830.404320538</v>
      </c>
    </row>
    <row r="128" spans="1:21" ht="12.75" x14ac:dyDescent="0.2">
      <c r="A128" s="122" t="s">
        <v>477</v>
      </c>
      <c r="B128" s="122">
        <v>2939</v>
      </c>
      <c r="C128" s="122">
        <v>3156.4315743014499</v>
      </c>
      <c r="D128" s="122">
        <v>-88.089515166332006</v>
      </c>
      <c r="E128" s="122">
        <v>-129.64329649809599</v>
      </c>
      <c r="F128" s="122"/>
      <c r="G128" s="122">
        <v>333633</v>
      </c>
      <c r="H128" s="122">
        <v>9030</v>
      </c>
      <c r="I128" s="122">
        <v>116621.233159348</v>
      </c>
      <c r="J128" s="122"/>
      <c r="K128" s="122">
        <v>4.2024708328087899</v>
      </c>
      <c r="L128" s="122">
        <v>92.291985999140707</v>
      </c>
      <c r="M128" s="122"/>
      <c r="N128" s="122">
        <v>-136.20347660053</v>
      </c>
      <c r="O128" s="140">
        <v>-0.620120142198334</v>
      </c>
      <c r="P128" s="122">
        <v>-123.70323653785999</v>
      </c>
      <c r="Q128" s="122">
        <v>0</v>
      </c>
      <c r="R128" s="122"/>
      <c r="S128" s="122">
        <v>2740.6673473505998</v>
      </c>
      <c r="T128" s="122">
        <v>2864.3705838884598</v>
      </c>
      <c r="U128" s="122">
        <v>105830.404320538</v>
      </c>
    </row>
    <row r="129" spans="1:21" ht="12.75" x14ac:dyDescent="0.2">
      <c r="A129" s="122" t="s">
        <v>478</v>
      </c>
      <c r="B129" s="122">
        <v>3958</v>
      </c>
      <c r="C129" s="122">
        <v>3989.9997083042099</v>
      </c>
      <c r="D129" s="122">
        <v>-0.98351570836955204</v>
      </c>
      <c r="E129" s="122">
        <v>-30.5736437575226</v>
      </c>
      <c r="F129" s="122"/>
      <c r="G129" s="122">
        <v>13182</v>
      </c>
      <c r="H129" s="122">
        <v>451</v>
      </c>
      <c r="I129" s="122">
        <v>116621.233159348</v>
      </c>
      <c r="J129" s="122"/>
      <c r="K129" s="122">
        <v>91.308470290771197</v>
      </c>
      <c r="L129" s="122">
        <v>92.291985999140707</v>
      </c>
      <c r="M129" s="122"/>
      <c r="N129" s="122">
        <v>-52.138742352089601</v>
      </c>
      <c r="O129" s="140">
        <v>-0.620120142198334</v>
      </c>
      <c r="P129" s="122">
        <v>-9.6286653051538504</v>
      </c>
      <c r="Q129" s="122">
        <v>0</v>
      </c>
      <c r="R129" s="122"/>
      <c r="S129" s="122">
        <v>3611.18094997042</v>
      </c>
      <c r="T129" s="122">
        <v>3620.8096152755702</v>
      </c>
      <c r="U129" s="122">
        <v>105830.404320538</v>
      </c>
    </row>
    <row r="130" spans="1:21" ht="12.75" x14ac:dyDescent="0.2">
      <c r="A130" s="122" t="s">
        <v>479</v>
      </c>
      <c r="B130" s="122">
        <v>4870</v>
      </c>
      <c r="C130" s="122">
        <v>4356.4032563955598</v>
      </c>
      <c r="D130" s="122">
        <v>134.28684831275899</v>
      </c>
      <c r="E130" s="122">
        <v>379.35515898288401</v>
      </c>
      <c r="F130" s="122"/>
      <c r="G130" s="122">
        <v>7335</v>
      </c>
      <c r="H130" s="122">
        <v>274</v>
      </c>
      <c r="I130" s="122">
        <v>116621.233159348</v>
      </c>
      <c r="J130" s="122"/>
      <c r="K130" s="122">
        <v>226.57883431190001</v>
      </c>
      <c r="L130" s="122">
        <v>92.291985999140707</v>
      </c>
      <c r="M130" s="122"/>
      <c r="N130" s="122">
        <v>127.163738260386</v>
      </c>
      <c r="O130" s="140">
        <v>-0.620120142198334</v>
      </c>
      <c r="P130" s="122">
        <v>630.92645956318302</v>
      </c>
      <c r="Q130" s="122">
        <v>0</v>
      </c>
      <c r="R130" s="122"/>
      <c r="S130" s="122">
        <v>4584.2367232070001</v>
      </c>
      <c r="T130" s="122">
        <v>3953.3102636438198</v>
      </c>
      <c r="U130" s="122">
        <v>105830.404320538</v>
      </c>
    </row>
    <row r="131" spans="1:21" ht="12.75" x14ac:dyDescent="0.2">
      <c r="A131" s="122" t="s">
        <v>480</v>
      </c>
      <c r="B131" s="122">
        <v>3678</v>
      </c>
      <c r="C131" s="122">
        <v>3502.97056661544</v>
      </c>
      <c r="D131" s="122">
        <v>42.372749100197296</v>
      </c>
      <c r="E131" s="122">
        <v>132.772974952769</v>
      </c>
      <c r="F131" s="122"/>
      <c r="G131" s="122">
        <v>19376</v>
      </c>
      <c r="H131" s="122">
        <v>582</v>
      </c>
      <c r="I131" s="122">
        <v>116621.233159348</v>
      </c>
      <c r="J131" s="122"/>
      <c r="K131" s="122">
        <v>134.664735099338</v>
      </c>
      <c r="L131" s="122">
        <v>92.291985999140707</v>
      </c>
      <c r="M131" s="122"/>
      <c r="N131" s="122">
        <v>145.93936302010201</v>
      </c>
      <c r="O131" s="140">
        <v>-0.620120142198334</v>
      </c>
      <c r="P131" s="122">
        <v>118.986466743237</v>
      </c>
      <c r="Q131" s="122">
        <v>0</v>
      </c>
      <c r="R131" s="122"/>
      <c r="S131" s="122">
        <v>3297.8311877668302</v>
      </c>
      <c r="T131" s="122">
        <v>3178.84472102359</v>
      </c>
      <c r="U131" s="122">
        <v>105830.404320538</v>
      </c>
    </row>
    <row r="132" spans="1:21" ht="12.75" x14ac:dyDescent="0.2">
      <c r="A132" s="122" t="s">
        <v>481</v>
      </c>
      <c r="B132" s="122">
        <v>3924</v>
      </c>
      <c r="C132" s="122">
        <v>3644.6046333685499</v>
      </c>
      <c r="D132" s="122">
        <v>38.961140205894203</v>
      </c>
      <c r="E132" s="122">
        <v>240.67185311504801</v>
      </c>
      <c r="F132" s="122"/>
      <c r="G132" s="122">
        <v>19071</v>
      </c>
      <c r="H132" s="122">
        <v>596</v>
      </c>
      <c r="I132" s="122">
        <v>116621.233159348</v>
      </c>
      <c r="J132" s="122"/>
      <c r="K132" s="122">
        <v>131.25312620503499</v>
      </c>
      <c r="L132" s="122">
        <v>92.291985999140707</v>
      </c>
      <c r="M132" s="122"/>
      <c r="N132" s="122">
        <v>185.99851406356299</v>
      </c>
      <c r="O132" s="140">
        <v>-0.620120142198334</v>
      </c>
      <c r="P132" s="122">
        <v>294.72507202433599</v>
      </c>
      <c r="Q132" s="122">
        <v>0</v>
      </c>
      <c r="R132" s="122"/>
      <c r="S132" s="122">
        <v>3602.0986221811499</v>
      </c>
      <c r="T132" s="122">
        <v>3307.3735501568099</v>
      </c>
      <c r="U132" s="122">
        <v>105830.404320538</v>
      </c>
    </row>
    <row r="133" spans="1:21" ht="12.75" x14ac:dyDescent="0.2">
      <c r="A133" s="122" t="s">
        <v>482</v>
      </c>
      <c r="B133" s="122">
        <v>4345</v>
      </c>
      <c r="C133" s="122">
        <v>4145.3398310061202</v>
      </c>
      <c r="D133" s="122">
        <v>25.1327802617053</v>
      </c>
      <c r="E133" s="122">
        <v>174.56668630751301</v>
      </c>
      <c r="F133" s="122"/>
      <c r="G133" s="122">
        <v>15642</v>
      </c>
      <c r="H133" s="122">
        <v>556</v>
      </c>
      <c r="I133" s="122">
        <v>116621.233159348</v>
      </c>
      <c r="J133" s="122"/>
      <c r="K133" s="122">
        <v>117.424766260846</v>
      </c>
      <c r="L133" s="122">
        <v>92.291985999140707</v>
      </c>
      <c r="M133" s="122"/>
      <c r="N133" s="122">
        <v>227.658913992821</v>
      </c>
      <c r="O133" s="140">
        <v>-0.620120142198334</v>
      </c>
      <c r="P133" s="122">
        <v>120.85433848000601</v>
      </c>
      <c r="Q133" s="122">
        <v>0</v>
      </c>
      <c r="R133" s="122"/>
      <c r="S133" s="122">
        <v>3882.6306332133599</v>
      </c>
      <c r="T133" s="122">
        <v>3761.7762947333499</v>
      </c>
      <c r="U133" s="122">
        <v>105830.404320538</v>
      </c>
    </row>
    <row r="134" spans="1:21" ht="12.75" x14ac:dyDescent="0.2">
      <c r="A134" s="122" t="s">
        <v>483</v>
      </c>
      <c r="B134" s="122">
        <v>4215</v>
      </c>
      <c r="C134" s="122">
        <v>4425.1115491009396</v>
      </c>
      <c r="D134" s="122">
        <v>-48.499558098097502</v>
      </c>
      <c r="E134" s="122">
        <v>-161.57061504267199</v>
      </c>
      <c r="F134" s="122"/>
      <c r="G134" s="122">
        <v>24167</v>
      </c>
      <c r="H134" s="122">
        <v>917</v>
      </c>
      <c r="I134" s="122">
        <v>116621.233159348</v>
      </c>
      <c r="J134" s="122"/>
      <c r="K134" s="122">
        <v>43.792427901043297</v>
      </c>
      <c r="L134" s="122">
        <v>92.291985999140707</v>
      </c>
      <c r="M134" s="122"/>
      <c r="N134" s="122">
        <v>-159.962205676716</v>
      </c>
      <c r="O134" s="140">
        <v>-0.620120142198334</v>
      </c>
      <c r="P134" s="122">
        <v>-163.79914455082701</v>
      </c>
      <c r="Q134" s="122">
        <v>0</v>
      </c>
      <c r="R134" s="122"/>
      <c r="S134" s="122">
        <v>3851.8619123421799</v>
      </c>
      <c r="T134" s="122">
        <v>4015.66105689301</v>
      </c>
      <c r="U134" s="122">
        <v>105830.404320538</v>
      </c>
    </row>
    <row r="135" spans="1:21" ht="12.75" x14ac:dyDescent="0.2">
      <c r="A135" s="122" t="s">
        <v>484</v>
      </c>
      <c r="B135" s="122">
        <v>4881</v>
      </c>
      <c r="C135" s="122">
        <v>4282.3483120901501</v>
      </c>
      <c r="D135" s="122">
        <v>142.09386802644201</v>
      </c>
      <c r="E135" s="122">
        <v>456.47531599937099</v>
      </c>
      <c r="F135" s="122"/>
      <c r="G135" s="122">
        <v>14025</v>
      </c>
      <c r="H135" s="122">
        <v>515</v>
      </c>
      <c r="I135" s="122">
        <v>116621.233159348</v>
      </c>
      <c r="J135" s="122"/>
      <c r="K135" s="122">
        <v>234.385854025583</v>
      </c>
      <c r="L135" s="122">
        <v>92.291985999140707</v>
      </c>
      <c r="M135" s="122"/>
      <c r="N135" s="122">
        <v>385.04146593191001</v>
      </c>
      <c r="O135" s="140">
        <v>-0.620120142198334</v>
      </c>
      <c r="P135" s="122">
        <v>527.28904592463402</v>
      </c>
      <c r="Q135" s="122">
        <v>0</v>
      </c>
      <c r="R135" s="122"/>
      <c r="S135" s="122">
        <v>4413.3965842545504</v>
      </c>
      <c r="T135" s="122">
        <v>3886.1075383299099</v>
      </c>
      <c r="U135" s="122">
        <v>105830.404320538</v>
      </c>
    </row>
    <row r="136" spans="1:21" ht="12.75" x14ac:dyDescent="0.2">
      <c r="A136" s="122" t="s">
        <v>485</v>
      </c>
      <c r="B136" s="122">
        <v>4475</v>
      </c>
      <c r="C136" s="122">
        <v>4310.9016148397304</v>
      </c>
      <c r="D136" s="122">
        <v>41.884982153725304</v>
      </c>
      <c r="E136" s="122">
        <v>121.89130235464501</v>
      </c>
      <c r="F136" s="122"/>
      <c r="G136" s="122">
        <v>21074</v>
      </c>
      <c r="H136" s="122">
        <v>779</v>
      </c>
      <c r="I136" s="122">
        <v>116621.233159348</v>
      </c>
      <c r="J136" s="122"/>
      <c r="K136" s="122">
        <v>134.17696815286601</v>
      </c>
      <c r="L136" s="122">
        <v>92.291985999140707</v>
      </c>
      <c r="M136" s="122"/>
      <c r="N136" s="122">
        <v>140.83687233933699</v>
      </c>
      <c r="O136" s="140">
        <v>-0.620120142198334</v>
      </c>
      <c r="P136" s="122">
        <v>102.32561222775399</v>
      </c>
      <c r="Q136" s="122">
        <v>0</v>
      </c>
      <c r="R136" s="122"/>
      <c r="S136" s="122">
        <v>4014.34444897916</v>
      </c>
      <c r="T136" s="122">
        <v>3912.0188367514002</v>
      </c>
      <c r="U136" s="122">
        <v>105830.404320538</v>
      </c>
    </row>
    <row r="137" spans="1:21" ht="12.75" x14ac:dyDescent="0.2">
      <c r="A137" s="122" t="s">
        <v>486</v>
      </c>
      <c r="B137" s="122">
        <v>4299</v>
      </c>
      <c r="C137" s="122">
        <v>3850.8651080494401</v>
      </c>
      <c r="D137" s="122">
        <v>123.10690082831699</v>
      </c>
      <c r="E137" s="122">
        <v>324.89741989458003</v>
      </c>
      <c r="F137" s="122"/>
      <c r="G137" s="122">
        <v>13416</v>
      </c>
      <c r="H137" s="122">
        <v>443</v>
      </c>
      <c r="I137" s="122">
        <v>116621.233159348</v>
      </c>
      <c r="J137" s="122"/>
      <c r="K137" s="122">
        <v>215.398886827458</v>
      </c>
      <c r="L137" s="122">
        <v>92.291985999140707</v>
      </c>
      <c r="M137" s="122"/>
      <c r="N137" s="122">
        <v>304.68786697489998</v>
      </c>
      <c r="O137" s="140">
        <v>-0.620120142198334</v>
      </c>
      <c r="P137" s="122">
        <v>344.48685267206201</v>
      </c>
      <c r="Q137" s="122">
        <v>0</v>
      </c>
      <c r="R137" s="122"/>
      <c r="S137" s="122">
        <v>3839.03583254671</v>
      </c>
      <c r="T137" s="122">
        <v>3494.5489798746498</v>
      </c>
      <c r="U137" s="122">
        <v>105830.404320538</v>
      </c>
    </row>
    <row r="138" spans="1:21" ht="12.75" x14ac:dyDescent="0.2">
      <c r="A138" s="122" t="s">
        <v>487</v>
      </c>
      <c r="B138" s="122">
        <v>3735</v>
      </c>
      <c r="C138" s="122">
        <v>3700.3934279734899</v>
      </c>
      <c r="D138" s="122">
        <v>-19.717924744933399</v>
      </c>
      <c r="E138" s="122">
        <v>54.790678046811202</v>
      </c>
      <c r="F138" s="122"/>
      <c r="G138" s="122">
        <v>44595</v>
      </c>
      <c r="H138" s="122">
        <v>1415</v>
      </c>
      <c r="I138" s="122">
        <v>116621.233159348</v>
      </c>
      <c r="J138" s="122"/>
      <c r="K138" s="122">
        <v>72.574061254207393</v>
      </c>
      <c r="L138" s="122">
        <v>92.291985999140707</v>
      </c>
      <c r="M138" s="122"/>
      <c r="N138" s="122">
        <v>35.393231265946298</v>
      </c>
      <c r="O138" s="140">
        <v>-0.620120142198334</v>
      </c>
      <c r="P138" s="122">
        <v>73.568004685477703</v>
      </c>
      <c r="Q138" s="122">
        <v>0</v>
      </c>
      <c r="R138" s="122"/>
      <c r="S138" s="122">
        <v>3431.56827632044</v>
      </c>
      <c r="T138" s="122">
        <v>3358.00027163496</v>
      </c>
      <c r="U138" s="122">
        <v>105830.404320538</v>
      </c>
    </row>
    <row r="139" spans="1:21" ht="12.75" x14ac:dyDescent="0.2">
      <c r="A139" s="122" t="s">
        <v>488</v>
      </c>
      <c r="B139" s="122">
        <v>4061</v>
      </c>
      <c r="C139" s="122">
        <v>4425.0247172504896</v>
      </c>
      <c r="D139" s="122">
        <v>36.186392868237299</v>
      </c>
      <c r="E139" s="122">
        <v>-399.80875849094701</v>
      </c>
      <c r="F139" s="122"/>
      <c r="G139" s="122">
        <v>35790</v>
      </c>
      <c r="H139" s="122">
        <v>1358</v>
      </c>
      <c r="I139" s="122">
        <v>116621.233159348</v>
      </c>
      <c r="J139" s="122"/>
      <c r="K139" s="122">
        <v>128.47837886737801</v>
      </c>
      <c r="L139" s="122">
        <v>92.291985999140707</v>
      </c>
      <c r="M139" s="122"/>
      <c r="N139" s="122">
        <v>-359.711973801554</v>
      </c>
      <c r="O139" s="140">
        <v>-0.620120142198334</v>
      </c>
      <c r="P139" s="122">
        <v>-440.525663322539</v>
      </c>
      <c r="Q139" s="122">
        <v>0</v>
      </c>
      <c r="R139" s="122"/>
      <c r="S139" s="122">
        <v>3575.0565961714701</v>
      </c>
      <c r="T139" s="122">
        <v>4015.58225949401</v>
      </c>
      <c r="U139" s="122">
        <v>105830.404320538</v>
      </c>
    </row>
    <row r="140" spans="1:21" ht="12.75" x14ac:dyDescent="0.2">
      <c r="A140" s="122" t="s">
        <v>489</v>
      </c>
      <c r="B140" s="122">
        <v>3583</v>
      </c>
      <c r="C140" s="122">
        <v>3547.7110596585499</v>
      </c>
      <c r="D140" s="122">
        <v>-12.374521841753401</v>
      </c>
      <c r="E140" s="122">
        <v>47.192209646768198</v>
      </c>
      <c r="F140" s="122"/>
      <c r="G140" s="122">
        <v>29848</v>
      </c>
      <c r="H140" s="122">
        <v>908</v>
      </c>
      <c r="I140" s="122">
        <v>116621.233159348</v>
      </c>
      <c r="J140" s="122"/>
      <c r="K140" s="122">
        <v>79.9174641573873</v>
      </c>
      <c r="L140" s="122">
        <v>92.291985999140707</v>
      </c>
      <c r="M140" s="122"/>
      <c r="N140" s="122">
        <v>2.3476770713013999</v>
      </c>
      <c r="O140" s="140">
        <v>-0.620120142198334</v>
      </c>
      <c r="P140" s="122">
        <v>91.416622080036603</v>
      </c>
      <c r="Q140" s="122">
        <v>0</v>
      </c>
      <c r="R140" s="122"/>
      <c r="S140" s="122">
        <v>3310.8620496815001</v>
      </c>
      <c r="T140" s="122">
        <v>3219.4454276014599</v>
      </c>
      <c r="U140" s="122">
        <v>105830.404320538</v>
      </c>
    </row>
    <row r="141" spans="1:21" ht="12.75" x14ac:dyDescent="0.2">
      <c r="A141" s="122" t="s">
        <v>490</v>
      </c>
      <c r="B141" s="122">
        <v>4585</v>
      </c>
      <c r="C141" s="122">
        <v>4494.50039342952</v>
      </c>
      <c r="D141" s="122">
        <v>-30.0706728471669</v>
      </c>
      <c r="E141" s="122">
        <v>120.079394506537</v>
      </c>
      <c r="F141" s="122"/>
      <c r="G141" s="122">
        <v>15828</v>
      </c>
      <c r="H141" s="122">
        <v>610</v>
      </c>
      <c r="I141" s="122">
        <v>116621.233159348</v>
      </c>
      <c r="J141" s="122"/>
      <c r="K141" s="122">
        <v>62.221313151973803</v>
      </c>
      <c r="L141" s="122">
        <v>92.291985999140707</v>
      </c>
      <c r="M141" s="122"/>
      <c r="N141" s="122">
        <v>157.24531607276</v>
      </c>
      <c r="O141" s="140">
        <v>-0.620120142198334</v>
      </c>
      <c r="P141" s="122">
        <v>82.293352798115393</v>
      </c>
      <c r="Q141" s="122">
        <v>0</v>
      </c>
      <c r="R141" s="122"/>
      <c r="S141" s="122">
        <v>4160.922783903</v>
      </c>
      <c r="T141" s="122">
        <v>4078.62943110489</v>
      </c>
      <c r="U141" s="122">
        <v>105830.404320538</v>
      </c>
    </row>
    <row r="142" spans="1:21" ht="12.75" x14ac:dyDescent="0.2">
      <c r="A142" s="122" t="s">
        <v>491</v>
      </c>
      <c r="B142" s="122">
        <v>3622</v>
      </c>
      <c r="C142" s="122">
        <v>3589.11850483229</v>
      </c>
      <c r="D142" s="122">
        <v>-10.844425678796901</v>
      </c>
      <c r="E142" s="122">
        <v>43.383077426942798</v>
      </c>
      <c r="F142" s="122"/>
      <c r="G142" s="122">
        <v>41786</v>
      </c>
      <c r="H142" s="122">
        <v>1286</v>
      </c>
      <c r="I142" s="122">
        <v>116621.233159348</v>
      </c>
      <c r="J142" s="122"/>
      <c r="K142" s="122">
        <v>81.447560320343896</v>
      </c>
      <c r="L142" s="122">
        <v>92.291985999140707</v>
      </c>
      <c r="M142" s="122"/>
      <c r="N142" s="122">
        <v>30.732778446471901</v>
      </c>
      <c r="O142" s="140">
        <v>-0.620120142198334</v>
      </c>
      <c r="P142" s="122">
        <v>55.413256265215303</v>
      </c>
      <c r="Q142" s="122">
        <v>0</v>
      </c>
      <c r="R142" s="122"/>
      <c r="S142" s="122">
        <v>3312.4347456686501</v>
      </c>
      <c r="T142" s="122">
        <v>3257.0214894034302</v>
      </c>
      <c r="U142" s="122">
        <v>105830.404320538</v>
      </c>
    </row>
    <row r="143" spans="1:21" ht="12.75" x14ac:dyDescent="0.2">
      <c r="A143" s="122" t="s">
        <v>492</v>
      </c>
      <c r="B143" s="122">
        <v>4288</v>
      </c>
      <c r="C143" s="122">
        <v>3540.3081629940498</v>
      </c>
      <c r="D143" s="122">
        <v>225.25869353193099</v>
      </c>
      <c r="E143" s="122">
        <v>522.24826641201605</v>
      </c>
      <c r="F143" s="122"/>
      <c r="G143" s="122">
        <v>10047</v>
      </c>
      <c r="H143" s="122">
        <v>305</v>
      </c>
      <c r="I143" s="122">
        <v>116621.233159348</v>
      </c>
      <c r="J143" s="122"/>
      <c r="K143" s="122">
        <v>317.55067953107198</v>
      </c>
      <c r="L143" s="122">
        <v>92.291985999140707</v>
      </c>
      <c r="M143" s="122"/>
      <c r="N143" s="122">
        <v>570.31130048556201</v>
      </c>
      <c r="O143" s="140">
        <v>-0.620120142198334</v>
      </c>
      <c r="P143" s="122">
        <v>473.565112196271</v>
      </c>
      <c r="Q143" s="122">
        <v>0</v>
      </c>
      <c r="R143" s="122"/>
      <c r="S143" s="122">
        <v>3686.29262466408</v>
      </c>
      <c r="T143" s="122">
        <v>3212.7275124678099</v>
      </c>
      <c r="U143" s="122">
        <v>105830.404320538</v>
      </c>
    </row>
    <row r="144" spans="1:21" ht="12.75" x14ac:dyDescent="0.2">
      <c r="A144" s="122" t="s">
        <v>493</v>
      </c>
      <c r="B144" s="122">
        <v>4418</v>
      </c>
      <c r="C144" s="122">
        <v>4113.2463479240096</v>
      </c>
      <c r="D144" s="122">
        <v>174.79362689454501</v>
      </c>
      <c r="E144" s="122">
        <v>129.71156403097299</v>
      </c>
      <c r="F144" s="122"/>
      <c r="G144" s="122">
        <v>14715</v>
      </c>
      <c r="H144" s="122">
        <v>519</v>
      </c>
      <c r="I144" s="122">
        <v>116621.233159348</v>
      </c>
      <c r="J144" s="122"/>
      <c r="K144" s="122">
        <v>267.085612893686</v>
      </c>
      <c r="L144" s="122">
        <v>92.291985999140707</v>
      </c>
      <c r="M144" s="122"/>
      <c r="N144" s="122">
        <v>97.988348680591102</v>
      </c>
      <c r="O144" s="140">
        <v>-0.620120142198334</v>
      </c>
      <c r="P144" s="122">
        <v>160.81465923915701</v>
      </c>
      <c r="Q144" s="122">
        <v>0</v>
      </c>
      <c r="R144" s="122"/>
      <c r="S144" s="122">
        <v>3893.467044041</v>
      </c>
      <c r="T144" s="122">
        <v>3732.6523848018501</v>
      </c>
      <c r="U144" s="122">
        <v>105830.404320538</v>
      </c>
    </row>
    <row r="145" spans="1:21" ht="14.25" customHeight="1" x14ac:dyDescent="0.2">
      <c r="A145" s="19" t="s">
        <v>494</v>
      </c>
      <c r="B145" s="19"/>
      <c r="C145" s="19"/>
      <c r="D145" s="122"/>
      <c r="E145" s="122"/>
      <c r="F145" s="19"/>
      <c r="G145" s="122"/>
      <c r="H145" s="122"/>
      <c r="I145" s="122"/>
      <c r="J145" s="122"/>
      <c r="K145" s="122"/>
      <c r="L145" s="122"/>
      <c r="M145" s="122"/>
      <c r="N145" s="122"/>
      <c r="O145" s="140"/>
      <c r="P145" s="122"/>
      <c r="Q145" s="122"/>
      <c r="R145" s="122"/>
      <c r="S145" s="122"/>
      <c r="T145" s="122"/>
      <c r="U145" s="122"/>
    </row>
    <row r="146" spans="1:21" ht="12.75" x14ac:dyDescent="0.2">
      <c r="A146" s="122" t="s">
        <v>495</v>
      </c>
      <c r="B146" s="122">
        <v>4097</v>
      </c>
      <c r="C146" s="122">
        <v>3913.3225200885499</v>
      </c>
      <c r="D146" s="122">
        <v>12.2908461764163</v>
      </c>
      <c r="E146" s="122">
        <v>171.80110780606699</v>
      </c>
      <c r="F146" s="122"/>
      <c r="G146" s="122">
        <v>44195</v>
      </c>
      <c r="H146" s="122">
        <v>1483</v>
      </c>
      <c r="I146" s="122">
        <v>116621.233159348</v>
      </c>
      <c r="J146" s="122"/>
      <c r="K146" s="122">
        <v>104.582832175557</v>
      </c>
      <c r="L146" s="122">
        <v>92.291985999140707</v>
      </c>
      <c r="M146" s="122"/>
      <c r="N146" s="122">
        <v>130.423152448954</v>
      </c>
      <c r="O146" s="140">
        <v>-0.620120142198334</v>
      </c>
      <c r="P146" s="122">
        <v>212.55894302098201</v>
      </c>
      <c r="Q146" s="122">
        <v>0</v>
      </c>
      <c r="R146" s="122"/>
      <c r="S146" s="122">
        <v>3763.78622229144</v>
      </c>
      <c r="T146" s="122">
        <v>3551.2272792704498</v>
      </c>
      <c r="U146" s="122">
        <v>105830.404320538</v>
      </c>
    </row>
    <row r="147" spans="1:21" ht="12.75" x14ac:dyDescent="0.2">
      <c r="A147" s="122" t="s">
        <v>496</v>
      </c>
      <c r="B147" s="122">
        <v>3530</v>
      </c>
      <c r="C147" s="122">
        <v>3595.0185656928802</v>
      </c>
      <c r="D147" s="122">
        <v>-4.3296093702035598</v>
      </c>
      <c r="E147" s="122">
        <v>-61.119070586154201</v>
      </c>
      <c r="F147" s="122"/>
      <c r="G147" s="122">
        <v>99752</v>
      </c>
      <c r="H147" s="122">
        <v>3075</v>
      </c>
      <c r="I147" s="122">
        <v>116621.233159348</v>
      </c>
      <c r="J147" s="122"/>
      <c r="K147" s="122">
        <v>87.962376628937207</v>
      </c>
      <c r="L147" s="122">
        <v>92.291985999140707</v>
      </c>
      <c r="M147" s="122"/>
      <c r="N147" s="122">
        <v>-60.117817223824197</v>
      </c>
      <c r="O147" s="140">
        <v>-0.620120142198334</v>
      </c>
      <c r="P147" s="122">
        <v>-62.740444090682601</v>
      </c>
      <c r="Q147" s="122">
        <v>0</v>
      </c>
      <c r="R147" s="122"/>
      <c r="S147" s="122">
        <v>3199.6351803143798</v>
      </c>
      <c r="T147" s="122">
        <v>3262.3756244050701</v>
      </c>
      <c r="U147" s="122">
        <v>105830.404320538</v>
      </c>
    </row>
    <row r="148" spans="1:21" ht="12.75" x14ac:dyDescent="0.2">
      <c r="A148" s="122" t="s">
        <v>497</v>
      </c>
      <c r="B148" s="122">
        <v>4855</v>
      </c>
      <c r="C148" s="122">
        <v>4350.7466419775101</v>
      </c>
      <c r="D148" s="122">
        <v>231.032135826294</v>
      </c>
      <c r="E148" s="122">
        <v>272.91632007985402</v>
      </c>
      <c r="F148" s="122"/>
      <c r="G148" s="122">
        <v>10990</v>
      </c>
      <c r="H148" s="122">
        <v>410</v>
      </c>
      <c r="I148" s="122">
        <v>116621.233159348</v>
      </c>
      <c r="J148" s="122"/>
      <c r="K148" s="122">
        <v>323.32412182543499</v>
      </c>
      <c r="L148" s="122">
        <v>92.291985999140707</v>
      </c>
      <c r="M148" s="122"/>
      <c r="N148" s="122">
        <v>96.278550704545495</v>
      </c>
      <c r="O148" s="140">
        <v>-0.620120142198334</v>
      </c>
      <c r="P148" s="122">
        <v>448.933969312964</v>
      </c>
      <c r="Q148" s="122">
        <v>0</v>
      </c>
      <c r="R148" s="122"/>
      <c r="S148" s="122">
        <v>4397.1110185777998</v>
      </c>
      <c r="T148" s="122">
        <v>3948.1770492648402</v>
      </c>
      <c r="U148" s="122">
        <v>105830.404320538</v>
      </c>
    </row>
    <row r="149" spans="1:21" ht="12.75" x14ac:dyDescent="0.2">
      <c r="A149" s="122" t="s">
        <v>498</v>
      </c>
      <c r="B149" s="122">
        <v>4317</v>
      </c>
      <c r="C149" s="122">
        <v>4442.3207761891699</v>
      </c>
      <c r="D149" s="122">
        <v>28.180085195644299</v>
      </c>
      <c r="E149" s="122">
        <v>-153.51658947468701</v>
      </c>
      <c r="F149" s="122"/>
      <c r="G149" s="122">
        <v>81986</v>
      </c>
      <c r="H149" s="122">
        <v>3123</v>
      </c>
      <c r="I149" s="122">
        <v>116621.233159348</v>
      </c>
      <c r="J149" s="122"/>
      <c r="K149" s="122">
        <v>120.472071194785</v>
      </c>
      <c r="L149" s="122">
        <v>92.291985999140707</v>
      </c>
      <c r="M149" s="122"/>
      <c r="N149" s="122">
        <v>-142.591999266892</v>
      </c>
      <c r="O149" s="140">
        <v>-0.620120142198334</v>
      </c>
      <c r="P149" s="122">
        <v>-165.06129982467999</v>
      </c>
      <c r="Q149" s="122">
        <v>0</v>
      </c>
      <c r="R149" s="122"/>
      <c r="S149" s="122">
        <v>3866.2166341279399</v>
      </c>
      <c r="T149" s="122">
        <v>4031.2779339526201</v>
      </c>
      <c r="U149" s="122">
        <v>105830.404320538</v>
      </c>
    </row>
    <row r="150" spans="1:21" ht="12.75" x14ac:dyDescent="0.2">
      <c r="A150" s="122" t="s">
        <v>499</v>
      </c>
      <c r="B150" s="122">
        <v>4141</v>
      </c>
      <c r="C150" s="122">
        <v>3900.2050776240499</v>
      </c>
      <c r="D150" s="122">
        <v>56.442218327267199</v>
      </c>
      <c r="E150" s="122">
        <v>184.76900854853801</v>
      </c>
      <c r="F150" s="122"/>
      <c r="G150" s="122">
        <v>25147</v>
      </c>
      <c r="H150" s="122">
        <v>841</v>
      </c>
      <c r="I150" s="122">
        <v>116621.233159348</v>
      </c>
      <c r="J150" s="122"/>
      <c r="K150" s="122">
        <v>148.73420432640799</v>
      </c>
      <c r="L150" s="122">
        <v>92.291985999140707</v>
      </c>
      <c r="M150" s="122"/>
      <c r="N150" s="122">
        <v>179.35702492490699</v>
      </c>
      <c r="O150" s="140">
        <v>-0.620120142198334</v>
      </c>
      <c r="P150" s="122">
        <v>189.56087202997</v>
      </c>
      <c r="Q150" s="122">
        <v>0</v>
      </c>
      <c r="R150" s="122"/>
      <c r="S150" s="122">
        <v>3728.8844507301101</v>
      </c>
      <c r="T150" s="122">
        <v>3539.3235787001399</v>
      </c>
      <c r="U150" s="122">
        <v>105830.404320538</v>
      </c>
    </row>
    <row r="151" spans="1:21" ht="12.75" x14ac:dyDescent="0.2">
      <c r="A151" s="122" t="s">
        <v>500</v>
      </c>
      <c r="B151" s="122">
        <v>3692</v>
      </c>
      <c r="C151" s="122">
        <v>3625.6557388875599</v>
      </c>
      <c r="D151" s="122">
        <v>35.114497400640197</v>
      </c>
      <c r="E151" s="122">
        <v>30.9200022407259</v>
      </c>
      <c r="F151" s="122"/>
      <c r="G151" s="122">
        <v>62755</v>
      </c>
      <c r="H151" s="122">
        <v>1951</v>
      </c>
      <c r="I151" s="122">
        <v>116621.233159348</v>
      </c>
      <c r="J151" s="122"/>
      <c r="K151" s="122">
        <v>127.406483399781</v>
      </c>
      <c r="L151" s="122">
        <v>92.291985999140707</v>
      </c>
      <c r="M151" s="122"/>
      <c r="N151" s="122">
        <v>40.531366897871102</v>
      </c>
      <c r="O151" s="140">
        <v>-0.620120142198334</v>
      </c>
      <c r="P151" s="122">
        <v>20.688517441382398</v>
      </c>
      <c r="Q151" s="122">
        <v>0</v>
      </c>
      <c r="R151" s="122"/>
      <c r="S151" s="122">
        <v>3310.8664925727599</v>
      </c>
      <c r="T151" s="122">
        <v>3290.1779751313802</v>
      </c>
      <c r="U151" s="122">
        <v>105830.404320538</v>
      </c>
    </row>
    <row r="152" spans="1:21" ht="14.25" customHeight="1" x14ac:dyDescent="0.2">
      <c r="A152" s="19" t="s">
        <v>501</v>
      </c>
      <c r="B152" s="19"/>
      <c r="C152" s="19"/>
      <c r="D152" s="122"/>
      <c r="E152" s="122"/>
      <c r="F152" s="19"/>
      <c r="G152" s="122"/>
      <c r="H152" s="122"/>
      <c r="I152" s="122"/>
      <c r="J152" s="122"/>
      <c r="K152" s="122"/>
      <c r="L152" s="122"/>
      <c r="M152" s="122"/>
      <c r="N152" s="122"/>
      <c r="O152" s="140"/>
      <c r="P152" s="122"/>
      <c r="Q152" s="122"/>
      <c r="R152" s="122"/>
      <c r="S152" s="122"/>
      <c r="T152" s="122"/>
      <c r="U152" s="122"/>
    </row>
    <row r="153" spans="1:21" ht="12.75" x14ac:dyDescent="0.2">
      <c r="A153" s="122" t="s">
        <v>502</v>
      </c>
      <c r="B153" s="122">
        <v>4364</v>
      </c>
      <c r="C153" s="122">
        <v>4148.0933608940004</v>
      </c>
      <c r="D153" s="122">
        <v>38.2037429926093</v>
      </c>
      <c r="E153" s="122">
        <v>177.361958094768</v>
      </c>
      <c r="F153" s="122"/>
      <c r="G153" s="122">
        <v>30223</v>
      </c>
      <c r="H153" s="122">
        <v>1075</v>
      </c>
      <c r="I153" s="122">
        <v>116621.233159348</v>
      </c>
      <c r="J153" s="122"/>
      <c r="K153" s="122">
        <v>130.49572899175001</v>
      </c>
      <c r="L153" s="122">
        <v>92.291985999140707</v>
      </c>
      <c r="M153" s="122"/>
      <c r="N153" s="122">
        <v>233.67070935712101</v>
      </c>
      <c r="O153" s="140">
        <v>-0.620120142198334</v>
      </c>
      <c r="P153" s="122">
        <v>120.433086690217</v>
      </c>
      <c r="Q153" s="122">
        <v>0</v>
      </c>
      <c r="R153" s="122"/>
      <c r="S153" s="122">
        <v>3884.7081303516102</v>
      </c>
      <c r="T153" s="122">
        <v>3764.2750436613901</v>
      </c>
      <c r="U153" s="122">
        <v>105830.404320538</v>
      </c>
    </row>
    <row r="154" spans="1:21" ht="12.75" x14ac:dyDescent="0.2">
      <c r="A154" s="122" t="s">
        <v>503</v>
      </c>
      <c r="B154" s="122">
        <v>3795</v>
      </c>
      <c r="C154" s="122">
        <v>3857.5381901680998</v>
      </c>
      <c r="D154" s="122">
        <v>-12.5478836400844</v>
      </c>
      <c r="E154" s="122">
        <v>-49.937075599102997</v>
      </c>
      <c r="F154" s="122"/>
      <c r="G154" s="122">
        <v>40390</v>
      </c>
      <c r="H154" s="122">
        <v>1336</v>
      </c>
      <c r="I154" s="122">
        <v>116621.233159348</v>
      </c>
      <c r="J154" s="122"/>
      <c r="K154" s="122">
        <v>79.744102359056399</v>
      </c>
      <c r="L154" s="122">
        <v>92.291985999140707</v>
      </c>
      <c r="M154" s="122"/>
      <c r="N154" s="122">
        <v>-36.234590107295801</v>
      </c>
      <c r="O154" s="140">
        <v>-0.620120142198334</v>
      </c>
      <c r="P154" s="122">
        <v>-64.259681233108495</v>
      </c>
      <c r="Q154" s="122">
        <v>0</v>
      </c>
      <c r="R154" s="122"/>
      <c r="S154" s="122">
        <v>3436.3449281315502</v>
      </c>
      <c r="T154" s="122">
        <v>3500.6046093646601</v>
      </c>
      <c r="U154" s="122">
        <v>105830.404320538</v>
      </c>
    </row>
    <row r="155" spans="1:21" ht="12.75" x14ac:dyDescent="0.2">
      <c r="A155" s="122" t="s">
        <v>504</v>
      </c>
      <c r="B155" s="122">
        <v>3847</v>
      </c>
      <c r="C155" s="122">
        <v>3438.0010179232399</v>
      </c>
      <c r="D155" s="122">
        <v>163.04060215247</v>
      </c>
      <c r="E155" s="122">
        <v>246.09027137755001</v>
      </c>
      <c r="F155" s="122"/>
      <c r="G155" s="122">
        <v>9905</v>
      </c>
      <c r="H155" s="122">
        <v>292</v>
      </c>
      <c r="I155" s="122">
        <v>116621.233159348</v>
      </c>
      <c r="J155" s="122"/>
      <c r="K155" s="122">
        <v>255.33258815161099</v>
      </c>
      <c r="L155" s="122">
        <v>92.291985999140707</v>
      </c>
      <c r="M155" s="122"/>
      <c r="N155" s="122">
        <v>125.8857832261</v>
      </c>
      <c r="O155" s="140">
        <v>-0.620120142198334</v>
      </c>
      <c r="P155" s="122">
        <v>365.67463938680203</v>
      </c>
      <c r="Q155" s="122">
        <v>0</v>
      </c>
      <c r="R155" s="122"/>
      <c r="S155" s="122">
        <v>3485.5613694824201</v>
      </c>
      <c r="T155" s="122">
        <v>3119.8867300956199</v>
      </c>
      <c r="U155" s="122">
        <v>105830.404320538</v>
      </c>
    </row>
    <row r="156" spans="1:21" ht="12.75" x14ac:dyDescent="0.2">
      <c r="A156" s="122" t="s">
        <v>505</v>
      </c>
      <c r="B156" s="122">
        <v>4187</v>
      </c>
      <c r="C156" s="122">
        <v>3739.6357426394402</v>
      </c>
      <c r="D156" s="122">
        <v>177.93702163444701</v>
      </c>
      <c r="E156" s="122">
        <v>269.135524473381</v>
      </c>
      <c r="F156" s="122"/>
      <c r="G156" s="122">
        <v>9262</v>
      </c>
      <c r="H156" s="122">
        <v>297</v>
      </c>
      <c r="I156" s="122">
        <v>116621.233159348</v>
      </c>
      <c r="J156" s="122"/>
      <c r="K156" s="122">
        <v>270.22900763358803</v>
      </c>
      <c r="L156" s="122">
        <v>92.291985999140707</v>
      </c>
      <c r="M156" s="122"/>
      <c r="N156" s="122">
        <v>301.07814699283</v>
      </c>
      <c r="O156" s="140">
        <v>-0.620120142198334</v>
      </c>
      <c r="P156" s="122">
        <v>236.57278181173299</v>
      </c>
      <c r="Q156" s="122">
        <v>0</v>
      </c>
      <c r="R156" s="122"/>
      <c r="S156" s="122">
        <v>3630.1843217814799</v>
      </c>
      <c r="T156" s="122">
        <v>3393.6115399697401</v>
      </c>
      <c r="U156" s="122">
        <v>105830.404320538</v>
      </c>
    </row>
    <row r="157" spans="1:21" ht="12.75" x14ac:dyDescent="0.2">
      <c r="A157" s="122" t="s">
        <v>506</v>
      </c>
      <c r="B157" s="122">
        <v>3868</v>
      </c>
      <c r="C157" s="122">
        <v>3882.26251289744</v>
      </c>
      <c r="D157" s="122">
        <v>-18.7363436871691</v>
      </c>
      <c r="E157" s="122">
        <v>4.42121871734488</v>
      </c>
      <c r="F157" s="122"/>
      <c r="G157" s="122">
        <v>111026</v>
      </c>
      <c r="H157" s="122">
        <v>3696</v>
      </c>
      <c r="I157" s="122">
        <v>116621.233159348</v>
      </c>
      <c r="J157" s="122"/>
      <c r="K157" s="122">
        <v>73.555642311971695</v>
      </c>
      <c r="L157" s="122">
        <v>92.291985999140707</v>
      </c>
      <c r="M157" s="122"/>
      <c r="N157" s="122">
        <v>18.710661862241999</v>
      </c>
      <c r="O157" s="140">
        <v>-0.620120142198334</v>
      </c>
      <c r="P157" s="122">
        <v>-10.4883445697506</v>
      </c>
      <c r="Q157" s="122">
        <v>0</v>
      </c>
      <c r="R157" s="122"/>
      <c r="S157" s="122">
        <v>3512.5528743222899</v>
      </c>
      <c r="T157" s="122">
        <v>3523.04121889204</v>
      </c>
      <c r="U157" s="122">
        <v>105830.404320538</v>
      </c>
    </row>
    <row r="158" spans="1:21" ht="12.75" x14ac:dyDescent="0.2">
      <c r="A158" s="122" t="s">
        <v>507</v>
      </c>
      <c r="B158" s="122">
        <v>3927</v>
      </c>
      <c r="C158" s="122">
        <v>3476.8454983471502</v>
      </c>
      <c r="D158" s="122">
        <v>149.83446779658701</v>
      </c>
      <c r="E158" s="122">
        <v>300.40103234407098</v>
      </c>
      <c r="F158" s="122"/>
      <c r="G158" s="122">
        <v>4763</v>
      </c>
      <c r="H158" s="122">
        <v>142</v>
      </c>
      <c r="I158" s="122">
        <v>116621.233159348</v>
      </c>
      <c r="J158" s="122"/>
      <c r="K158" s="122">
        <v>242.126453795728</v>
      </c>
      <c r="L158" s="122">
        <v>92.291985999140707</v>
      </c>
      <c r="M158" s="122"/>
      <c r="N158" s="122">
        <v>318.086083432441</v>
      </c>
      <c r="O158" s="140">
        <v>-0.620120142198334</v>
      </c>
      <c r="P158" s="122">
        <v>282.09586111350302</v>
      </c>
      <c r="Q158" s="122">
        <v>0</v>
      </c>
      <c r="R158" s="122"/>
      <c r="S158" s="122">
        <v>3437.2328364476198</v>
      </c>
      <c r="T158" s="122">
        <v>3155.13697533411</v>
      </c>
      <c r="U158" s="122">
        <v>105830.404320538</v>
      </c>
    </row>
    <row r="159" spans="1:21" ht="12.75" x14ac:dyDescent="0.2">
      <c r="A159" s="122" t="s">
        <v>508</v>
      </c>
      <c r="B159" s="122">
        <v>4123</v>
      </c>
      <c r="C159" s="122">
        <v>3903.2075557139801</v>
      </c>
      <c r="D159" s="122">
        <v>148.73640178875399</v>
      </c>
      <c r="E159" s="122">
        <v>71.354187480991698</v>
      </c>
      <c r="F159" s="122"/>
      <c r="G159" s="122">
        <v>5647</v>
      </c>
      <c r="H159" s="122">
        <v>189</v>
      </c>
      <c r="I159" s="122">
        <v>116621.233159348</v>
      </c>
      <c r="J159" s="122"/>
      <c r="K159" s="122">
        <v>241.02838778789501</v>
      </c>
      <c r="L159" s="122">
        <v>92.291985999140707</v>
      </c>
      <c r="M159" s="122"/>
      <c r="N159" s="122">
        <v>46.895241159137598</v>
      </c>
      <c r="O159" s="140">
        <v>-0.620120142198334</v>
      </c>
      <c r="P159" s="122">
        <v>95.193013660647495</v>
      </c>
      <c r="Q159" s="122">
        <v>0</v>
      </c>
      <c r="R159" s="122"/>
      <c r="S159" s="122">
        <v>3637.2412545994898</v>
      </c>
      <c r="T159" s="122">
        <v>3542.0482409388501</v>
      </c>
      <c r="U159" s="122">
        <v>105830.404320538</v>
      </c>
    </row>
    <row r="160" spans="1:21" ht="12.75" x14ac:dyDescent="0.2">
      <c r="A160" s="122" t="s">
        <v>509</v>
      </c>
      <c r="B160" s="122">
        <v>4135</v>
      </c>
      <c r="C160" s="122">
        <v>4012.30351408345</v>
      </c>
      <c r="D160" s="122">
        <v>24.4080999361212</v>
      </c>
      <c r="E160" s="122">
        <v>97.930410718386497</v>
      </c>
      <c r="F160" s="122"/>
      <c r="G160" s="122">
        <v>33077</v>
      </c>
      <c r="H160" s="122">
        <v>1138</v>
      </c>
      <c r="I160" s="122">
        <v>116621.233159348</v>
      </c>
      <c r="J160" s="122"/>
      <c r="K160" s="122">
        <v>116.700085935262</v>
      </c>
      <c r="L160" s="122">
        <v>92.291985999140707</v>
      </c>
      <c r="M160" s="122"/>
      <c r="N160" s="122">
        <v>125.24910340103401</v>
      </c>
      <c r="O160" s="140">
        <v>-0.620120142198334</v>
      </c>
      <c r="P160" s="122">
        <v>69.991597893540501</v>
      </c>
      <c r="Q160" s="122">
        <v>0</v>
      </c>
      <c r="R160" s="122"/>
      <c r="S160" s="122">
        <v>3711.0412734013598</v>
      </c>
      <c r="T160" s="122">
        <v>3641.0496755078202</v>
      </c>
      <c r="U160" s="122">
        <v>105830.404320538</v>
      </c>
    </row>
    <row r="161" spans="1:21" ht="12.75" x14ac:dyDescent="0.2">
      <c r="A161" s="122" t="s">
        <v>510</v>
      </c>
      <c r="B161" s="122">
        <v>4719</v>
      </c>
      <c r="C161" s="122">
        <v>4210.5360272944299</v>
      </c>
      <c r="D161" s="122">
        <v>191.791110697915</v>
      </c>
      <c r="E161" s="122">
        <v>316.50751573693299</v>
      </c>
      <c r="F161" s="122"/>
      <c r="G161" s="122">
        <v>6592</v>
      </c>
      <c r="H161" s="122">
        <v>238</v>
      </c>
      <c r="I161" s="122">
        <v>116621.233159348</v>
      </c>
      <c r="J161" s="122"/>
      <c r="K161" s="122">
        <v>284.08309669705602</v>
      </c>
      <c r="L161" s="122">
        <v>92.291985999140707</v>
      </c>
      <c r="M161" s="122"/>
      <c r="N161" s="122">
        <v>296.595795477303</v>
      </c>
      <c r="O161" s="140">
        <v>-0.620120142198334</v>
      </c>
      <c r="P161" s="122">
        <v>335.79911585436503</v>
      </c>
      <c r="Q161" s="122">
        <v>0</v>
      </c>
      <c r="R161" s="122"/>
      <c r="S161" s="122">
        <v>4156.7390776699003</v>
      </c>
      <c r="T161" s="122">
        <v>3820.9399618155398</v>
      </c>
      <c r="U161" s="122">
        <v>105830.404320538</v>
      </c>
    </row>
    <row r="162" spans="1:21" ht="12.75" x14ac:dyDescent="0.2">
      <c r="A162" s="122" t="s">
        <v>511</v>
      </c>
      <c r="B162" s="122">
        <v>4626</v>
      </c>
      <c r="C162" s="122">
        <v>4238.9283009224</v>
      </c>
      <c r="D162" s="122">
        <v>179.690257470212</v>
      </c>
      <c r="E162" s="122">
        <v>206.89174025954</v>
      </c>
      <c r="F162" s="122"/>
      <c r="G162" s="122">
        <v>5750</v>
      </c>
      <c r="H162" s="122">
        <v>209</v>
      </c>
      <c r="I162" s="122">
        <v>116621.233159348</v>
      </c>
      <c r="J162" s="122"/>
      <c r="K162" s="122">
        <v>271.98224346935302</v>
      </c>
      <c r="L162" s="122">
        <v>92.291985999140707</v>
      </c>
      <c r="M162" s="122"/>
      <c r="N162" s="122">
        <v>93.019621766868994</v>
      </c>
      <c r="O162" s="140">
        <v>-0.620120142198334</v>
      </c>
      <c r="P162" s="122">
        <v>320.14373861001297</v>
      </c>
      <c r="Q162" s="122">
        <v>0</v>
      </c>
      <c r="R162" s="122"/>
      <c r="S162" s="122">
        <v>4166.8488695652204</v>
      </c>
      <c r="T162" s="122">
        <v>3846.7051309551998</v>
      </c>
      <c r="U162" s="122">
        <v>105830.404320538</v>
      </c>
    </row>
    <row r="163" spans="1:21" ht="12.75" x14ac:dyDescent="0.2">
      <c r="A163" s="122" t="s">
        <v>512</v>
      </c>
      <c r="B163" s="122">
        <v>4562</v>
      </c>
      <c r="C163" s="122">
        <v>4262.8594696504197</v>
      </c>
      <c r="D163" s="122">
        <v>169.86359038323999</v>
      </c>
      <c r="E163" s="122">
        <v>129.29092790669901</v>
      </c>
      <c r="F163" s="122"/>
      <c r="G163" s="122">
        <v>5280</v>
      </c>
      <c r="H163" s="122">
        <v>193</v>
      </c>
      <c r="I163" s="122">
        <v>116621.233159348</v>
      </c>
      <c r="J163" s="122"/>
      <c r="K163" s="122">
        <v>262.15557638238101</v>
      </c>
      <c r="L163" s="122">
        <v>92.291985999140707</v>
      </c>
      <c r="M163" s="122"/>
      <c r="N163" s="122">
        <v>231.14764002166399</v>
      </c>
      <c r="O163" s="140">
        <v>-0.620120142198334</v>
      </c>
      <c r="P163" s="122">
        <v>26.814095649534501</v>
      </c>
      <c r="Q163" s="122">
        <v>0</v>
      </c>
      <c r="R163" s="122"/>
      <c r="S163" s="122">
        <v>3895.23607176011</v>
      </c>
      <c r="T163" s="122">
        <v>3868.4219761105701</v>
      </c>
      <c r="U163" s="122">
        <v>105830.404320538</v>
      </c>
    </row>
    <row r="164" spans="1:21" ht="12.75" x14ac:dyDescent="0.2">
      <c r="A164" s="122" t="s">
        <v>513</v>
      </c>
      <c r="B164" s="122">
        <v>3153</v>
      </c>
      <c r="C164" s="122">
        <v>3293.7017550708701</v>
      </c>
      <c r="D164" s="122">
        <v>-75.802328379839807</v>
      </c>
      <c r="E164" s="122">
        <v>-64.525069511658899</v>
      </c>
      <c r="F164" s="122"/>
      <c r="G164" s="122">
        <v>564039</v>
      </c>
      <c r="H164" s="122">
        <v>15930</v>
      </c>
      <c r="I164" s="122">
        <v>116621.233159348</v>
      </c>
      <c r="J164" s="122"/>
      <c r="K164" s="122">
        <v>16.489657619300999</v>
      </c>
      <c r="L164" s="122">
        <v>92.291985999140707</v>
      </c>
      <c r="M164" s="122"/>
      <c r="N164" s="122">
        <v>-78.522445049186899</v>
      </c>
      <c r="O164" s="140">
        <v>-0.620120142198334</v>
      </c>
      <c r="P164" s="122">
        <v>-51.1478141163293</v>
      </c>
      <c r="Q164" s="122">
        <v>0</v>
      </c>
      <c r="R164" s="122"/>
      <c r="S164" s="122">
        <v>2937.7914982825801</v>
      </c>
      <c r="T164" s="122">
        <v>2988.9393123989098</v>
      </c>
      <c r="U164" s="122">
        <v>105830.404320538</v>
      </c>
    </row>
    <row r="165" spans="1:21" ht="12.75" x14ac:dyDescent="0.2">
      <c r="A165" s="122" t="s">
        <v>514</v>
      </c>
      <c r="B165" s="122">
        <v>4403</v>
      </c>
      <c r="C165" s="122">
        <v>4024.76238890063</v>
      </c>
      <c r="D165" s="122">
        <v>174.30895439218301</v>
      </c>
      <c r="E165" s="122">
        <v>203.59764563982301</v>
      </c>
      <c r="F165" s="122"/>
      <c r="G165" s="122">
        <v>13242</v>
      </c>
      <c r="H165" s="122">
        <v>457</v>
      </c>
      <c r="I165" s="122">
        <v>116621.233159348</v>
      </c>
      <c r="J165" s="122"/>
      <c r="K165" s="122">
        <v>266.600940391324</v>
      </c>
      <c r="L165" s="122">
        <v>92.291985999140707</v>
      </c>
      <c r="M165" s="122"/>
      <c r="N165" s="122">
        <v>138.847770633679</v>
      </c>
      <c r="O165" s="140">
        <v>-0.620120142198334</v>
      </c>
      <c r="P165" s="122">
        <v>267.72740050376802</v>
      </c>
      <c r="Q165" s="122">
        <v>0</v>
      </c>
      <c r="R165" s="122"/>
      <c r="S165" s="122">
        <v>3920.0831454430399</v>
      </c>
      <c r="T165" s="122">
        <v>3652.3557449392702</v>
      </c>
      <c r="U165" s="122">
        <v>105830.404320538</v>
      </c>
    </row>
    <row r="166" spans="1:21" ht="12.75" x14ac:dyDescent="0.2">
      <c r="A166" s="122" t="s">
        <v>515</v>
      </c>
      <c r="B166" s="122">
        <v>4424</v>
      </c>
      <c r="C166" s="122">
        <v>3983.6878801928201</v>
      </c>
      <c r="D166" s="122">
        <v>158.991711048356</v>
      </c>
      <c r="E166" s="122">
        <v>281.125740564382</v>
      </c>
      <c r="F166" s="122"/>
      <c r="G166" s="122">
        <v>9485</v>
      </c>
      <c r="H166" s="122">
        <v>324</v>
      </c>
      <c r="I166" s="122">
        <v>116621.233159348</v>
      </c>
      <c r="J166" s="122"/>
      <c r="K166" s="122">
        <v>251.28369704749699</v>
      </c>
      <c r="L166" s="122">
        <v>92.291985999140707</v>
      </c>
      <c r="M166" s="122"/>
      <c r="N166" s="122">
        <v>285.259012057478</v>
      </c>
      <c r="O166" s="140">
        <v>-0.620120142198334</v>
      </c>
      <c r="P166" s="122">
        <v>276.37234892908799</v>
      </c>
      <c r="Q166" s="122">
        <v>0</v>
      </c>
      <c r="R166" s="122"/>
      <c r="S166" s="122">
        <v>3891.4541623032901</v>
      </c>
      <c r="T166" s="122">
        <v>3615.0818133742</v>
      </c>
      <c r="U166" s="122">
        <v>105830.404320538</v>
      </c>
    </row>
    <row r="167" spans="1:21" ht="12.75" x14ac:dyDescent="0.2">
      <c r="A167" s="122" t="s">
        <v>516</v>
      </c>
      <c r="B167" s="122">
        <v>4137</v>
      </c>
      <c r="C167" s="122">
        <v>3693.7111129321802</v>
      </c>
      <c r="D167" s="122">
        <v>150.91830861650399</v>
      </c>
      <c r="E167" s="122">
        <v>291.99350822448503</v>
      </c>
      <c r="F167" s="122"/>
      <c r="G167" s="122">
        <v>9093</v>
      </c>
      <c r="H167" s="122">
        <v>288</v>
      </c>
      <c r="I167" s="122">
        <v>116621.233159348</v>
      </c>
      <c r="J167" s="122"/>
      <c r="K167" s="122">
        <v>243.21029461564501</v>
      </c>
      <c r="L167" s="122">
        <v>92.291985999140707</v>
      </c>
      <c r="M167" s="122"/>
      <c r="N167" s="122">
        <v>190.27403594146</v>
      </c>
      <c r="O167" s="140">
        <v>-0.620120142198334</v>
      </c>
      <c r="P167" s="122">
        <v>393.09286036531103</v>
      </c>
      <c r="Q167" s="122">
        <v>0</v>
      </c>
      <c r="R167" s="122"/>
      <c r="S167" s="122">
        <v>3745.02912389934</v>
      </c>
      <c r="T167" s="122">
        <v>3351.9362635340299</v>
      </c>
      <c r="U167" s="122">
        <v>105830.404320538</v>
      </c>
    </row>
    <row r="168" spans="1:21" ht="12.75" x14ac:dyDescent="0.2">
      <c r="A168" s="122" t="s">
        <v>517</v>
      </c>
      <c r="B168" s="122">
        <v>4169</v>
      </c>
      <c r="C168" s="122">
        <v>4248.7635196245001</v>
      </c>
      <c r="D168" s="122">
        <v>41.251108069727202</v>
      </c>
      <c r="E168" s="122">
        <v>-120.736175712323</v>
      </c>
      <c r="F168" s="122"/>
      <c r="G168" s="122">
        <v>37412</v>
      </c>
      <c r="H168" s="122">
        <v>1363</v>
      </c>
      <c r="I168" s="122">
        <v>116621.233159348</v>
      </c>
      <c r="J168" s="122"/>
      <c r="K168" s="122">
        <v>133.54309406886799</v>
      </c>
      <c r="L168" s="122">
        <v>92.291985999140707</v>
      </c>
      <c r="M168" s="122"/>
      <c r="N168" s="122">
        <v>-109.781747883897</v>
      </c>
      <c r="O168" s="140">
        <v>-0.620120142198334</v>
      </c>
      <c r="P168" s="122">
        <v>-132.31072368294599</v>
      </c>
      <c r="Q168" s="122">
        <v>0</v>
      </c>
      <c r="R168" s="122"/>
      <c r="S168" s="122">
        <v>3723.31958447735</v>
      </c>
      <c r="T168" s="122">
        <v>3855.6303081603</v>
      </c>
      <c r="U168" s="122">
        <v>105830.404320538</v>
      </c>
    </row>
    <row r="169" spans="1:21" ht="12.75" x14ac:dyDescent="0.2">
      <c r="A169" s="122" t="s">
        <v>518</v>
      </c>
      <c r="B169" s="122">
        <v>3607</v>
      </c>
      <c r="C169" s="122">
        <v>3085.7502015128098</v>
      </c>
      <c r="D169" s="122">
        <v>149.68914607633101</v>
      </c>
      <c r="E169" s="122">
        <v>371.56655375856599</v>
      </c>
      <c r="F169" s="122"/>
      <c r="G169" s="122">
        <v>6954</v>
      </c>
      <c r="H169" s="122">
        <v>184</v>
      </c>
      <c r="I169" s="122">
        <v>116621.233159348</v>
      </c>
      <c r="J169" s="122"/>
      <c r="K169" s="122">
        <v>241.981132075472</v>
      </c>
      <c r="L169" s="122">
        <v>92.291985999140707</v>
      </c>
      <c r="M169" s="122"/>
      <c r="N169" s="122">
        <v>516.77153441054099</v>
      </c>
      <c r="O169" s="140">
        <v>-0.620120142198334</v>
      </c>
      <c r="P169" s="122">
        <v>225.74145296439201</v>
      </c>
      <c r="Q169" s="122">
        <v>0</v>
      </c>
      <c r="R169" s="122"/>
      <c r="S169" s="122">
        <v>3025.9707303556702</v>
      </c>
      <c r="T169" s="122">
        <v>2800.22927739128</v>
      </c>
      <c r="U169" s="122">
        <v>105830.404320538</v>
      </c>
    </row>
    <row r="170" spans="1:21" ht="12.75" x14ac:dyDescent="0.2">
      <c r="A170" s="122" t="s">
        <v>519</v>
      </c>
      <c r="B170" s="122">
        <v>3794</v>
      </c>
      <c r="C170" s="122">
        <v>3786.0259778777299</v>
      </c>
      <c r="D170" s="122">
        <v>22.398514160458198</v>
      </c>
      <c r="E170" s="122">
        <v>-13.9558188411337</v>
      </c>
      <c r="F170" s="122"/>
      <c r="G170" s="122">
        <v>44110</v>
      </c>
      <c r="H170" s="122">
        <v>1432</v>
      </c>
      <c r="I170" s="122">
        <v>116621.233159348</v>
      </c>
      <c r="J170" s="122"/>
      <c r="K170" s="122">
        <v>114.690500159599</v>
      </c>
      <c r="L170" s="122">
        <v>92.291985999140707</v>
      </c>
      <c r="M170" s="122"/>
      <c r="N170" s="122">
        <v>0.746925115916383</v>
      </c>
      <c r="O170" s="140">
        <v>-0.620120142198334</v>
      </c>
      <c r="P170" s="122">
        <v>-29.2786829403822</v>
      </c>
      <c r="Q170" s="122">
        <v>0</v>
      </c>
      <c r="R170" s="122"/>
      <c r="S170" s="122">
        <v>3406.4306570507802</v>
      </c>
      <c r="T170" s="122">
        <v>3435.7093399911701</v>
      </c>
      <c r="U170" s="122">
        <v>105830.404320538</v>
      </c>
    </row>
    <row r="171" spans="1:21" ht="12.75" x14ac:dyDescent="0.2">
      <c r="A171" s="122" t="s">
        <v>520</v>
      </c>
      <c r="B171" s="122">
        <v>4267</v>
      </c>
      <c r="C171" s="122">
        <v>4360.3024298556602</v>
      </c>
      <c r="D171" s="122">
        <v>58.652088568103302</v>
      </c>
      <c r="E171" s="122">
        <v>-152.091720058085</v>
      </c>
      <c r="F171" s="122"/>
      <c r="G171" s="122">
        <v>41510</v>
      </c>
      <c r="H171" s="122">
        <v>1552</v>
      </c>
      <c r="I171" s="122">
        <v>116621.233159348</v>
      </c>
      <c r="J171" s="122"/>
      <c r="K171" s="122">
        <v>150.944074567244</v>
      </c>
      <c r="L171" s="122">
        <v>92.291985999140707</v>
      </c>
      <c r="M171" s="122"/>
      <c r="N171" s="122">
        <v>-103.11116751048201</v>
      </c>
      <c r="O171" s="140">
        <v>-0.620120142198334</v>
      </c>
      <c r="P171" s="122">
        <v>-201.692392747887</v>
      </c>
      <c r="Q171" s="122">
        <v>0</v>
      </c>
      <c r="R171" s="122"/>
      <c r="S171" s="122">
        <v>3755.1562583114901</v>
      </c>
      <c r="T171" s="122">
        <v>3956.8486510593798</v>
      </c>
      <c r="U171" s="122">
        <v>105830.404320538</v>
      </c>
    </row>
    <row r="172" spans="1:21" ht="12.75" x14ac:dyDescent="0.2">
      <c r="A172" s="122" t="s">
        <v>521</v>
      </c>
      <c r="B172" s="122">
        <v>3750</v>
      </c>
      <c r="C172" s="122">
        <v>3687.0328612369299</v>
      </c>
      <c r="D172" s="122">
        <v>1.6667915417263499</v>
      </c>
      <c r="E172" s="122">
        <v>61.249633354657199</v>
      </c>
      <c r="F172" s="122"/>
      <c r="G172" s="122">
        <v>39506</v>
      </c>
      <c r="H172" s="122">
        <v>1249</v>
      </c>
      <c r="I172" s="122">
        <v>116621.233159348</v>
      </c>
      <c r="J172" s="122"/>
      <c r="K172" s="122">
        <v>93.958777540867104</v>
      </c>
      <c r="L172" s="122">
        <v>92.291985999140707</v>
      </c>
      <c r="M172" s="122"/>
      <c r="N172" s="122">
        <v>60.951144469167502</v>
      </c>
      <c r="O172" s="140">
        <v>-0.620120142198334</v>
      </c>
      <c r="P172" s="122">
        <v>60.9280020979486</v>
      </c>
      <c r="Q172" s="122">
        <v>0</v>
      </c>
      <c r="R172" s="122"/>
      <c r="S172" s="122">
        <v>3406.80394490035</v>
      </c>
      <c r="T172" s="122">
        <v>3345.87594280241</v>
      </c>
      <c r="U172" s="122">
        <v>105830.404320538</v>
      </c>
    </row>
    <row r="173" spans="1:21" ht="12.75" x14ac:dyDescent="0.2">
      <c r="A173" s="122" t="s">
        <v>522</v>
      </c>
      <c r="B173" s="122">
        <v>3946</v>
      </c>
      <c r="C173" s="122">
        <v>3658.7708705533</v>
      </c>
      <c r="D173" s="122">
        <v>83.198266878022196</v>
      </c>
      <c r="E173" s="122">
        <v>204.097208825233</v>
      </c>
      <c r="F173" s="122"/>
      <c r="G173" s="122">
        <v>13961</v>
      </c>
      <c r="H173" s="122">
        <v>438</v>
      </c>
      <c r="I173" s="122">
        <v>116621.233159348</v>
      </c>
      <c r="J173" s="122"/>
      <c r="K173" s="122">
        <v>175.49025287716299</v>
      </c>
      <c r="L173" s="122">
        <v>92.291985999140707</v>
      </c>
      <c r="M173" s="122"/>
      <c r="N173" s="122">
        <v>266.317445735158</v>
      </c>
      <c r="O173" s="140">
        <v>-0.620120142198334</v>
      </c>
      <c r="P173" s="122">
        <v>141.25685177311101</v>
      </c>
      <c r="Q173" s="122">
        <v>0</v>
      </c>
      <c r="R173" s="122"/>
      <c r="S173" s="122">
        <v>3461.4858534488899</v>
      </c>
      <c r="T173" s="122">
        <v>3320.2290016757802</v>
      </c>
      <c r="U173" s="122">
        <v>105830.404320538</v>
      </c>
    </row>
    <row r="174" spans="1:21" ht="12.75" x14ac:dyDescent="0.2">
      <c r="A174" s="122" t="s">
        <v>523</v>
      </c>
      <c r="B174" s="122">
        <v>3917</v>
      </c>
      <c r="C174" s="122">
        <v>3772.78184011844</v>
      </c>
      <c r="D174" s="122">
        <v>17.305537220673202</v>
      </c>
      <c r="E174" s="122">
        <v>127.193396158691</v>
      </c>
      <c r="F174" s="122"/>
      <c r="G174" s="122">
        <v>14621</v>
      </c>
      <c r="H174" s="122">
        <v>473</v>
      </c>
      <c r="I174" s="122">
        <v>116621.233159348</v>
      </c>
      <c r="J174" s="122"/>
      <c r="K174" s="122">
        <v>109.59752321981399</v>
      </c>
      <c r="L174" s="122">
        <v>92.291985999140707</v>
      </c>
      <c r="M174" s="122"/>
      <c r="N174" s="122">
        <v>140.571235075652</v>
      </c>
      <c r="O174" s="140">
        <v>-0.620120142198334</v>
      </c>
      <c r="P174" s="122">
        <v>113.19543709953101</v>
      </c>
      <c r="Q174" s="122">
        <v>0</v>
      </c>
      <c r="R174" s="122"/>
      <c r="S174" s="122">
        <v>3536.8861041957898</v>
      </c>
      <c r="T174" s="122">
        <v>3423.6906670962599</v>
      </c>
      <c r="U174" s="122">
        <v>105830.404320538</v>
      </c>
    </row>
    <row r="175" spans="1:21" ht="12.75" x14ac:dyDescent="0.2">
      <c r="A175" s="122" t="s">
        <v>524</v>
      </c>
      <c r="B175" s="122">
        <v>3605</v>
      </c>
      <c r="C175" s="122">
        <v>3485.6737453144001</v>
      </c>
      <c r="D175" s="122">
        <v>-14.238286263857701</v>
      </c>
      <c r="E175" s="122">
        <v>133.34179489221299</v>
      </c>
      <c r="F175" s="122"/>
      <c r="G175" s="122">
        <v>24290</v>
      </c>
      <c r="H175" s="122">
        <v>726</v>
      </c>
      <c r="I175" s="122">
        <v>116621.233159348</v>
      </c>
      <c r="J175" s="122"/>
      <c r="K175" s="122">
        <v>78.053699735283004</v>
      </c>
      <c r="L175" s="122">
        <v>92.291985999140707</v>
      </c>
      <c r="M175" s="122"/>
      <c r="N175" s="122">
        <v>179.97856982132899</v>
      </c>
      <c r="O175" s="140">
        <v>-0.620120142198334</v>
      </c>
      <c r="P175" s="122">
        <v>86.084899820897604</v>
      </c>
      <c r="Q175" s="122">
        <v>0</v>
      </c>
      <c r="R175" s="122"/>
      <c r="S175" s="122">
        <v>3249.2332545640202</v>
      </c>
      <c r="T175" s="122">
        <v>3163.1483547431299</v>
      </c>
      <c r="U175" s="122">
        <v>105830.404320538</v>
      </c>
    </row>
    <row r="176" spans="1:21" ht="12.75" x14ac:dyDescent="0.2">
      <c r="A176" s="122" t="s">
        <v>525</v>
      </c>
      <c r="B176" s="122">
        <v>4340</v>
      </c>
      <c r="C176" s="122">
        <v>4200.3123646882796</v>
      </c>
      <c r="D176" s="122">
        <v>52.044373067711199</v>
      </c>
      <c r="E176" s="122">
        <v>87.359362076301394</v>
      </c>
      <c r="F176" s="122"/>
      <c r="G176" s="122">
        <v>34484</v>
      </c>
      <c r="H176" s="122">
        <v>1242</v>
      </c>
      <c r="I176" s="122">
        <v>116621.233159348</v>
      </c>
      <c r="J176" s="122"/>
      <c r="K176" s="122">
        <v>144.336359066852</v>
      </c>
      <c r="L176" s="122">
        <v>92.291985999140707</v>
      </c>
      <c r="M176" s="122"/>
      <c r="N176" s="122">
        <v>78.787618561154403</v>
      </c>
      <c r="O176" s="140">
        <v>-0.620120142198334</v>
      </c>
      <c r="P176" s="122">
        <v>95.310985449249998</v>
      </c>
      <c r="Q176" s="122">
        <v>0</v>
      </c>
      <c r="R176" s="122"/>
      <c r="S176" s="122">
        <v>3906.9732684241999</v>
      </c>
      <c r="T176" s="122">
        <v>3811.6622829749499</v>
      </c>
      <c r="U176" s="122">
        <v>105830.404320538</v>
      </c>
    </row>
    <row r="177" spans="1:21" ht="12.75" x14ac:dyDescent="0.2">
      <c r="A177" s="122" t="s">
        <v>526</v>
      </c>
      <c r="B177" s="122">
        <v>3627</v>
      </c>
      <c r="C177" s="122">
        <v>3432.59681689028</v>
      </c>
      <c r="D177" s="122">
        <v>20.827547528556298</v>
      </c>
      <c r="E177" s="122">
        <v>173.823856896564</v>
      </c>
      <c r="F177" s="122"/>
      <c r="G177" s="122">
        <v>9377</v>
      </c>
      <c r="H177" s="122">
        <v>276</v>
      </c>
      <c r="I177" s="122">
        <v>116621.233159348</v>
      </c>
      <c r="J177" s="122"/>
      <c r="K177" s="122">
        <v>113.119533527697</v>
      </c>
      <c r="L177" s="122">
        <v>92.291985999140707</v>
      </c>
      <c r="M177" s="122"/>
      <c r="N177" s="122">
        <v>251.66432101239599</v>
      </c>
      <c r="O177" s="140">
        <v>-0.620120142198334</v>
      </c>
      <c r="P177" s="122">
        <v>95.363272638534497</v>
      </c>
      <c r="Q177" s="122">
        <v>0</v>
      </c>
      <c r="R177" s="122"/>
      <c r="S177" s="122">
        <v>3210.3458462194699</v>
      </c>
      <c r="T177" s="122">
        <v>3114.98257358094</v>
      </c>
      <c r="U177" s="122">
        <v>105830.404320538</v>
      </c>
    </row>
    <row r="178" spans="1:21" ht="12.75" x14ac:dyDescent="0.2">
      <c r="A178" s="122" t="s">
        <v>527</v>
      </c>
      <c r="B178" s="122">
        <v>4635</v>
      </c>
      <c r="C178" s="122">
        <v>4139.8691613699402</v>
      </c>
      <c r="D178" s="122">
        <v>165.40701849041599</v>
      </c>
      <c r="E178" s="122">
        <v>329.93634439992798</v>
      </c>
      <c r="F178" s="122"/>
      <c r="G178" s="122">
        <v>10423</v>
      </c>
      <c r="H178" s="122">
        <v>370</v>
      </c>
      <c r="I178" s="122">
        <v>116621.233159348</v>
      </c>
      <c r="J178" s="122"/>
      <c r="K178" s="122">
        <v>257.69900448955701</v>
      </c>
      <c r="L178" s="122">
        <v>92.291985999140707</v>
      </c>
      <c r="M178" s="122"/>
      <c r="N178" s="122">
        <v>454.68033404181</v>
      </c>
      <c r="O178" s="140">
        <v>-0.620120142198334</v>
      </c>
      <c r="P178" s="122">
        <v>204.57223461584701</v>
      </c>
      <c r="Q178" s="122">
        <v>0</v>
      </c>
      <c r="R178" s="122"/>
      <c r="S178" s="122">
        <v>3961.3840544948698</v>
      </c>
      <c r="T178" s="122">
        <v>3756.8118198790198</v>
      </c>
      <c r="U178" s="122">
        <v>105830.404320538</v>
      </c>
    </row>
    <row r="179" spans="1:21" ht="12.75" x14ac:dyDescent="0.2">
      <c r="A179" s="122" t="s">
        <v>528</v>
      </c>
      <c r="B179" s="122">
        <v>3872</v>
      </c>
      <c r="C179" s="122">
        <v>3940.2282917376301</v>
      </c>
      <c r="D179" s="122">
        <v>-71.275441059507401</v>
      </c>
      <c r="E179" s="122">
        <v>2.9307718427790701</v>
      </c>
      <c r="F179" s="122"/>
      <c r="G179" s="122">
        <v>66121</v>
      </c>
      <c r="H179" s="122">
        <v>2234</v>
      </c>
      <c r="I179" s="122">
        <v>116621.233159348</v>
      </c>
      <c r="J179" s="122"/>
      <c r="K179" s="122">
        <v>21.016544939633299</v>
      </c>
      <c r="L179" s="122">
        <v>92.291985999140707</v>
      </c>
      <c r="M179" s="122"/>
      <c r="N179" s="122">
        <v>7.2904883822384399</v>
      </c>
      <c r="O179" s="140">
        <v>-0.620120142198334</v>
      </c>
      <c r="P179" s="122">
        <v>-2.0490648388786199</v>
      </c>
      <c r="Q179" s="122">
        <v>0</v>
      </c>
      <c r="R179" s="122"/>
      <c r="S179" s="122">
        <v>3573.5944259141602</v>
      </c>
      <c r="T179" s="122">
        <v>3575.6434907530402</v>
      </c>
      <c r="U179" s="122">
        <v>105830.404320538</v>
      </c>
    </row>
    <row r="180" spans="1:21" ht="12.75" x14ac:dyDescent="0.2">
      <c r="A180" s="122" t="s">
        <v>529</v>
      </c>
      <c r="B180" s="122">
        <v>4169</v>
      </c>
      <c r="C180" s="122">
        <v>3774.6745442759702</v>
      </c>
      <c r="D180" s="122">
        <v>137.94527556344099</v>
      </c>
      <c r="E180" s="122">
        <v>256.612663873391</v>
      </c>
      <c r="F180" s="122"/>
      <c r="G180" s="122">
        <v>15108</v>
      </c>
      <c r="H180" s="122">
        <v>489</v>
      </c>
      <c r="I180" s="122">
        <v>116621.233159348</v>
      </c>
      <c r="J180" s="122"/>
      <c r="K180" s="122">
        <v>230.23726156258201</v>
      </c>
      <c r="L180" s="122">
        <v>92.291985999140707</v>
      </c>
      <c r="M180" s="122"/>
      <c r="N180" s="122">
        <v>199.86828176416699</v>
      </c>
      <c r="O180" s="140">
        <v>-0.620120142198334</v>
      </c>
      <c r="P180" s="122">
        <v>312.73692584041601</v>
      </c>
      <c r="Q180" s="122">
        <v>0</v>
      </c>
      <c r="R180" s="122"/>
      <c r="S180" s="122">
        <v>3738.1451673510701</v>
      </c>
      <c r="T180" s="122">
        <v>3425.40824151066</v>
      </c>
      <c r="U180" s="122">
        <v>105830.404320538</v>
      </c>
    </row>
    <row r="181" spans="1:21" ht="12.75" x14ac:dyDescent="0.2">
      <c r="A181" s="122" t="s">
        <v>530</v>
      </c>
      <c r="B181" s="122">
        <v>3912</v>
      </c>
      <c r="C181" s="122">
        <v>4153.1690478342398</v>
      </c>
      <c r="D181" s="122">
        <v>-80.355507609285596</v>
      </c>
      <c r="E181" s="122">
        <v>-160.860409373967</v>
      </c>
      <c r="F181" s="122"/>
      <c r="G181" s="122">
        <v>37880</v>
      </c>
      <c r="H181" s="122">
        <v>1349</v>
      </c>
      <c r="I181" s="122">
        <v>116621.233159348</v>
      </c>
      <c r="J181" s="122"/>
      <c r="K181" s="122">
        <v>11.9364783898552</v>
      </c>
      <c r="L181" s="122">
        <v>92.291985999140707</v>
      </c>
      <c r="M181" s="122"/>
      <c r="N181" s="122">
        <v>-143.75404610601899</v>
      </c>
      <c r="O181" s="140">
        <v>-0.620120142198334</v>
      </c>
      <c r="P181" s="122">
        <v>-178.58689278411299</v>
      </c>
      <c r="Q181" s="122">
        <v>0</v>
      </c>
      <c r="R181" s="122"/>
      <c r="S181" s="122">
        <v>3590.2941903311398</v>
      </c>
      <c r="T181" s="122">
        <v>3768.88108311525</v>
      </c>
      <c r="U181" s="122">
        <v>105830.404320538</v>
      </c>
    </row>
    <row r="182" spans="1:21" ht="12.75" x14ac:dyDescent="0.2">
      <c r="A182" s="122" t="s">
        <v>531</v>
      </c>
      <c r="B182" s="122">
        <v>4227</v>
      </c>
      <c r="C182" s="122">
        <v>4060.05036101112</v>
      </c>
      <c r="D182" s="122">
        <v>6.6080410937880503</v>
      </c>
      <c r="E182" s="122">
        <v>160.68780463246799</v>
      </c>
      <c r="F182" s="122"/>
      <c r="G182" s="122">
        <v>18843</v>
      </c>
      <c r="H182" s="122">
        <v>656</v>
      </c>
      <c r="I182" s="122">
        <v>116621.233159348</v>
      </c>
      <c r="J182" s="122"/>
      <c r="K182" s="122">
        <v>98.900027092928795</v>
      </c>
      <c r="L182" s="122">
        <v>92.291985999140707</v>
      </c>
      <c r="M182" s="122"/>
      <c r="N182" s="122">
        <v>116.236464023902</v>
      </c>
      <c r="O182" s="140">
        <v>-0.620120142198334</v>
      </c>
      <c r="P182" s="122">
        <v>204.51902509883601</v>
      </c>
      <c r="Q182" s="122">
        <v>0</v>
      </c>
      <c r="R182" s="122"/>
      <c r="S182" s="122">
        <v>3888.8975865950301</v>
      </c>
      <c r="T182" s="122">
        <v>3684.3785614961998</v>
      </c>
      <c r="U182" s="122">
        <v>105830.404320538</v>
      </c>
    </row>
    <row r="183" spans="1:21" ht="12.75" x14ac:dyDescent="0.2">
      <c r="A183" s="122" t="s">
        <v>532</v>
      </c>
      <c r="B183" s="122">
        <v>3672</v>
      </c>
      <c r="C183" s="122">
        <v>3595.6887713523502</v>
      </c>
      <c r="D183" s="122">
        <v>26.295335513490201</v>
      </c>
      <c r="E183" s="122">
        <v>49.572436954054901</v>
      </c>
      <c r="F183" s="122"/>
      <c r="G183" s="122">
        <v>54975</v>
      </c>
      <c r="H183" s="122">
        <v>1695</v>
      </c>
      <c r="I183" s="122">
        <v>116621.233159348</v>
      </c>
      <c r="J183" s="122"/>
      <c r="K183" s="122">
        <v>118.58732151263099</v>
      </c>
      <c r="L183" s="122">
        <v>92.291985999140707</v>
      </c>
      <c r="M183" s="122"/>
      <c r="N183" s="122">
        <v>35.765974521860201</v>
      </c>
      <c r="O183" s="140">
        <v>-0.620120142198334</v>
      </c>
      <c r="P183" s="122">
        <v>62.758779244051297</v>
      </c>
      <c r="Q183" s="122">
        <v>0</v>
      </c>
      <c r="R183" s="122"/>
      <c r="S183" s="122">
        <v>3325.7425959482198</v>
      </c>
      <c r="T183" s="122">
        <v>3262.9838167041698</v>
      </c>
      <c r="U183" s="122">
        <v>105830.404320538</v>
      </c>
    </row>
    <row r="184" spans="1:21" ht="12.75" x14ac:dyDescent="0.2">
      <c r="A184" s="122" t="s">
        <v>533</v>
      </c>
      <c r="B184" s="122">
        <v>3641</v>
      </c>
      <c r="C184" s="122">
        <v>3521.9021145884999</v>
      </c>
      <c r="D184" s="122">
        <v>121.645678618945</v>
      </c>
      <c r="E184" s="122">
        <v>-3.0075550924331398</v>
      </c>
      <c r="F184" s="122"/>
      <c r="G184" s="122">
        <v>9073</v>
      </c>
      <c r="H184" s="122">
        <v>274</v>
      </c>
      <c r="I184" s="122">
        <v>116621.233159348</v>
      </c>
      <c r="J184" s="122"/>
      <c r="K184" s="122">
        <v>213.93766461808599</v>
      </c>
      <c r="L184" s="122">
        <v>92.291985999140707</v>
      </c>
      <c r="M184" s="122"/>
      <c r="N184" s="122">
        <v>-8.4085479003738293</v>
      </c>
      <c r="O184" s="140">
        <v>-0.620120142198334</v>
      </c>
      <c r="P184" s="122">
        <v>1.7733175733092099</v>
      </c>
      <c r="Q184" s="122">
        <v>0</v>
      </c>
      <c r="R184" s="122"/>
      <c r="S184" s="122">
        <v>3197.7978721668701</v>
      </c>
      <c r="T184" s="122">
        <v>3196.02455459356</v>
      </c>
      <c r="U184" s="122">
        <v>105830.404320538</v>
      </c>
    </row>
    <row r="185" spans="1:21" ht="12.75" x14ac:dyDescent="0.2">
      <c r="A185" s="122" t="s">
        <v>534</v>
      </c>
      <c r="B185" s="122">
        <v>4297</v>
      </c>
      <c r="C185" s="122">
        <v>4073.56046270451</v>
      </c>
      <c r="D185" s="122">
        <v>28.618659041096301</v>
      </c>
      <c r="E185" s="122">
        <v>195.19657901439001</v>
      </c>
      <c r="F185" s="122"/>
      <c r="G185" s="122">
        <v>26224</v>
      </c>
      <c r="H185" s="122">
        <v>916</v>
      </c>
      <c r="I185" s="122">
        <v>116621.233159348</v>
      </c>
      <c r="J185" s="122"/>
      <c r="K185" s="122">
        <v>120.910645040237</v>
      </c>
      <c r="L185" s="122">
        <v>92.291985999140707</v>
      </c>
      <c r="M185" s="122"/>
      <c r="N185" s="122">
        <v>201.96409743722299</v>
      </c>
      <c r="O185" s="140">
        <v>-0.620120142198334</v>
      </c>
      <c r="P185" s="122">
        <v>187.808940449359</v>
      </c>
      <c r="Q185" s="122">
        <v>0</v>
      </c>
      <c r="R185" s="122"/>
      <c r="S185" s="122">
        <v>3884.44752943703</v>
      </c>
      <c r="T185" s="122">
        <v>3696.6385889876701</v>
      </c>
      <c r="U185" s="122">
        <v>105830.404320538</v>
      </c>
    </row>
    <row r="186" spans="1:21" ht="12.75" x14ac:dyDescent="0.2">
      <c r="A186" s="122" t="s">
        <v>535</v>
      </c>
      <c r="B186" s="122">
        <v>3470</v>
      </c>
      <c r="C186" s="122">
        <v>3740.9141216192802</v>
      </c>
      <c r="D186" s="122">
        <v>-6.0767593096625498</v>
      </c>
      <c r="E186" s="122">
        <v>-264.720492396959</v>
      </c>
      <c r="F186" s="122"/>
      <c r="G186" s="122">
        <v>13218</v>
      </c>
      <c r="H186" s="122">
        <v>424</v>
      </c>
      <c r="I186" s="122">
        <v>116621.233159348</v>
      </c>
      <c r="J186" s="122"/>
      <c r="K186" s="122">
        <v>86.2152266894782</v>
      </c>
      <c r="L186" s="122">
        <v>92.291985999140707</v>
      </c>
      <c r="M186" s="122"/>
      <c r="N186" s="122">
        <v>-194.51230988280099</v>
      </c>
      <c r="O186" s="140">
        <v>-0.620120142198334</v>
      </c>
      <c r="P186" s="122">
        <v>-335.54879505331502</v>
      </c>
      <c r="Q186" s="122">
        <v>0</v>
      </c>
      <c r="R186" s="122"/>
      <c r="S186" s="122">
        <v>3059.2228369566801</v>
      </c>
      <c r="T186" s="122">
        <v>3394.7716320099898</v>
      </c>
      <c r="U186" s="122">
        <v>105830.404320538</v>
      </c>
    </row>
    <row r="187" spans="1:21" ht="12.75" x14ac:dyDescent="0.2">
      <c r="A187" s="122" t="s">
        <v>536</v>
      </c>
      <c r="B187" s="122">
        <v>4870</v>
      </c>
      <c r="C187" s="122">
        <v>4299.8540793342599</v>
      </c>
      <c r="D187" s="122">
        <v>171.64737849410599</v>
      </c>
      <c r="E187" s="122">
        <v>398.123722939473</v>
      </c>
      <c r="F187" s="122"/>
      <c r="G187" s="122">
        <v>10659</v>
      </c>
      <c r="H187" s="122">
        <v>393</v>
      </c>
      <c r="I187" s="122">
        <v>116621.233159348</v>
      </c>
      <c r="J187" s="122"/>
      <c r="K187" s="122">
        <v>263.93936449324701</v>
      </c>
      <c r="L187" s="122">
        <v>92.291985999140707</v>
      </c>
      <c r="M187" s="122"/>
      <c r="N187" s="122">
        <v>436.99701644394997</v>
      </c>
      <c r="O187" s="140">
        <v>-0.620120142198334</v>
      </c>
      <c r="P187" s="122">
        <v>358.63030929279898</v>
      </c>
      <c r="Q187" s="122">
        <v>0</v>
      </c>
      <c r="R187" s="122"/>
      <c r="S187" s="122">
        <v>4260.6238263179803</v>
      </c>
      <c r="T187" s="122">
        <v>3901.9935170251802</v>
      </c>
      <c r="U187" s="122">
        <v>105830.404320538</v>
      </c>
    </row>
    <row r="188" spans="1:21" ht="12.75" x14ac:dyDescent="0.2">
      <c r="A188" s="122" t="s">
        <v>537</v>
      </c>
      <c r="B188" s="122">
        <v>3646</v>
      </c>
      <c r="C188" s="122">
        <v>3435.67998651688</v>
      </c>
      <c r="D188" s="122">
        <v>151.63129809455</v>
      </c>
      <c r="E188" s="122">
        <v>58.358125194924298</v>
      </c>
      <c r="F188" s="122"/>
      <c r="G188" s="122">
        <v>12763</v>
      </c>
      <c r="H188" s="122">
        <v>376</v>
      </c>
      <c r="I188" s="122">
        <v>116621.233159348</v>
      </c>
      <c r="J188" s="122"/>
      <c r="K188" s="122">
        <v>243.923284093691</v>
      </c>
      <c r="L188" s="122">
        <v>92.291985999140707</v>
      </c>
      <c r="M188" s="122"/>
      <c r="N188" s="122">
        <v>-2.0101410209454098</v>
      </c>
      <c r="O188" s="140">
        <v>-0.620120142198334</v>
      </c>
      <c r="P188" s="122">
        <v>118.106271268596</v>
      </c>
      <c r="Q188" s="122">
        <v>0</v>
      </c>
      <c r="R188" s="122"/>
      <c r="S188" s="122">
        <v>3235.8867323296499</v>
      </c>
      <c r="T188" s="122">
        <v>3117.7804610610601</v>
      </c>
      <c r="U188" s="122">
        <v>105830.404320538</v>
      </c>
    </row>
    <row r="189" spans="1:21" ht="12.75" x14ac:dyDescent="0.2">
      <c r="A189" s="122" t="s">
        <v>538</v>
      </c>
      <c r="B189" s="122">
        <v>4197</v>
      </c>
      <c r="C189" s="122">
        <v>3852.3845697102502</v>
      </c>
      <c r="D189" s="122">
        <v>-46.490459281583398</v>
      </c>
      <c r="E189" s="122">
        <v>391.585515517609</v>
      </c>
      <c r="F189" s="122"/>
      <c r="G189" s="122">
        <v>11110</v>
      </c>
      <c r="H189" s="122">
        <v>367</v>
      </c>
      <c r="I189" s="122">
        <v>116621.233159348</v>
      </c>
      <c r="J189" s="122"/>
      <c r="K189" s="122">
        <v>45.801526717557302</v>
      </c>
      <c r="L189" s="122">
        <v>92.291985999140707</v>
      </c>
      <c r="M189" s="122"/>
      <c r="N189" s="122">
        <v>322.28169585378203</v>
      </c>
      <c r="O189" s="140">
        <v>-0.620120142198334</v>
      </c>
      <c r="P189" s="122">
        <v>460.269215039237</v>
      </c>
      <c r="Q189" s="122">
        <v>0</v>
      </c>
      <c r="R189" s="122"/>
      <c r="S189" s="122">
        <v>3956.1970625313502</v>
      </c>
      <c r="T189" s="122">
        <v>3495.9278474921198</v>
      </c>
      <c r="U189" s="122">
        <v>105830.404320538</v>
      </c>
    </row>
    <row r="190" spans="1:21" ht="12.75" x14ac:dyDescent="0.2">
      <c r="A190" s="122" t="s">
        <v>539</v>
      </c>
      <c r="B190" s="122">
        <v>4506</v>
      </c>
      <c r="C190" s="122">
        <v>4300.4477496196896</v>
      </c>
      <c r="D190" s="122">
        <v>90.7995276170723</v>
      </c>
      <c r="E190" s="122">
        <v>115.00547866770501</v>
      </c>
      <c r="F190" s="122"/>
      <c r="G190" s="122">
        <v>12827</v>
      </c>
      <c r="H190" s="122">
        <v>473</v>
      </c>
      <c r="I190" s="122">
        <v>116621.233159348</v>
      </c>
      <c r="J190" s="122"/>
      <c r="K190" s="122">
        <v>183.09151361621301</v>
      </c>
      <c r="L190" s="122">
        <v>92.291985999140707</v>
      </c>
      <c r="M190" s="122"/>
      <c r="N190" s="122">
        <v>141.20859816598301</v>
      </c>
      <c r="O190" s="140">
        <v>-0.620120142198334</v>
      </c>
      <c r="P190" s="122">
        <v>88.182239027228704</v>
      </c>
      <c r="Q190" s="122">
        <v>0</v>
      </c>
      <c r="R190" s="122"/>
      <c r="S190" s="122">
        <v>3990.71449470778</v>
      </c>
      <c r="T190" s="122">
        <v>3902.53225568055</v>
      </c>
      <c r="U190" s="122">
        <v>105830.404320538</v>
      </c>
    </row>
    <row r="191" spans="1:21" ht="12.75" x14ac:dyDescent="0.2">
      <c r="A191" s="122" t="s">
        <v>540</v>
      </c>
      <c r="B191" s="122">
        <v>3746</v>
      </c>
      <c r="C191" s="122">
        <v>3567.32461152408</v>
      </c>
      <c r="D191" s="122">
        <v>178.68615717310701</v>
      </c>
      <c r="E191" s="122">
        <v>-0.30538455569391099</v>
      </c>
      <c r="F191" s="122"/>
      <c r="G191" s="122">
        <v>15790</v>
      </c>
      <c r="H191" s="122">
        <v>483</v>
      </c>
      <c r="I191" s="122">
        <v>116621.233159348</v>
      </c>
      <c r="J191" s="122"/>
      <c r="K191" s="122">
        <v>270.978143172248</v>
      </c>
      <c r="L191" s="122">
        <v>92.291985999140707</v>
      </c>
      <c r="M191" s="122"/>
      <c r="N191" s="122">
        <v>-5.6328000878825204</v>
      </c>
      <c r="O191" s="140">
        <v>-0.620120142198334</v>
      </c>
      <c r="P191" s="122">
        <v>4.40191083429636</v>
      </c>
      <c r="Q191" s="122">
        <v>0</v>
      </c>
      <c r="R191" s="122"/>
      <c r="S191" s="122">
        <v>3241.6460708608802</v>
      </c>
      <c r="T191" s="122">
        <v>3237.2441600265902</v>
      </c>
      <c r="U191" s="122">
        <v>105830.404320538</v>
      </c>
    </row>
    <row r="192" spans="1:21" ht="12.75" x14ac:dyDescent="0.2">
      <c r="A192" s="122" t="s">
        <v>541</v>
      </c>
      <c r="B192" s="122">
        <v>4738</v>
      </c>
      <c r="C192" s="122">
        <v>4372.9269084326197</v>
      </c>
      <c r="D192" s="122">
        <v>163.72246934417299</v>
      </c>
      <c r="E192" s="122">
        <v>201.49317976886201</v>
      </c>
      <c r="F192" s="122"/>
      <c r="G192" s="122">
        <v>11841</v>
      </c>
      <c r="H192" s="122">
        <v>444</v>
      </c>
      <c r="I192" s="122">
        <v>116621.233159348</v>
      </c>
      <c r="J192" s="122"/>
      <c r="K192" s="122">
        <v>256.01445534331401</v>
      </c>
      <c r="L192" s="122">
        <v>92.291985999140707</v>
      </c>
      <c r="M192" s="122"/>
      <c r="N192" s="122">
        <v>144.38453181441901</v>
      </c>
      <c r="O192" s="140">
        <v>-0.620120142198334</v>
      </c>
      <c r="P192" s="122">
        <v>257.981707581107</v>
      </c>
      <c r="Q192" s="122">
        <v>0</v>
      </c>
      <c r="R192" s="122"/>
      <c r="S192" s="122">
        <v>4226.2867087059103</v>
      </c>
      <c r="T192" s="122">
        <v>3968.3050011248101</v>
      </c>
      <c r="U192" s="122">
        <v>105830.404320538</v>
      </c>
    </row>
    <row r="193" spans="1:21" ht="12.75" x14ac:dyDescent="0.2">
      <c r="A193" s="122" t="s">
        <v>542</v>
      </c>
      <c r="B193" s="122">
        <v>4019</v>
      </c>
      <c r="C193" s="122">
        <v>4075.0748562669401</v>
      </c>
      <c r="D193" s="122">
        <v>-45.842912684395699</v>
      </c>
      <c r="E193" s="122">
        <v>-10.061512628427799</v>
      </c>
      <c r="F193" s="122"/>
      <c r="G193" s="122">
        <v>58238</v>
      </c>
      <c r="H193" s="122">
        <v>2035</v>
      </c>
      <c r="I193" s="122">
        <v>116621.233159348</v>
      </c>
      <c r="J193" s="122"/>
      <c r="K193" s="122">
        <v>46.449073314745</v>
      </c>
      <c r="L193" s="122">
        <v>92.291985999140707</v>
      </c>
      <c r="M193" s="122"/>
      <c r="N193" s="122">
        <v>-57.930909939766501</v>
      </c>
      <c r="O193" s="140">
        <v>-0.620120142198334</v>
      </c>
      <c r="P193" s="122">
        <v>37.1877645407126</v>
      </c>
      <c r="Q193" s="122">
        <v>0</v>
      </c>
      <c r="R193" s="122"/>
      <c r="S193" s="122">
        <v>3735.2006219927998</v>
      </c>
      <c r="T193" s="122">
        <v>3698.01285745209</v>
      </c>
      <c r="U193" s="122">
        <v>105830.404320538</v>
      </c>
    </row>
    <row r="194" spans="1:21" ht="12.75" x14ac:dyDescent="0.2">
      <c r="A194" s="122" t="s">
        <v>543</v>
      </c>
      <c r="B194" s="122">
        <v>4259</v>
      </c>
      <c r="C194" s="122">
        <v>3951.7923707066202</v>
      </c>
      <c r="D194" s="122">
        <v>153.348208490324</v>
      </c>
      <c r="E194" s="122">
        <v>153.77572669762799</v>
      </c>
      <c r="F194" s="122"/>
      <c r="G194" s="122">
        <v>9414</v>
      </c>
      <c r="H194" s="122">
        <v>319</v>
      </c>
      <c r="I194" s="122">
        <v>116621.233159348</v>
      </c>
      <c r="J194" s="122"/>
      <c r="K194" s="122">
        <v>245.64019448946499</v>
      </c>
      <c r="L194" s="122">
        <v>92.291985999140707</v>
      </c>
      <c r="M194" s="122"/>
      <c r="N194" s="122">
        <v>170.113496422971</v>
      </c>
      <c r="O194" s="140">
        <v>-0.620120142198334</v>
      </c>
      <c r="P194" s="122">
        <v>136.81783683008601</v>
      </c>
      <c r="Q194" s="122">
        <v>0</v>
      </c>
      <c r="R194" s="122"/>
      <c r="S194" s="122">
        <v>3722.95539559911</v>
      </c>
      <c r="T194" s="122">
        <v>3586.13755876902</v>
      </c>
      <c r="U194" s="122">
        <v>105830.404320538</v>
      </c>
    </row>
    <row r="195" spans="1:21" ht="12.75" x14ac:dyDescent="0.2">
      <c r="A195" s="122" t="s">
        <v>544</v>
      </c>
      <c r="B195" s="122">
        <v>3997</v>
      </c>
      <c r="C195" s="122">
        <v>3843.9435924695999</v>
      </c>
      <c r="D195" s="122">
        <v>-10.0897265946607</v>
      </c>
      <c r="E195" s="122">
        <v>163.63265517143699</v>
      </c>
      <c r="F195" s="122"/>
      <c r="G195" s="122">
        <v>55763</v>
      </c>
      <c r="H195" s="122">
        <v>1838</v>
      </c>
      <c r="I195" s="122">
        <v>116621.233159348</v>
      </c>
      <c r="J195" s="122"/>
      <c r="K195" s="122">
        <v>82.202259404480003</v>
      </c>
      <c r="L195" s="122">
        <v>92.291985999140707</v>
      </c>
      <c r="M195" s="122"/>
      <c r="N195" s="122">
        <v>135.124182489086</v>
      </c>
      <c r="O195" s="140">
        <v>-0.620120142198334</v>
      </c>
      <c r="P195" s="122">
        <v>191.52100771158899</v>
      </c>
      <c r="Q195" s="122">
        <v>0</v>
      </c>
      <c r="R195" s="122"/>
      <c r="S195" s="122">
        <v>3679.7889118980302</v>
      </c>
      <c r="T195" s="122">
        <v>3488.2679041864399</v>
      </c>
      <c r="U195" s="122">
        <v>105830.404320538</v>
      </c>
    </row>
    <row r="196" spans="1:21" ht="12.75" x14ac:dyDescent="0.2">
      <c r="A196" s="122" t="s">
        <v>545</v>
      </c>
      <c r="B196" s="122">
        <v>4246</v>
      </c>
      <c r="C196" s="122">
        <v>4084.8151719873799</v>
      </c>
      <c r="D196" s="122">
        <v>51.530806599637202</v>
      </c>
      <c r="E196" s="122">
        <v>109.62266655353901</v>
      </c>
      <c r="F196" s="122"/>
      <c r="G196" s="122">
        <v>24296</v>
      </c>
      <c r="H196" s="122">
        <v>851</v>
      </c>
      <c r="I196" s="122">
        <v>116621.233159348</v>
      </c>
      <c r="J196" s="122"/>
      <c r="K196" s="122">
        <v>143.82279259877799</v>
      </c>
      <c r="L196" s="122">
        <v>92.291985999140707</v>
      </c>
      <c r="M196" s="122"/>
      <c r="N196" s="122">
        <v>196.35845664440501</v>
      </c>
      <c r="O196" s="140">
        <v>-0.620120142198334</v>
      </c>
      <c r="P196" s="122">
        <v>22.266756320475501</v>
      </c>
      <c r="Q196" s="122">
        <v>0</v>
      </c>
      <c r="R196" s="122"/>
      <c r="S196" s="122">
        <v>3729.1186692599599</v>
      </c>
      <c r="T196" s="122">
        <v>3706.8519129394899</v>
      </c>
      <c r="U196" s="122">
        <v>105830.404320538</v>
      </c>
    </row>
    <row r="197" spans="1:21" ht="12.75" x14ac:dyDescent="0.2">
      <c r="A197" s="122" t="s">
        <v>546</v>
      </c>
      <c r="B197" s="122">
        <v>4035</v>
      </c>
      <c r="C197" s="122">
        <v>3767.4027773845401</v>
      </c>
      <c r="D197" s="122">
        <v>81.647523226653306</v>
      </c>
      <c r="E197" s="122">
        <v>185.98726394386</v>
      </c>
      <c r="F197" s="122"/>
      <c r="G197" s="122">
        <v>15942</v>
      </c>
      <c r="H197" s="122">
        <v>515</v>
      </c>
      <c r="I197" s="122">
        <v>116621.233159348</v>
      </c>
      <c r="J197" s="122"/>
      <c r="K197" s="122">
        <v>173.93950922579401</v>
      </c>
      <c r="L197" s="122">
        <v>92.291985999140707</v>
      </c>
      <c r="M197" s="122"/>
      <c r="N197" s="122">
        <v>253.216067376913</v>
      </c>
      <c r="O197" s="140">
        <v>-0.620120142198334</v>
      </c>
      <c r="P197" s="122">
        <v>118.13834036860899</v>
      </c>
      <c r="Q197" s="122">
        <v>0</v>
      </c>
      <c r="R197" s="122"/>
      <c r="S197" s="122">
        <v>3536.9476632312999</v>
      </c>
      <c r="T197" s="122">
        <v>3418.8093228626899</v>
      </c>
      <c r="U197" s="122">
        <v>105830.404320538</v>
      </c>
    </row>
    <row r="198" spans="1:21" ht="12.75" x14ac:dyDescent="0.2">
      <c r="A198" s="122" t="s">
        <v>547</v>
      </c>
      <c r="B198" s="122">
        <v>4088</v>
      </c>
      <c r="C198" s="122">
        <v>3796.0262142381398</v>
      </c>
      <c r="D198" s="122">
        <v>20.464465172556199</v>
      </c>
      <c r="E198" s="122">
        <v>271.51514729649301</v>
      </c>
      <c r="F198" s="122"/>
      <c r="G198" s="122">
        <v>11490</v>
      </c>
      <c r="H198" s="122">
        <v>374</v>
      </c>
      <c r="I198" s="122">
        <v>116621.233159348</v>
      </c>
      <c r="J198" s="122"/>
      <c r="K198" s="122">
        <v>112.75645117169699</v>
      </c>
      <c r="L198" s="122">
        <v>92.291985999140707</v>
      </c>
      <c r="M198" s="122"/>
      <c r="N198" s="122">
        <v>258.21349226725101</v>
      </c>
      <c r="O198" s="140">
        <v>-0.620120142198334</v>
      </c>
      <c r="P198" s="122">
        <v>284.19668218353701</v>
      </c>
      <c r="Q198" s="122">
        <v>0</v>
      </c>
      <c r="R198" s="122"/>
      <c r="S198" s="122">
        <v>3728.9809481436</v>
      </c>
      <c r="T198" s="122">
        <v>3444.7842659600701</v>
      </c>
      <c r="U198" s="122">
        <v>105830.404320538</v>
      </c>
    </row>
    <row r="199" spans="1:21" ht="12.75" x14ac:dyDescent="0.2">
      <c r="A199" s="122" t="s">
        <v>548</v>
      </c>
      <c r="B199" s="122">
        <v>4115</v>
      </c>
      <c r="C199" s="122">
        <v>4125.5755389567903</v>
      </c>
      <c r="D199" s="122">
        <v>-2.3676552242770401</v>
      </c>
      <c r="E199" s="122">
        <v>-8.2056367100553107</v>
      </c>
      <c r="F199" s="122"/>
      <c r="G199" s="122">
        <v>39151</v>
      </c>
      <c r="H199" s="122">
        <v>1385</v>
      </c>
      <c r="I199" s="122">
        <v>116621.233159348</v>
      </c>
      <c r="J199" s="122"/>
      <c r="K199" s="122">
        <v>89.924330774863705</v>
      </c>
      <c r="L199" s="122">
        <v>92.291985999140707</v>
      </c>
      <c r="M199" s="122"/>
      <c r="N199" s="122">
        <v>-57.5611239637892</v>
      </c>
      <c r="O199" s="140">
        <v>-0.620120142198334</v>
      </c>
      <c r="P199" s="122">
        <v>40.5297304014803</v>
      </c>
      <c r="Q199" s="122">
        <v>0</v>
      </c>
      <c r="R199" s="122"/>
      <c r="S199" s="122">
        <v>3784.3705003421001</v>
      </c>
      <c r="T199" s="122">
        <v>3743.8407699406098</v>
      </c>
      <c r="U199" s="122">
        <v>105830.404320538</v>
      </c>
    </row>
    <row r="200" spans="1:21" ht="12.75" x14ac:dyDescent="0.2">
      <c r="A200" s="122" t="s">
        <v>549</v>
      </c>
      <c r="B200" s="122">
        <v>4370</v>
      </c>
      <c r="C200" s="122">
        <v>4220.4206791991401</v>
      </c>
      <c r="D200" s="122">
        <v>-8.1517254233003502</v>
      </c>
      <c r="E200" s="122">
        <v>157.88731388265299</v>
      </c>
      <c r="F200" s="122"/>
      <c r="G200" s="122">
        <v>12711</v>
      </c>
      <c r="H200" s="122">
        <v>460</v>
      </c>
      <c r="I200" s="122">
        <v>116621.233159348</v>
      </c>
      <c r="J200" s="122"/>
      <c r="K200" s="122">
        <v>84.140260575840401</v>
      </c>
      <c r="L200" s="122">
        <v>92.291985999140707</v>
      </c>
      <c r="M200" s="122"/>
      <c r="N200" s="122">
        <v>166.61402988315299</v>
      </c>
      <c r="O200" s="140">
        <v>-0.620120142198334</v>
      </c>
      <c r="P200" s="122">
        <v>148.54047773995401</v>
      </c>
      <c r="Q200" s="122">
        <v>0</v>
      </c>
      <c r="R200" s="122"/>
      <c r="S200" s="122">
        <v>3978.4504759657002</v>
      </c>
      <c r="T200" s="122">
        <v>3829.9099982257399</v>
      </c>
      <c r="U200" s="122">
        <v>105830.404320538</v>
      </c>
    </row>
    <row r="201" spans="1:21" ht="12.75" x14ac:dyDescent="0.2">
      <c r="A201" s="122" t="s">
        <v>550</v>
      </c>
      <c r="B201" s="122">
        <v>4442</v>
      </c>
      <c r="C201" s="122">
        <v>4322.6472710150802</v>
      </c>
      <c r="D201" s="122">
        <v>49.757965188623302</v>
      </c>
      <c r="E201" s="122">
        <v>69.653053369474605</v>
      </c>
      <c r="F201" s="122"/>
      <c r="G201" s="122">
        <v>12923</v>
      </c>
      <c r="H201" s="122">
        <v>479</v>
      </c>
      <c r="I201" s="122">
        <v>116621.233159348</v>
      </c>
      <c r="J201" s="122"/>
      <c r="K201" s="122">
        <v>142.04995118776401</v>
      </c>
      <c r="L201" s="122">
        <v>92.291985999140707</v>
      </c>
      <c r="M201" s="122"/>
      <c r="N201" s="122">
        <v>37.971580331757202</v>
      </c>
      <c r="O201" s="140">
        <v>-0.620120142198334</v>
      </c>
      <c r="P201" s="122">
        <v>100.714406264994</v>
      </c>
      <c r="Q201" s="122">
        <v>0</v>
      </c>
      <c r="R201" s="122"/>
      <c r="S201" s="122">
        <v>4023.3920871082701</v>
      </c>
      <c r="T201" s="122">
        <v>3922.6776808432801</v>
      </c>
      <c r="U201" s="122">
        <v>105830.404320538</v>
      </c>
    </row>
    <row r="202" spans="1:21" ht="14.25" customHeight="1" x14ac:dyDescent="0.2">
      <c r="A202" s="19" t="s">
        <v>551</v>
      </c>
      <c r="B202" s="19"/>
      <c r="C202" s="19"/>
      <c r="D202" s="122"/>
      <c r="E202" s="122"/>
      <c r="F202" s="19"/>
      <c r="G202" s="122"/>
      <c r="H202" s="122"/>
      <c r="I202" s="122"/>
      <c r="J202" s="122"/>
      <c r="K202" s="122"/>
      <c r="L202" s="122"/>
      <c r="M202" s="122"/>
      <c r="N202" s="122"/>
      <c r="O202" s="140"/>
      <c r="P202" s="122"/>
      <c r="Q202" s="122"/>
      <c r="R202" s="122"/>
      <c r="S202" s="122"/>
      <c r="T202" s="122"/>
      <c r="U202" s="122"/>
    </row>
    <row r="203" spans="1:21" ht="12.75" x14ac:dyDescent="0.2">
      <c r="A203" s="122" t="s">
        <v>552</v>
      </c>
      <c r="B203" s="122">
        <v>3991</v>
      </c>
      <c r="C203" s="122">
        <v>3723.28725973054</v>
      </c>
      <c r="D203" s="122">
        <v>4.9493933112040498</v>
      </c>
      <c r="E203" s="122">
        <v>262.379980118861</v>
      </c>
      <c r="F203" s="122"/>
      <c r="G203" s="122">
        <v>26060</v>
      </c>
      <c r="H203" s="122">
        <v>832</v>
      </c>
      <c r="I203" s="122">
        <v>116621.233159348</v>
      </c>
      <c r="J203" s="122"/>
      <c r="K203" s="122">
        <v>97.241379310344797</v>
      </c>
      <c r="L203" s="122">
        <v>92.291985999140707</v>
      </c>
      <c r="M203" s="122"/>
      <c r="N203" s="122">
        <v>276.62729327910699</v>
      </c>
      <c r="O203" s="140">
        <v>-0.620120142198334</v>
      </c>
      <c r="P203" s="122">
        <v>247.51254681641601</v>
      </c>
      <c r="Q203" s="122">
        <v>0</v>
      </c>
      <c r="R203" s="122"/>
      <c r="S203" s="122">
        <v>3626.2883102349701</v>
      </c>
      <c r="T203" s="122">
        <v>3378.77576341856</v>
      </c>
      <c r="U203" s="122">
        <v>105830.404320538</v>
      </c>
    </row>
    <row r="204" spans="1:21" ht="12.75" x14ac:dyDescent="0.2">
      <c r="A204" s="122" t="s">
        <v>553</v>
      </c>
      <c r="B204" s="122">
        <v>3585</v>
      </c>
      <c r="C204" s="122">
        <v>3261.2807137854402</v>
      </c>
      <c r="D204" s="122">
        <v>128.492903822475</v>
      </c>
      <c r="E204" s="122">
        <v>194.89107766307001</v>
      </c>
      <c r="F204" s="122"/>
      <c r="G204" s="122">
        <v>8618</v>
      </c>
      <c r="H204" s="122">
        <v>241</v>
      </c>
      <c r="I204" s="122">
        <v>116621.233159348</v>
      </c>
      <c r="J204" s="122"/>
      <c r="K204" s="122">
        <v>220.78488982161599</v>
      </c>
      <c r="L204" s="122">
        <v>92.291985999140707</v>
      </c>
      <c r="M204" s="122"/>
      <c r="N204" s="122">
        <v>165.084721631256</v>
      </c>
      <c r="O204" s="140">
        <v>-0.620120142198334</v>
      </c>
      <c r="P204" s="122">
        <v>224.07731355268501</v>
      </c>
      <c r="Q204" s="122">
        <v>0</v>
      </c>
      <c r="R204" s="122"/>
      <c r="S204" s="122">
        <v>3183.5954664013302</v>
      </c>
      <c r="T204" s="122">
        <v>2959.5181528486501</v>
      </c>
      <c r="U204" s="122">
        <v>105830.404320538</v>
      </c>
    </row>
    <row r="205" spans="1:21" ht="12.75" x14ac:dyDescent="0.2">
      <c r="A205" s="122" t="s">
        <v>554</v>
      </c>
      <c r="B205" s="122">
        <v>4408</v>
      </c>
      <c r="C205" s="122">
        <v>4023.2865376312302</v>
      </c>
      <c r="D205" s="122">
        <v>92.4524145278682</v>
      </c>
      <c r="E205" s="122">
        <v>292.46724844215902</v>
      </c>
      <c r="F205" s="122"/>
      <c r="G205" s="122">
        <v>10783</v>
      </c>
      <c r="H205" s="122">
        <v>372</v>
      </c>
      <c r="I205" s="122">
        <v>116621.233159348</v>
      </c>
      <c r="J205" s="122"/>
      <c r="K205" s="122">
        <v>184.74440052700899</v>
      </c>
      <c r="L205" s="122">
        <v>92.291985999140707</v>
      </c>
      <c r="M205" s="122"/>
      <c r="N205" s="122">
        <v>108.371726945226</v>
      </c>
      <c r="O205" s="140">
        <v>-0.620120142198334</v>
      </c>
      <c r="P205" s="122">
        <v>475.94264979689302</v>
      </c>
      <c r="Q205" s="122">
        <v>0</v>
      </c>
      <c r="R205" s="122"/>
      <c r="S205" s="122">
        <v>4126.9591022906397</v>
      </c>
      <c r="T205" s="122">
        <v>3651.01645249375</v>
      </c>
      <c r="U205" s="122">
        <v>105830.404320538</v>
      </c>
    </row>
    <row r="206" spans="1:21" ht="12.75" x14ac:dyDescent="0.2">
      <c r="A206" s="122" t="s">
        <v>555</v>
      </c>
      <c r="B206" s="122">
        <v>4467</v>
      </c>
      <c r="C206" s="122">
        <v>3840.4246561293799</v>
      </c>
      <c r="D206" s="122">
        <v>184.31532914865301</v>
      </c>
      <c r="E206" s="122">
        <v>442.09347461349699</v>
      </c>
      <c r="F206" s="122"/>
      <c r="G206" s="122">
        <v>11509</v>
      </c>
      <c r="H206" s="122">
        <v>379</v>
      </c>
      <c r="I206" s="122">
        <v>116621.233159348</v>
      </c>
      <c r="J206" s="122"/>
      <c r="K206" s="122">
        <v>276.607315147794</v>
      </c>
      <c r="L206" s="122">
        <v>92.291985999140707</v>
      </c>
      <c r="M206" s="122"/>
      <c r="N206" s="122">
        <v>423.76318608892598</v>
      </c>
      <c r="O206" s="140">
        <v>-0.620120142198334</v>
      </c>
      <c r="P206" s="122">
        <v>459.80364299587097</v>
      </c>
      <c r="Q206" s="122">
        <v>0</v>
      </c>
      <c r="R206" s="122"/>
      <c r="S206" s="122">
        <v>3944.8782139823902</v>
      </c>
      <c r="T206" s="122">
        <v>3485.07457098652</v>
      </c>
      <c r="U206" s="122">
        <v>105830.404320538</v>
      </c>
    </row>
    <row r="207" spans="1:21" ht="12.75" x14ac:dyDescent="0.2">
      <c r="A207" s="122" t="s">
        <v>556</v>
      </c>
      <c r="B207" s="122">
        <v>3967</v>
      </c>
      <c r="C207" s="122">
        <v>3507.3081995542602</v>
      </c>
      <c r="D207" s="122">
        <v>170.56078144780699</v>
      </c>
      <c r="E207" s="122">
        <v>289.33381605655001</v>
      </c>
      <c r="F207" s="122"/>
      <c r="G207" s="122">
        <v>9011</v>
      </c>
      <c r="H207" s="122">
        <v>271</v>
      </c>
      <c r="I207" s="122">
        <v>116621.233159348</v>
      </c>
      <c r="J207" s="122"/>
      <c r="K207" s="122">
        <v>262.85276744694801</v>
      </c>
      <c r="L207" s="122">
        <v>92.291985999140707</v>
      </c>
      <c r="M207" s="122"/>
      <c r="N207" s="122">
        <v>332.494433083145</v>
      </c>
      <c r="O207" s="140">
        <v>-0.620120142198334</v>
      </c>
      <c r="P207" s="122">
        <v>245.55307888775499</v>
      </c>
      <c r="Q207" s="122">
        <v>0</v>
      </c>
      <c r="R207" s="122"/>
      <c r="S207" s="122">
        <v>3428.3340766533502</v>
      </c>
      <c r="T207" s="122">
        <v>3182.7809977655902</v>
      </c>
      <c r="U207" s="122">
        <v>105830.404320538</v>
      </c>
    </row>
    <row r="208" spans="1:21" ht="12.75" x14ac:dyDescent="0.2">
      <c r="A208" s="122" t="s">
        <v>557</v>
      </c>
      <c r="B208" s="122">
        <v>4089</v>
      </c>
      <c r="C208" s="122">
        <v>3533.6768153019302</v>
      </c>
      <c r="D208" s="122">
        <v>320.83621912906398</v>
      </c>
      <c r="E208" s="122">
        <v>234.615363840924</v>
      </c>
      <c r="F208" s="122"/>
      <c r="G208" s="122">
        <v>11782</v>
      </c>
      <c r="H208" s="122">
        <v>357</v>
      </c>
      <c r="I208" s="122">
        <v>116621.233159348</v>
      </c>
      <c r="J208" s="122"/>
      <c r="K208" s="122">
        <v>413.12820512820502</v>
      </c>
      <c r="L208" s="122">
        <v>92.291985999140707</v>
      </c>
      <c r="M208" s="122"/>
      <c r="N208" s="122">
        <v>152.49028352267899</v>
      </c>
      <c r="O208" s="140">
        <v>-0.620120142198334</v>
      </c>
      <c r="P208" s="122">
        <v>316.12032401697201</v>
      </c>
      <c r="Q208" s="122">
        <v>0</v>
      </c>
      <c r="R208" s="122"/>
      <c r="S208" s="122">
        <v>3522.8300797827201</v>
      </c>
      <c r="T208" s="122">
        <v>3206.7097557657498</v>
      </c>
      <c r="U208" s="122">
        <v>105830.404320538</v>
      </c>
    </row>
    <row r="209" spans="1:21" ht="12.75" x14ac:dyDescent="0.2">
      <c r="A209" s="122" t="s">
        <v>558</v>
      </c>
      <c r="B209" s="122">
        <v>4149</v>
      </c>
      <c r="C209" s="122">
        <v>4304.6170518196504</v>
      </c>
      <c r="D209" s="122">
        <v>-23.203804242247301</v>
      </c>
      <c r="E209" s="122">
        <v>-132.68874715554401</v>
      </c>
      <c r="F209" s="122"/>
      <c r="G209" s="122">
        <v>16174</v>
      </c>
      <c r="H209" s="122">
        <v>597</v>
      </c>
      <c r="I209" s="122">
        <v>116621.233159348</v>
      </c>
      <c r="J209" s="122"/>
      <c r="K209" s="122">
        <v>69.088181756893405</v>
      </c>
      <c r="L209" s="122">
        <v>92.291985999140707</v>
      </c>
      <c r="M209" s="122"/>
      <c r="N209" s="122">
        <v>-104.574690046143</v>
      </c>
      <c r="O209" s="140">
        <v>-0.620120142198334</v>
      </c>
      <c r="P209" s="122">
        <v>-161.422924407143</v>
      </c>
      <c r="Q209" s="122">
        <v>0</v>
      </c>
      <c r="R209" s="122"/>
      <c r="S209" s="122">
        <v>3744.8928527265998</v>
      </c>
      <c r="T209" s="122">
        <v>3906.3157771337401</v>
      </c>
      <c r="U209" s="122">
        <v>105830.404320538</v>
      </c>
    </row>
    <row r="210" spans="1:21" ht="12.75" x14ac:dyDescent="0.2">
      <c r="A210" s="122" t="s">
        <v>559</v>
      </c>
      <c r="B210" s="122">
        <v>3373</v>
      </c>
      <c r="C210" s="122">
        <v>3394.20006956312</v>
      </c>
      <c r="D210" s="122">
        <v>-20.6624542770864</v>
      </c>
      <c r="E210" s="122">
        <v>-0.16590423304288601</v>
      </c>
      <c r="F210" s="122"/>
      <c r="G210" s="122">
        <v>91120</v>
      </c>
      <c r="H210" s="122">
        <v>2652</v>
      </c>
      <c r="I210" s="122">
        <v>116621.233159348</v>
      </c>
      <c r="J210" s="122"/>
      <c r="K210" s="122">
        <v>71.629531722054395</v>
      </c>
      <c r="L210" s="122">
        <v>92.291985999140707</v>
      </c>
      <c r="M210" s="122"/>
      <c r="N210" s="122">
        <v>-6.5700140146736903</v>
      </c>
      <c r="O210" s="140">
        <v>-0.620120142198334</v>
      </c>
      <c r="P210" s="122">
        <v>5.6180854063895804</v>
      </c>
      <c r="Q210" s="122">
        <v>0</v>
      </c>
      <c r="R210" s="122"/>
      <c r="S210" s="122">
        <v>3085.75671861608</v>
      </c>
      <c r="T210" s="122">
        <v>3080.1386332096899</v>
      </c>
      <c r="U210" s="122">
        <v>105830.404320538</v>
      </c>
    </row>
    <row r="211" spans="1:21" ht="12.75" x14ac:dyDescent="0.2">
      <c r="A211" s="122" t="s">
        <v>560</v>
      </c>
      <c r="B211" s="122">
        <v>4335</v>
      </c>
      <c r="C211" s="122">
        <v>4014.66881572904</v>
      </c>
      <c r="D211" s="122">
        <v>-25.0051378298141</v>
      </c>
      <c r="E211" s="122">
        <v>345.75575942720201</v>
      </c>
      <c r="F211" s="122"/>
      <c r="G211" s="122">
        <v>11910</v>
      </c>
      <c r="H211" s="122">
        <v>410</v>
      </c>
      <c r="I211" s="122">
        <v>116621.233159348</v>
      </c>
      <c r="J211" s="122"/>
      <c r="K211" s="122">
        <v>67.286848169326603</v>
      </c>
      <c r="L211" s="122">
        <v>92.291985999140707</v>
      </c>
      <c r="M211" s="122"/>
      <c r="N211" s="122">
        <v>388.728964345892</v>
      </c>
      <c r="O211" s="140">
        <v>-0.620120142198334</v>
      </c>
      <c r="P211" s="122">
        <v>302.16243436631299</v>
      </c>
      <c r="Q211" s="122">
        <v>0</v>
      </c>
      <c r="R211" s="122"/>
      <c r="S211" s="122">
        <v>3945.3585528734998</v>
      </c>
      <c r="T211" s="122">
        <v>3643.19611850718</v>
      </c>
      <c r="U211" s="122">
        <v>105830.404320538</v>
      </c>
    </row>
    <row r="212" spans="1:21" ht="12.75" x14ac:dyDescent="0.2">
      <c r="A212" s="122" t="s">
        <v>561</v>
      </c>
      <c r="B212" s="122">
        <v>3619</v>
      </c>
      <c r="C212" s="122">
        <v>3501.0025370352</v>
      </c>
      <c r="D212" s="122">
        <v>-37.3072178148566</v>
      </c>
      <c r="E212" s="122">
        <v>154.95638086597799</v>
      </c>
      <c r="F212" s="122"/>
      <c r="G212" s="122">
        <v>24650</v>
      </c>
      <c r="H212" s="122">
        <v>740</v>
      </c>
      <c r="I212" s="122">
        <v>116621.233159348</v>
      </c>
      <c r="J212" s="122"/>
      <c r="K212" s="122">
        <v>54.9847681842841</v>
      </c>
      <c r="L212" s="122">
        <v>92.291985999140707</v>
      </c>
      <c r="M212" s="122"/>
      <c r="N212" s="122">
        <v>117.915784297725</v>
      </c>
      <c r="O212" s="140">
        <v>-0.620120142198334</v>
      </c>
      <c r="P212" s="122">
        <v>191.37685729203301</v>
      </c>
      <c r="Q212" s="122">
        <v>0</v>
      </c>
      <c r="R212" s="122"/>
      <c r="S212" s="122">
        <v>3368.4356482534099</v>
      </c>
      <c r="T212" s="122">
        <v>3177.0587909613801</v>
      </c>
      <c r="U212" s="122">
        <v>105830.404320538</v>
      </c>
    </row>
    <row r="213" spans="1:21" ht="12.75" x14ac:dyDescent="0.2">
      <c r="A213" s="122" t="s">
        <v>562</v>
      </c>
      <c r="B213" s="122">
        <v>3737</v>
      </c>
      <c r="C213" s="122">
        <v>3409.0713918491401</v>
      </c>
      <c r="D213" s="122">
        <v>129.80134381894501</v>
      </c>
      <c r="E213" s="122">
        <v>197.70260681800301</v>
      </c>
      <c r="F213" s="122"/>
      <c r="G213" s="122">
        <v>3763</v>
      </c>
      <c r="H213" s="122">
        <v>110</v>
      </c>
      <c r="I213" s="122">
        <v>116621.233159348</v>
      </c>
      <c r="J213" s="122"/>
      <c r="K213" s="122">
        <v>222.093329818086</v>
      </c>
      <c r="L213" s="122">
        <v>92.291985999140707</v>
      </c>
      <c r="M213" s="122"/>
      <c r="N213" s="122">
        <v>268.991075565514</v>
      </c>
      <c r="O213" s="140">
        <v>-0.620120142198334</v>
      </c>
      <c r="P213" s="122">
        <v>125.794017928294</v>
      </c>
      <c r="Q213" s="122">
        <v>0</v>
      </c>
      <c r="R213" s="122"/>
      <c r="S213" s="122">
        <v>3219.4279470431402</v>
      </c>
      <c r="T213" s="122">
        <v>3093.6339291148502</v>
      </c>
      <c r="U213" s="122">
        <v>105830.404320538</v>
      </c>
    </row>
    <row r="214" spans="1:21" ht="12.75" x14ac:dyDescent="0.2">
      <c r="A214" s="122" t="s">
        <v>563</v>
      </c>
      <c r="B214" s="122">
        <v>4359</v>
      </c>
      <c r="C214" s="122">
        <v>3931.6884329734198</v>
      </c>
      <c r="D214" s="122">
        <v>139.15426657936001</v>
      </c>
      <c r="E214" s="122">
        <v>288.23893880435998</v>
      </c>
      <c r="F214" s="122"/>
      <c r="G214" s="122">
        <v>4123</v>
      </c>
      <c r="H214" s="122">
        <v>139</v>
      </c>
      <c r="I214" s="122">
        <v>116621.233159348</v>
      </c>
      <c r="J214" s="122"/>
      <c r="K214" s="122">
        <v>231.446252578501</v>
      </c>
      <c r="L214" s="122">
        <v>92.291985999140707</v>
      </c>
      <c r="M214" s="122"/>
      <c r="N214" s="122">
        <v>248.826518212282</v>
      </c>
      <c r="O214" s="140">
        <v>-0.620120142198334</v>
      </c>
      <c r="P214" s="122">
        <v>327.03123925424001</v>
      </c>
      <c r="Q214" s="122">
        <v>0</v>
      </c>
      <c r="R214" s="122"/>
      <c r="S214" s="122">
        <v>3894.9250545719101</v>
      </c>
      <c r="T214" s="122">
        <v>3567.89381531767</v>
      </c>
      <c r="U214" s="122">
        <v>105830.404320538</v>
      </c>
    </row>
    <row r="215" spans="1:21" ht="12.75" x14ac:dyDescent="0.2">
      <c r="A215" s="122" t="s">
        <v>564</v>
      </c>
      <c r="B215" s="122">
        <v>4271</v>
      </c>
      <c r="C215" s="122">
        <v>3962.8999040720701</v>
      </c>
      <c r="D215" s="122">
        <v>67.138512314834202</v>
      </c>
      <c r="E215" s="122">
        <v>241.38942919687699</v>
      </c>
      <c r="F215" s="122"/>
      <c r="G215" s="122">
        <v>13331</v>
      </c>
      <c r="H215" s="122">
        <v>453</v>
      </c>
      <c r="I215" s="122">
        <v>116621.233159348</v>
      </c>
      <c r="J215" s="122"/>
      <c r="K215" s="122">
        <v>159.43049831397499</v>
      </c>
      <c r="L215" s="122">
        <v>92.291985999140707</v>
      </c>
      <c r="M215" s="122"/>
      <c r="N215" s="122">
        <v>244.11509240380801</v>
      </c>
      <c r="O215" s="140">
        <v>-0.620120142198334</v>
      </c>
      <c r="P215" s="122">
        <v>238.043645847748</v>
      </c>
      <c r="Q215" s="122">
        <v>0</v>
      </c>
      <c r="R215" s="122"/>
      <c r="S215" s="122">
        <v>3834.2609706698699</v>
      </c>
      <c r="T215" s="122">
        <v>3596.2173248221202</v>
      </c>
      <c r="U215" s="122">
        <v>105830.404320538</v>
      </c>
    </row>
    <row r="216" spans="1:21" ht="12.75" x14ac:dyDescent="0.2">
      <c r="A216" s="122" t="s">
        <v>565</v>
      </c>
      <c r="B216" s="122">
        <v>4052</v>
      </c>
      <c r="C216" s="122">
        <v>3826.32137789939</v>
      </c>
      <c r="D216" s="122">
        <v>33.314731088412202</v>
      </c>
      <c r="E216" s="122">
        <v>192.42891829433</v>
      </c>
      <c r="F216" s="122"/>
      <c r="G216" s="122">
        <v>15727</v>
      </c>
      <c r="H216" s="122">
        <v>516</v>
      </c>
      <c r="I216" s="122">
        <v>116621.233159348</v>
      </c>
      <c r="J216" s="122"/>
      <c r="K216" s="122">
        <v>125.60671708755299</v>
      </c>
      <c r="L216" s="122">
        <v>92.291985999140707</v>
      </c>
      <c r="M216" s="122"/>
      <c r="N216" s="122">
        <v>93.077897995869506</v>
      </c>
      <c r="O216" s="140">
        <v>-0.620120142198334</v>
      </c>
      <c r="P216" s="122">
        <v>291.15981845059201</v>
      </c>
      <c r="Q216" s="122">
        <v>0</v>
      </c>
      <c r="R216" s="122"/>
      <c r="S216" s="122">
        <v>3763.43607135309</v>
      </c>
      <c r="T216" s="122">
        <v>3472.2762529024999</v>
      </c>
      <c r="U216" s="122">
        <v>105830.404320538</v>
      </c>
    </row>
    <row r="217" spans="1:21" ht="12.75" x14ac:dyDescent="0.2">
      <c r="A217" s="122" t="s">
        <v>566</v>
      </c>
      <c r="B217" s="122">
        <v>4125</v>
      </c>
      <c r="C217" s="122">
        <v>3638.89634164157</v>
      </c>
      <c r="D217" s="122">
        <v>228.35783811342699</v>
      </c>
      <c r="E217" s="122">
        <v>258.13388174725497</v>
      </c>
      <c r="F217" s="122"/>
      <c r="G217" s="122">
        <v>11890</v>
      </c>
      <c r="H217" s="122">
        <v>371</v>
      </c>
      <c r="I217" s="122">
        <v>116621.233159348</v>
      </c>
      <c r="J217" s="122"/>
      <c r="K217" s="122">
        <v>320.64982411256801</v>
      </c>
      <c r="L217" s="122">
        <v>92.291985999140707</v>
      </c>
      <c r="M217" s="122"/>
      <c r="N217" s="122">
        <v>177.32053134190099</v>
      </c>
      <c r="O217" s="140">
        <v>-0.620120142198334</v>
      </c>
      <c r="P217" s="122">
        <v>338.32711201041002</v>
      </c>
      <c r="Q217" s="122">
        <v>0</v>
      </c>
      <c r="R217" s="122"/>
      <c r="S217" s="122">
        <v>3640.5205521213902</v>
      </c>
      <c r="T217" s="122">
        <v>3302.1934401109802</v>
      </c>
      <c r="U217" s="122">
        <v>105830.404320538</v>
      </c>
    </row>
    <row r="218" spans="1:21" ht="12.75" x14ac:dyDescent="0.2">
      <c r="A218" s="122" t="s">
        <v>567</v>
      </c>
      <c r="B218" s="122">
        <v>4944</v>
      </c>
      <c r="C218" s="122">
        <v>4185.1407557184702</v>
      </c>
      <c r="D218" s="122">
        <v>348.00816528678899</v>
      </c>
      <c r="E218" s="122">
        <v>410.625622362917</v>
      </c>
      <c r="F218" s="122"/>
      <c r="G218" s="122">
        <v>9948</v>
      </c>
      <c r="H218" s="122">
        <v>357</v>
      </c>
      <c r="I218" s="122">
        <v>116621.233159348</v>
      </c>
      <c r="J218" s="122"/>
      <c r="K218" s="122">
        <v>440.30015128592999</v>
      </c>
      <c r="L218" s="122">
        <v>92.291985999140707</v>
      </c>
      <c r="M218" s="122"/>
      <c r="N218" s="122">
        <v>363.46479390732202</v>
      </c>
      <c r="O218" s="140">
        <v>-0.620120142198334</v>
      </c>
      <c r="P218" s="122">
        <v>457.16633067631301</v>
      </c>
      <c r="Q218" s="122">
        <v>0</v>
      </c>
      <c r="R218" s="122"/>
      <c r="S218" s="122">
        <v>4255.0608162444696</v>
      </c>
      <c r="T218" s="122">
        <v>3797.8944855681598</v>
      </c>
      <c r="U218" s="122">
        <v>105830.404320538</v>
      </c>
    </row>
    <row r="219" spans="1:21" ht="14.25" customHeight="1" x14ac:dyDescent="0.2">
      <c r="A219" s="19" t="s">
        <v>568</v>
      </c>
      <c r="B219" s="19"/>
      <c r="C219" s="19"/>
      <c r="D219" s="122"/>
      <c r="E219" s="122"/>
      <c r="F219" s="19"/>
      <c r="G219" s="122"/>
      <c r="H219" s="122"/>
      <c r="I219" s="122"/>
      <c r="J219" s="122"/>
      <c r="K219" s="122"/>
      <c r="L219" s="122"/>
      <c r="M219" s="122"/>
      <c r="N219" s="122"/>
      <c r="O219" s="140"/>
      <c r="P219" s="122"/>
      <c r="Q219" s="122"/>
      <c r="R219" s="122"/>
      <c r="S219" s="122"/>
      <c r="T219" s="122"/>
      <c r="U219" s="122"/>
    </row>
    <row r="220" spans="1:21" ht="12.75" x14ac:dyDescent="0.2">
      <c r="A220" s="122" t="s">
        <v>569</v>
      </c>
      <c r="B220" s="122">
        <v>4382</v>
      </c>
      <c r="C220" s="122">
        <v>3788.2333455788298</v>
      </c>
      <c r="D220" s="122">
        <v>97.123155063917295</v>
      </c>
      <c r="E220" s="122">
        <v>496.17155916953101</v>
      </c>
      <c r="F220" s="122"/>
      <c r="G220" s="122">
        <v>11175</v>
      </c>
      <c r="H220" s="122">
        <v>363</v>
      </c>
      <c r="I220" s="122">
        <v>116621.233159348</v>
      </c>
      <c r="J220" s="122"/>
      <c r="K220" s="122">
        <v>189.415141063058</v>
      </c>
      <c r="L220" s="122">
        <v>92.291985999140707</v>
      </c>
      <c r="M220" s="122"/>
      <c r="N220" s="122">
        <v>481.57490324461202</v>
      </c>
      <c r="O220" s="140">
        <v>-0.620120142198334</v>
      </c>
      <c r="P220" s="122">
        <v>510.14809495225199</v>
      </c>
      <c r="Q220" s="122">
        <v>0</v>
      </c>
      <c r="R220" s="122"/>
      <c r="S220" s="122">
        <v>3947.8605574448902</v>
      </c>
      <c r="T220" s="122">
        <v>3437.71246249264</v>
      </c>
      <c r="U220" s="122">
        <v>105830.404320538</v>
      </c>
    </row>
    <row r="221" spans="1:21" ht="12.75" x14ac:dyDescent="0.2">
      <c r="A221" s="122" t="s">
        <v>570</v>
      </c>
      <c r="B221" s="122">
        <v>4670</v>
      </c>
      <c r="C221" s="122">
        <v>4089.2219736263</v>
      </c>
      <c r="D221" s="122">
        <v>162.99692120036499</v>
      </c>
      <c r="E221" s="122">
        <v>417.98881082832901</v>
      </c>
      <c r="F221" s="122"/>
      <c r="G221" s="122">
        <v>9668</v>
      </c>
      <c r="H221" s="122">
        <v>339</v>
      </c>
      <c r="I221" s="122">
        <v>116621.233159348</v>
      </c>
      <c r="J221" s="122"/>
      <c r="K221" s="122">
        <v>255.28890719950601</v>
      </c>
      <c r="L221" s="122">
        <v>92.291985999140707</v>
      </c>
      <c r="M221" s="122"/>
      <c r="N221" s="122">
        <v>384.92815363096298</v>
      </c>
      <c r="O221" s="140">
        <v>-0.620120142198334</v>
      </c>
      <c r="P221" s="122">
        <v>450.42934788349697</v>
      </c>
      <c r="Q221" s="122">
        <v>0</v>
      </c>
      <c r="R221" s="122"/>
      <c r="S221" s="122">
        <v>4161.28030616467</v>
      </c>
      <c r="T221" s="122">
        <v>3710.8509582811698</v>
      </c>
      <c r="U221" s="122">
        <v>105830.404320538</v>
      </c>
    </row>
    <row r="222" spans="1:21" ht="12.75" x14ac:dyDescent="0.2">
      <c r="A222" s="122" t="s">
        <v>571</v>
      </c>
      <c r="B222" s="122">
        <v>4104</v>
      </c>
      <c r="C222" s="122">
        <v>3733.1677699766301</v>
      </c>
      <c r="D222" s="122">
        <v>154.04867694801999</v>
      </c>
      <c r="E222" s="122">
        <v>216.31187445776499</v>
      </c>
      <c r="F222" s="122"/>
      <c r="G222" s="122">
        <v>15932</v>
      </c>
      <c r="H222" s="122">
        <v>510</v>
      </c>
      <c r="I222" s="122">
        <v>116621.233159348</v>
      </c>
      <c r="J222" s="122"/>
      <c r="K222" s="122">
        <v>246.34066294716101</v>
      </c>
      <c r="L222" s="122">
        <v>92.291985999140707</v>
      </c>
      <c r="M222" s="122"/>
      <c r="N222" s="122">
        <v>236.13674694750799</v>
      </c>
      <c r="O222" s="140">
        <v>-0.620120142198334</v>
      </c>
      <c r="P222" s="122">
        <v>195.86688182582299</v>
      </c>
      <c r="Q222" s="122">
        <v>0</v>
      </c>
      <c r="R222" s="122"/>
      <c r="S222" s="122">
        <v>3583.6089232188901</v>
      </c>
      <c r="T222" s="122">
        <v>3387.7420413930699</v>
      </c>
      <c r="U222" s="122">
        <v>105830.404320538</v>
      </c>
    </row>
    <row r="223" spans="1:21" ht="12.75" x14ac:dyDescent="0.2">
      <c r="A223" s="122" t="s">
        <v>572</v>
      </c>
      <c r="B223" s="122">
        <v>4271</v>
      </c>
      <c r="C223" s="122">
        <v>3740.2786834057401</v>
      </c>
      <c r="D223" s="122">
        <v>133.78192645142499</v>
      </c>
      <c r="E223" s="122">
        <v>397.060106949398</v>
      </c>
      <c r="F223" s="122"/>
      <c r="G223" s="122">
        <v>7109</v>
      </c>
      <c r="H223" s="122">
        <v>228</v>
      </c>
      <c r="I223" s="122">
        <v>116621.233159348</v>
      </c>
      <c r="J223" s="122"/>
      <c r="K223" s="122">
        <v>226.07391245056601</v>
      </c>
      <c r="L223" s="122">
        <v>92.291985999140707</v>
      </c>
      <c r="M223" s="122"/>
      <c r="N223" s="122">
        <v>248.56275455783</v>
      </c>
      <c r="O223" s="140">
        <v>-0.620120142198334</v>
      </c>
      <c r="P223" s="122">
        <v>544.93733919876695</v>
      </c>
      <c r="Q223" s="122">
        <v>0</v>
      </c>
      <c r="R223" s="122"/>
      <c r="S223" s="122">
        <v>3939.1323293637201</v>
      </c>
      <c r="T223" s="122">
        <v>3394.19499016495</v>
      </c>
      <c r="U223" s="122">
        <v>105830.404320538</v>
      </c>
    </row>
    <row r="224" spans="1:21" ht="12.75" x14ac:dyDescent="0.2">
      <c r="A224" s="122" t="s">
        <v>573</v>
      </c>
      <c r="B224" s="122">
        <v>4151</v>
      </c>
      <c r="C224" s="122">
        <v>4056.9909144967801</v>
      </c>
      <c r="D224" s="122">
        <v>-63.423718902106202</v>
      </c>
      <c r="E224" s="122">
        <v>157.832161779194</v>
      </c>
      <c r="F224" s="122"/>
      <c r="G224" s="122">
        <v>30413</v>
      </c>
      <c r="H224" s="122">
        <v>1058</v>
      </c>
      <c r="I224" s="122">
        <v>116621.233159348</v>
      </c>
      <c r="J224" s="122"/>
      <c r="K224" s="122">
        <v>28.868267097034501</v>
      </c>
      <c r="L224" s="122">
        <v>92.291985999140707</v>
      </c>
      <c r="M224" s="122"/>
      <c r="N224" s="122">
        <v>97.941013233014502</v>
      </c>
      <c r="O224" s="140">
        <v>-0.620120142198334</v>
      </c>
      <c r="P224" s="122">
        <v>217.103190183175</v>
      </c>
      <c r="Q224" s="122">
        <v>0</v>
      </c>
      <c r="R224" s="122"/>
      <c r="S224" s="122">
        <v>3898.7053922391701</v>
      </c>
      <c r="T224" s="122">
        <v>3681.6022020559999</v>
      </c>
      <c r="U224" s="122">
        <v>105830.404320538</v>
      </c>
    </row>
    <row r="225" spans="1:21" ht="12.75" x14ac:dyDescent="0.2">
      <c r="A225" s="122" t="s">
        <v>574</v>
      </c>
      <c r="B225" s="122">
        <v>4502</v>
      </c>
      <c r="C225" s="122">
        <v>4435.7932076791103</v>
      </c>
      <c r="D225" s="122">
        <v>-63.974977984893101</v>
      </c>
      <c r="E225" s="122">
        <v>130.414464451339</v>
      </c>
      <c r="F225" s="122"/>
      <c r="G225" s="122">
        <v>21506</v>
      </c>
      <c r="H225" s="122">
        <v>818</v>
      </c>
      <c r="I225" s="122">
        <v>116621.233159348</v>
      </c>
      <c r="J225" s="122"/>
      <c r="K225" s="122">
        <v>28.317008014247602</v>
      </c>
      <c r="L225" s="122">
        <v>92.291985999140707</v>
      </c>
      <c r="M225" s="122"/>
      <c r="N225" s="122">
        <v>102.309968709329</v>
      </c>
      <c r="O225" s="140">
        <v>-0.620120142198334</v>
      </c>
      <c r="P225" s="122">
        <v>157.89884005114999</v>
      </c>
      <c r="Q225" s="122">
        <v>0</v>
      </c>
      <c r="R225" s="122"/>
      <c r="S225" s="122">
        <v>4183.2531939151904</v>
      </c>
      <c r="T225" s="122">
        <v>4025.3543538640401</v>
      </c>
      <c r="U225" s="122">
        <v>105830.404320538</v>
      </c>
    </row>
    <row r="226" spans="1:21" ht="12.75" x14ac:dyDescent="0.2">
      <c r="A226" s="122" t="s">
        <v>575</v>
      </c>
      <c r="B226" s="122">
        <v>4978</v>
      </c>
      <c r="C226" s="122">
        <v>3988.6404394389901</v>
      </c>
      <c r="D226" s="122">
        <v>148.49612323003299</v>
      </c>
      <c r="E226" s="122">
        <v>840.98947664621403</v>
      </c>
      <c r="F226" s="122"/>
      <c r="G226" s="122">
        <v>5643</v>
      </c>
      <c r="H226" s="122">
        <v>193</v>
      </c>
      <c r="I226" s="122">
        <v>116621.233159348</v>
      </c>
      <c r="J226" s="122"/>
      <c r="K226" s="122">
        <v>240.78810922917401</v>
      </c>
      <c r="L226" s="122">
        <v>92.291985999140707</v>
      </c>
      <c r="M226" s="122"/>
      <c r="N226" s="122">
        <v>655.57893484504098</v>
      </c>
      <c r="O226" s="140">
        <v>-0.620120142198334</v>
      </c>
      <c r="P226" s="122">
        <v>1025.77989830519</v>
      </c>
      <c r="Q226" s="122">
        <v>0</v>
      </c>
      <c r="R226" s="122"/>
      <c r="S226" s="122">
        <v>4645.3560163033799</v>
      </c>
      <c r="T226" s="122">
        <v>3619.5761179982001</v>
      </c>
      <c r="U226" s="122">
        <v>105830.404320538</v>
      </c>
    </row>
    <row r="227" spans="1:21" ht="12.75" x14ac:dyDescent="0.2">
      <c r="A227" s="122" t="s">
        <v>576</v>
      </c>
      <c r="B227" s="122">
        <v>3581</v>
      </c>
      <c r="C227" s="122">
        <v>3201.5996901905501</v>
      </c>
      <c r="D227" s="122">
        <v>137.41459830522501</v>
      </c>
      <c r="E227" s="122">
        <v>241.72075600729499</v>
      </c>
      <c r="F227" s="122"/>
      <c r="G227" s="122">
        <v>7868</v>
      </c>
      <c r="H227" s="122">
        <v>216</v>
      </c>
      <c r="I227" s="122">
        <v>116621.233159348</v>
      </c>
      <c r="J227" s="122"/>
      <c r="K227" s="122">
        <v>229.706584304366</v>
      </c>
      <c r="L227" s="122">
        <v>92.291985999140707</v>
      </c>
      <c r="M227" s="122"/>
      <c r="N227" s="122">
        <v>192.346633838521</v>
      </c>
      <c r="O227" s="140">
        <v>-0.620120142198334</v>
      </c>
      <c r="P227" s="122">
        <v>290.47475803386999</v>
      </c>
      <c r="Q227" s="122">
        <v>0</v>
      </c>
      <c r="R227" s="122"/>
      <c r="S227" s="122">
        <v>3195.8341038950998</v>
      </c>
      <c r="T227" s="122">
        <v>2905.3593458612299</v>
      </c>
      <c r="U227" s="122">
        <v>105830.404320538</v>
      </c>
    </row>
    <row r="228" spans="1:21" ht="12.75" x14ac:dyDescent="0.2">
      <c r="A228" s="122" t="s">
        <v>577</v>
      </c>
      <c r="B228" s="122">
        <v>4349</v>
      </c>
      <c r="C228" s="122">
        <v>4114.0679804233796</v>
      </c>
      <c r="D228" s="122">
        <v>44.882880473567297</v>
      </c>
      <c r="E228" s="122">
        <v>190.17678720001399</v>
      </c>
      <c r="F228" s="122"/>
      <c r="G228" s="122">
        <v>23613</v>
      </c>
      <c r="H228" s="122">
        <v>833</v>
      </c>
      <c r="I228" s="122">
        <v>116621.233159348</v>
      </c>
      <c r="J228" s="122"/>
      <c r="K228" s="122">
        <v>137.174866472708</v>
      </c>
      <c r="L228" s="122">
        <v>92.291985999140707</v>
      </c>
      <c r="M228" s="122"/>
      <c r="N228" s="122">
        <v>158.94435797872001</v>
      </c>
      <c r="O228" s="140">
        <v>-0.620120142198334</v>
      </c>
      <c r="P228" s="122">
        <v>220.78909627910801</v>
      </c>
      <c r="Q228" s="122">
        <v>0</v>
      </c>
      <c r="R228" s="122"/>
      <c r="S228" s="122">
        <v>3954.1870888682802</v>
      </c>
      <c r="T228" s="122">
        <v>3733.3979925891699</v>
      </c>
      <c r="U228" s="122">
        <v>105830.404320538</v>
      </c>
    </row>
    <row r="229" spans="1:21" ht="12.75" x14ac:dyDescent="0.2">
      <c r="A229" s="122" t="s">
        <v>578</v>
      </c>
      <c r="B229" s="122">
        <v>4207</v>
      </c>
      <c r="C229" s="122">
        <v>3870.0692509374999</v>
      </c>
      <c r="D229" s="122">
        <v>123.494364149227</v>
      </c>
      <c r="E229" s="122">
        <v>213.03910135535699</v>
      </c>
      <c r="F229" s="122"/>
      <c r="G229" s="122">
        <v>4942</v>
      </c>
      <c r="H229" s="122">
        <v>164</v>
      </c>
      <c r="I229" s="122">
        <v>116621.233159348</v>
      </c>
      <c r="J229" s="122"/>
      <c r="K229" s="122">
        <v>215.786350148368</v>
      </c>
      <c r="L229" s="122">
        <v>92.291985999140707</v>
      </c>
      <c r="M229" s="122"/>
      <c r="N229" s="122">
        <v>49.881583953557303</v>
      </c>
      <c r="O229" s="140">
        <v>-0.620120142198334</v>
      </c>
      <c r="P229" s="122">
        <v>375.57649861495798</v>
      </c>
      <c r="Q229" s="122">
        <v>0</v>
      </c>
      <c r="R229" s="122"/>
      <c r="S229" s="122">
        <v>3887.5526840799998</v>
      </c>
      <c r="T229" s="122">
        <v>3511.9761854650401</v>
      </c>
      <c r="U229" s="122">
        <v>105830.404320538</v>
      </c>
    </row>
    <row r="230" spans="1:21" ht="12.75" x14ac:dyDescent="0.2">
      <c r="A230" s="122" t="s">
        <v>579</v>
      </c>
      <c r="B230" s="122">
        <v>3989</v>
      </c>
      <c r="C230" s="122">
        <v>3895.6939335820298</v>
      </c>
      <c r="D230" s="122">
        <v>0.47945362185895102</v>
      </c>
      <c r="E230" s="122">
        <v>93.242453091031905</v>
      </c>
      <c r="F230" s="122"/>
      <c r="G230" s="122">
        <v>10747</v>
      </c>
      <c r="H230" s="122">
        <v>359</v>
      </c>
      <c r="I230" s="122">
        <v>116621.233159348</v>
      </c>
      <c r="J230" s="122"/>
      <c r="K230" s="122">
        <v>92.771439620999701</v>
      </c>
      <c r="L230" s="122">
        <v>92.291985999140707</v>
      </c>
      <c r="M230" s="122"/>
      <c r="N230" s="122">
        <v>58.666739888356901</v>
      </c>
      <c r="O230" s="140">
        <v>-0.620120142198334</v>
      </c>
      <c r="P230" s="122">
        <v>127.198046151509</v>
      </c>
      <c r="Q230" s="122">
        <v>0</v>
      </c>
      <c r="R230" s="122"/>
      <c r="S230" s="122">
        <v>3662.4278917896499</v>
      </c>
      <c r="T230" s="122">
        <v>3535.22984563814</v>
      </c>
      <c r="U230" s="122">
        <v>105830.404320538</v>
      </c>
    </row>
    <row r="231" spans="1:21" ht="12.75" x14ac:dyDescent="0.2">
      <c r="A231" s="122" t="s">
        <v>568</v>
      </c>
      <c r="B231" s="122">
        <v>3735</v>
      </c>
      <c r="C231" s="122">
        <v>3834.0653335218999</v>
      </c>
      <c r="D231" s="122">
        <v>-25.2182803441701</v>
      </c>
      <c r="E231" s="122">
        <v>-74.274765716613899</v>
      </c>
      <c r="F231" s="122"/>
      <c r="G231" s="122">
        <v>150291</v>
      </c>
      <c r="H231" s="122">
        <v>4941</v>
      </c>
      <c r="I231" s="122">
        <v>116621.233159348</v>
      </c>
      <c r="J231" s="122"/>
      <c r="K231" s="122">
        <v>67.073705654970695</v>
      </c>
      <c r="L231" s="122">
        <v>92.291985999140707</v>
      </c>
      <c r="M231" s="122"/>
      <c r="N231" s="122">
        <v>-63.853880760068897</v>
      </c>
      <c r="O231" s="140">
        <v>-0.620120142198334</v>
      </c>
      <c r="P231" s="122">
        <v>-85.315770815357197</v>
      </c>
      <c r="Q231" s="122">
        <v>0</v>
      </c>
      <c r="R231" s="122"/>
      <c r="S231" s="122">
        <v>3393.9878983849098</v>
      </c>
      <c r="T231" s="122">
        <v>3479.3036692002702</v>
      </c>
      <c r="U231" s="122">
        <v>105830.404320538</v>
      </c>
    </row>
    <row r="232" spans="1:21" ht="14.25" customHeight="1" x14ac:dyDescent="0.2">
      <c r="A232" s="19" t="s">
        <v>580</v>
      </c>
      <c r="B232" s="19"/>
      <c r="C232" s="19"/>
      <c r="D232" s="122"/>
      <c r="E232" s="122"/>
      <c r="F232" s="19"/>
      <c r="G232" s="122"/>
      <c r="H232" s="122"/>
      <c r="I232" s="122"/>
      <c r="J232" s="122"/>
      <c r="K232" s="122"/>
      <c r="L232" s="122"/>
      <c r="M232" s="122"/>
      <c r="N232" s="122"/>
      <c r="O232" s="140"/>
      <c r="P232" s="122"/>
      <c r="Q232" s="122"/>
      <c r="R232" s="122"/>
      <c r="S232" s="122"/>
      <c r="T232" s="122"/>
      <c r="U232" s="122"/>
    </row>
    <row r="233" spans="1:21" ht="12.75" x14ac:dyDescent="0.2">
      <c r="A233" s="122" t="s">
        <v>581</v>
      </c>
      <c r="B233" s="122">
        <v>4208</v>
      </c>
      <c r="C233" s="122">
        <v>4142.9245309227399</v>
      </c>
      <c r="D233" s="122">
        <v>56.541723217518303</v>
      </c>
      <c r="E233" s="122">
        <v>8.3687358220232309</v>
      </c>
      <c r="F233" s="122"/>
      <c r="G233" s="122">
        <v>13934</v>
      </c>
      <c r="H233" s="122">
        <v>495</v>
      </c>
      <c r="I233" s="122">
        <v>116621.233159348</v>
      </c>
      <c r="J233" s="122"/>
      <c r="K233" s="122">
        <v>148.833709216659</v>
      </c>
      <c r="L233" s="122">
        <v>92.291985999140707</v>
      </c>
      <c r="M233" s="122"/>
      <c r="N233" s="122">
        <v>81.470474023707098</v>
      </c>
      <c r="O233" s="140">
        <v>-0.620120142198334</v>
      </c>
      <c r="P233" s="122">
        <v>-65.353122521859007</v>
      </c>
      <c r="Q233" s="122">
        <v>0</v>
      </c>
      <c r="R233" s="122"/>
      <c r="S233" s="122">
        <v>3694.23135707239</v>
      </c>
      <c r="T233" s="122">
        <v>3759.5844795942498</v>
      </c>
      <c r="U233" s="122">
        <v>105830.404320538</v>
      </c>
    </row>
    <row r="234" spans="1:21" ht="12.75" x14ac:dyDescent="0.2">
      <c r="A234" s="122" t="s">
        <v>582</v>
      </c>
      <c r="B234" s="122">
        <v>3916</v>
      </c>
      <c r="C234" s="122">
        <v>3929.3922764089002</v>
      </c>
      <c r="D234" s="122">
        <v>-75.5395980491041</v>
      </c>
      <c r="E234" s="122">
        <v>62.343605698840797</v>
      </c>
      <c r="F234" s="122"/>
      <c r="G234" s="122">
        <v>13415</v>
      </c>
      <c r="H234" s="122">
        <v>452</v>
      </c>
      <c r="I234" s="122">
        <v>116621.233159348</v>
      </c>
      <c r="J234" s="122"/>
      <c r="K234" s="122">
        <v>16.752387950036699</v>
      </c>
      <c r="L234" s="122">
        <v>92.291985999140707</v>
      </c>
      <c r="M234" s="122"/>
      <c r="N234" s="122">
        <v>-15.1888961268173</v>
      </c>
      <c r="O234" s="140">
        <v>-0.620120142198334</v>
      </c>
      <c r="P234" s="122">
        <v>139.25598738230099</v>
      </c>
      <c r="Q234" s="122">
        <v>0</v>
      </c>
      <c r="R234" s="122"/>
      <c r="S234" s="122">
        <v>3705.06610686669</v>
      </c>
      <c r="T234" s="122">
        <v>3565.8101194843898</v>
      </c>
      <c r="U234" s="122">
        <v>105830.404320538</v>
      </c>
    </row>
    <row r="235" spans="1:21" ht="12.75" x14ac:dyDescent="0.2">
      <c r="A235" s="122" t="s">
        <v>583</v>
      </c>
      <c r="B235" s="122">
        <v>4002</v>
      </c>
      <c r="C235" s="122">
        <v>3870.8510318548501</v>
      </c>
      <c r="D235" s="122">
        <v>-29.463930204865601</v>
      </c>
      <c r="E235" s="122">
        <v>160.18752281280601</v>
      </c>
      <c r="F235" s="122"/>
      <c r="G235" s="122">
        <v>15998</v>
      </c>
      <c r="H235" s="122">
        <v>531</v>
      </c>
      <c r="I235" s="122">
        <v>116621.233159348</v>
      </c>
      <c r="J235" s="122"/>
      <c r="K235" s="122">
        <v>62.828055794275102</v>
      </c>
      <c r="L235" s="122">
        <v>92.291985999140707</v>
      </c>
      <c r="M235" s="122"/>
      <c r="N235" s="122">
        <v>122.0798271223</v>
      </c>
      <c r="O235" s="140">
        <v>-0.620120142198334</v>
      </c>
      <c r="P235" s="122">
        <v>197.67509836111299</v>
      </c>
      <c r="Q235" s="122">
        <v>0</v>
      </c>
      <c r="R235" s="122"/>
      <c r="S235" s="122">
        <v>3710.3607274525998</v>
      </c>
      <c r="T235" s="122">
        <v>3512.6856290914898</v>
      </c>
      <c r="U235" s="122">
        <v>105830.404320538</v>
      </c>
    </row>
    <row r="236" spans="1:21" ht="12.75" x14ac:dyDescent="0.2">
      <c r="A236" s="122" t="s">
        <v>584</v>
      </c>
      <c r="B236" s="122">
        <v>4944</v>
      </c>
      <c r="C236" s="122">
        <v>4554.7755831153099</v>
      </c>
      <c r="D236" s="122">
        <v>139.91599822954299</v>
      </c>
      <c r="E236" s="122">
        <v>249.19230888085701</v>
      </c>
      <c r="F236" s="122"/>
      <c r="G236" s="122">
        <v>8603</v>
      </c>
      <c r="H236" s="122">
        <v>336</v>
      </c>
      <c r="I236" s="122">
        <v>116621.233159348</v>
      </c>
      <c r="J236" s="122"/>
      <c r="K236" s="122">
        <v>232.20798422868401</v>
      </c>
      <c r="L236" s="122">
        <v>92.291985999140707</v>
      </c>
      <c r="M236" s="122"/>
      <c r="N236" s="122">
        <v>192.67198596707601</v>
      </c>
      <c r="O236" s="140">
        <v>-0.620120142198334</v>
      </c>
      <c r="P236" s="122">
        <v>305.09251165244001</v>
      </c>
      <c r="Q236" s="122">
        <v>0</v>
      </c>
      <c r="R236" s="122"/>
      <c r="S236" s="122">
        <v>4438.4199383292698</v>
      </c>
      <c r="T236" s="122">
        <v>4133.3274266768303</v>
      </c>
      <c r="U236" s="122">
        <v>105830.404320538</v>
      </c>
    </row>
    <row r="237" spans="1:21" ht="12.75" x14ac:dyDescent="0.2">
      <c r="A237" s="122" t="s">
        <v>585</v>
      </c>
      <c r="B237" s="122">
        <v>3951</v>
      </c>
      <c r="C237" s="122">
        <v>3862.6652888205099</v>
      </c>
      <c r="D237" s="122">
        <v>-24.267677229470401</v>
      </c>
      <c r="E237" s="122">
        <v>113.091698572205</v>
      </c>
      <c r="F237" s="122"/>
      <c r="G237" s="122">
        <v>26116</v>
      </c>
      <c r="H237" s="122">
        <v>865</v>
      </c>
      <c r="I237" s="122">
        <v>116621.233159348</v>
      </c>
      <c r="J237" s="122"/>
      <c r="K237" s="122">
        <v>68.024308769670398</v>
      </c>
      <c r="L237" s="122">
        <v>92.291985999140707</v>
      </c>
      <c r="M237" s="122"/>
      <c r="N237" s="122">
        <v>168.77088228167901</v>
      </c>
      <c r="O237" s="140">
        <v>-0.620120142198334</v>
      </c>
      <c r="P237" s="122">
        <v>56.792394720532698</v>
      </c>
      <c r="Q237" s="122">
        <v>0</v>
      </c>
      <c r="R237" s="122"/>
      <c r="S237" s="122">
        <v>3562.0496981845099</v>
      </c>
      <c r="T237" s="122">
        <v>3505.25730346398</v>
      </c>
      <c r="U237" s="122">
        <v>105830.404320538</v>
      </c>
    </row>
    <row r="238" spans="1:21" ht="12.75" x14ac:dyDescent="0.2">
      <c r="A238" s="122" t="s">
        <v>586</v>
      </c>
      <c r="B238" s="122">
        <v>4368</v>
      </c>
      <c r="C238" s="122">
        <v>4084.5600985762098</v>
      </c>
      <c r="D238" s="122">
        <v>178.17921818934099</v>
      </c>
      <c r="E238" s="122">
        <v>104.897627466659</v>
      </c>
      <c r="F238" s="122"/>
      <c r="G238" s="122">
        <v>5796</v>
      </c>
      <c r="H238" s="122">
        <v>203</v>
      </c>
      <c r="I238" s="122">
        <v>116621.233159348</v>
      </c>
      <c r="J238" s="122"/>
      <c r="K238" s="122">
        <v>270.47120418848198</v>
      </c>
      <c r="L238" s="122">
        <v>92.291985999140707</v>
      </c>
      <c r="M238" s="122"/>
      <c r="N238" s="122">
        <v>-43.338435322318198</v>
      </c>
      <c r="O238" s="140">
        <v>-0.620120142198334</v>
      </c>
      <c r="P238" s="122">
        <v>252.513570113437</v>
      </c>
      <c r="Q238" s="122">
        <v>0</v>
      </c>
      <c r="R238" s="122"/>
      <c r="S238" s="122">
        <v>3959.1340112917001</v>
      </c>
      <c r="T238" s="122">
        <v>3706.6204411782601</v>
      </c>
      <c r="U238" s="122">
        <v>105830.404320538</v>
      </c>
    </row>
    <row r="239" spans="1:21" ht="12.75" x14ac:dyDescent="0.2">
      <c r="A239" s="122" t="s">
        <v>587</v>
      </c>
      <c r="B239" s="122">
        <v>4124</v>
      </c>
      <c r="C239" s="122">
        <v>3926.71024998557</v>
      </c>
      <c r="D239" s="122">
        <v>6.1684075075339599</v>
      </c>
      <c r="E239" s="122">
        <v>191.60776724403499</v>
      </c>
      <c r="F239" s="122"/>
      <c r="G239" s="122">
        <v>22631</v>
      </c>
      <c r="H239" s="122">
        <v>762</v>
      </c>
      <c r="I239" s="122">
        <v>116621.233159348</v>
      </c>
      <c r="J239" s="122"/>
      <c r="K239" s="122">
        <v>98.460393506674706</v>
      </c>
      <c r="L239" s="122">
        <v>92.291985999140707</v>
      </c>
      <c r="M239" s="122"/>
      <c r="N239" s="122">
        <v>138.464973714872</v>
      </c>
      <c r="O239" s="140">
        <v>-0.620120142198334</v>
      </c>
      <c r="P239" s="122">
        <v>244.130440630999</v>
      </c>
      <c r="Q239" s="122">
        <v>0</v>
      </c>
      <c r="R239" s="122"/>
      <c r="S239" s="122">
        <v>3807.5066985183998</v>
      </c>
      <c r="T239" s="122">
        <v>3563.3762578874098</v>
      </c>
      <c r="U239" s="122">
        <v>105830.404320538</v>
      </c>
    </row>
    <row r="240" spans="1:21" ht="12.75" x14ac:dyDescent="0.2">
      <c r="A240" s="122" t="s">
        <v>588</v>
      </c>
      <c r="B240" s="122">
        <v>4067</v>
      </c>
      <c r="C240" s="122">
        <v>3658.39571409375</v>
      </c>
      <c r="D240" s="122">
        <v>137.092730444914</v>
      </c>
      <c r="E240" s="122">
        <v>271.197637546284</v>
      </c>
      <c r="F240" s="122"/>
      <c r="G240" s="122">
        <v>4431</v>
      </c>
      <c r="H240" s="122">
        <v>139</v>
      </c>
      <c r="I240" s="122">
        <v>116621.233159348</v>
      </c>
      <c r="J240" s="122"/>
      <c r="K240" s="122">
        <v>229.38471644405499</v>
      </c>
      <c r="L240" s="122">
        <v>92.291985999140707</v>
      </c>
      <c r="M240" s="122"/>
      <c r="N240" s="122">
        <v>334.86087732261802</v>
      </c>
      <c r="O240" s="140">
        <v>-0.620120142198334</v>
      </c>
      <c r="P240" s="122">
        <v>206.91427762775299</v>
      </c>
      <c r="Q240" s="122">
        <v>0</v>
      </c>
      <c r="R240" s="122"/>
      <c r="S240" s="122">
        <v>3526.8028356405598</v>
      </c>
      <c r="T240" s="122">
        <v>3319.8885580128099</v>
      </c>
      <c r="U240" s="122">
        <v>105830.404320538</v>
      </c>
    </row>
    <row r="241" spans="1:21" ht="12.75" x14ac:dyDescent="0.2">
      <c r="A241" s="122" t="s">
        <v>589</v>
      </c>
      <c r="B241" s="122">
        <v>4507</v>
      </c>
      <c r="C241" s="122">
        <v>4124.7920465845</v>
      </c>
      <c r="D241" s="122">
        <v>155.523645263384</v>
      </c>
      <c r="E241" s="122">
        <v>226.47039361345</v>
      </c>
      <c r="F241" s="122"/>
      <c r="G241" s="122">
        <v>10037</v>
      </c>
      <c r="H241" s="122">
        <v>355</v>
      </c>
      <c r="I241" s="122">
        <v>116621.233159348</v>
      </c>
      <c r="J241" s="122"/>
      <c r="K241" s="122">
        <v>247.81563126252499</v>
      </c>
      <c r="L241" s="122">
        <v>92.291985999140707</v>
      </c>
      <c r="M241" s="122"/>
      <c r="N241" s="122">
        <v>283.56384775066499</v>
      </c>
      <c r="O241" s="140">
        <v>-0.620120142198334</v>
      </c>
      <c r="P241" s="122">
        <v>168.75681933403601</v>
      </c>
      <c r="Q241" s="122">
        <v>0</v>
      </c>
      <c r="R241" s="122"/>
      <c r="S241" s="122">
        <v>3911.88659255222</v>
      </c>
      <c r="T241" s="122">
        <v>3743.1297732181902</v>
      </c>
      <c r="U241" s="122">
        <v>105830.404320538</v>
      </c>
    </row>
    <row r="242" spans="1:21" ht="12.75" x14ac:dyDescent="0.2">
      <c r="A242" s="122" t="s">
        <v>590</v>
      </c>
      <c r="B242" s="122">
        <v>3599</v>
      </c>
      <c r="C242" s="122">
        <v>3813.2177493388599</v>
      </c>
      <c r="D242" s="122">
        <v>-50.025036846598297</v>
      </c>
      <c r="E242" s="122">
        <v>-164.414568486912</v>
      </c>
      <c r="F242" s="122"/>
      <c r="G242" s="122">
        <v>150134</v>
      </c>
      <c r="H242" s="122">
        <v>4909</v>
      </c>
      <c r="I242" s="122">
        <v>116621.233159348</v>
      </c>
      <c r="J242" s="122"/>
      <c r="K242" s="122">
        <v>42.266949152542402</v>
      </c>
      <c r="L242" s="122">
        <v>92.291985999140707</v>
      </c>
      <c r="M242" s="122"/>
      <c r="N242" s="122">
        <v>-170.15654458918999</v>
      </c>
      <c r="O242" s="140">
        <v>-0.620120142198334</v>
      </c>
      <c r="P242" s="122">
        <v>-159.29271252683299</v>
      </c>
      <c r="Q242" s="122">
        <v>0</v>
      </c>
      <c r="R242" s="122"/>
      <c r="S242" s="122">
        <v>3301.0923755246399</v>
      </c>
      <c r="T242" s="122">
        <v>3460.3850880514801</v>
      </c>
      <c r="U242" s="122">
        <v>105830.404320538</v>
      </c>
    </row>
    <row r="243" spans="1:21" ht="14.25" customHeight="1" x14ac:dyDescent="0.2">
      <c r="A243" s="19" t="s">
        <v>591</v>
      </c>
      <c r="B243" s="19"/>
      <c r="C243" s="19"/>
      <c r="D243" s="122"/>
      <c r="E243" s="122"/>
      <c r="F243" s="19"/>
      <c r="G243" s="122"/>
      <c r="H243" s="122"/>
      <c r="I243" s="122"/>
      <c r="J243" s="122"/>
      <c r="K243" s="122"/>
      <c r="L243" s="122"/>
      <c r="M243" s="122"/>
      <c r="N243" s="122"/>
      <c r="O243" s="140"/>
      <c r="P243" s="122"/>
      <c r="Q243" s="122"/>
      <c r="R243" s="122"/>
      <c r="S243" s="122"/>
      <c r="T243" s="122"/>
      <c r="U243" s="122"/>
    </row>
    <row r="244" spans="1:21" ht="12.75" x14ac:dyDescent="0.2">
      <c r="A244" s="122" t="s">
        <v>592</v>
      </c>
      <c r="B244" s="122">
        <v>3885</v>
      </c>
      <c r="C244" s="122">
        <v>3625.6085128228801</v>
      </c>
      <c r="D244" s="122">
        <v>-6.1877676368578598</v>
      </c>
      <c r="E244" s="122">
        <v>265.38966316253999</v>
      </c>
      <c r="F244" s="122"/>
      <c r="G244" s="122">
        <v>23256</v>
      </c>
      <c r="H244" s="122">
        <v>723</v>
      </c>
      <c r="I244" s="122">
        <v>116621.233159348</v>
      </c>
      <c r="J244" s="122"/>
      <c r="K244" s="122">
        <v>86.104218362282893</v>
      </c>
      <c r="L244" s="122">
        <v>92.291985999140707</v>
      </c>
      <c r="M244" s="122"/>
      <c r="N244" s="122">
        <v>151.41914492595299</v>
      </c>
      <c r="O244" s="140">
        <v>-0.620120142198334</v>
      </c>
      <c r="P244" s="122">
        <v>378.74006125692802</v>
      </c>
      <c r="Q244" s="122">
        <v>0</v>
      </c>
      <c r="R244" s="122"/>
      <c r="S244" s="122">
        <v>3668.87518009718</v>
      </c>
      <c r="T244" s="122">
        <v>3290.13511884025</v>
      </c>
      <c r="U244" s="122">
        <v>105830.404320538</v>
      </c>
    </row>
    <row r="245" spans="1:21" ht="12.75" x14ac:dyDescent="0.2">
      <c r="A245" s="122" t="s">
        <v>593</v>
      </c>
      <c r="B245" s="122">
        <v>4096</v>
      </c>
      <c r="C245" s="122">
        <v>4062.1282429839998</v>
      </c>
      <c r="D245" s="122">
        <v>-26.926792186359499</v>
      </c>
      <c r="E245" s="122">
        <v>60.609296525149702</v>
      </c>
      <c r="F245" s="122"/>
      <c r="G245" s="122">
        <v>51964</v>
      </c>
      <c r="H245" s="122">
        <v>1810</v>
      </c>
      <c r="I245" s="122">
        <v>116621.233159348</v>
      </c>
      <c r="J245" s="122"/>
      <c r="K245" s="122">
        <v>65.3651938127812</v>
      </c>
      <c r="L245" s="122">
        <v>92.291985999140707</v>
      </c>
      <c r="M245" s="122"/>
      <c r="N245" s="122">
        <v>-33.040891060666603</v>
      </c>
      <c r="O245" s="140">
        <v>-0.620120142198334</v>
      </c>
      <c r="P245" s="122">
        <v>153.63936396876801</v>
      </c>
      <c r="Q245" s="122">
        <v>0</v>
      </c>
      <c r="R245" s="122"/>
      <c r="S245" s="122">
        <v>3839.9035434040202</v>
      </c>
      <c r="T245" s="122">
        <v>3686.2641794352598</v>
      </c>
      <c r="U245" s="122">
        <v>105830.404320538</v>
      </c>
    </row>
    <row r="246" spans="1:21" ht="12.75" x14ac:dyDescent="0.2">
      <c r="A246" s="122" t="s">
        <v>594</v>
      </c>
      <c r="B246" s="122">
        <v>3861</v>
      </c>
      <c r="C246" s="122">
        <v>3784.0931499939402</v>
      </c>
      <c r="D246" s="122">
        <v>0.49616161691385202</v>
      </c>
      <c r="E246" s="122">
        <v>76.178696766101098</v>
      </c>
      <c r="F246" s="122"/>
      <c r="G246" s="122">
        <v>58340</v>
      </c>
      <c r="H246" s="122">
        <v>1893</v>
      </c>
      <c r="I246" s="122">
        <v>116621.233159348</v>
      </c>
      <c r="J246" s="122"/>
      <c r="K246" s="122">
        <v>92.788147616054601</v>
      </c>
      <c r="L246" s="122">
        <v>92.291985999140707</v>
      </c>
      <c r="M246" s="122"/>
      <c r="N246" s="122">
        <v>56.759469479906301</v>
      </c>
      <c r="O246" s="140">
        <v>-0.620120142198334</v>
      </c>
      <c r="P246" s="122">
        <v>94.977803910097506</v>
      </c>
      <c r="Q246" s="122">
        <v>0</v>
      </c>
      <c r="R246" s="122"/>
      <c r="S246" s="122">
        <v>3528.93315836293</v>
      </c>
      <c r="T246" s="122">
        <v>3433.9553544528299</v>
      </c>
      <c r="U246" s="122">
        <v>105830.404320538</v>
      </c>
    </row>
    <row r="247" spans="1:21" ht="12.75" x14ac:dyDescent="0.2">
      <c r="A247" s="122" t="s">
        <v>595</v>
      </c>
      <c r="B247" s="122">
        <v>4808</v>
      </c>
      <c r="C247" s="122">
        <v>4281.7677636866501</v>
      </c>
      <c r="D247" s="122">
        <v>165.08066815635499</v>
      </c>
      <c r="E247" s="122">
        <v>360.81711067336499</v>
      </c>
      <c r="F247" s="122"/>
      <c r="G247" s="122">
        <v>10241</v>
      </c>
      <c r="H247" s="122">
        <v>376</v>
      </c>
      <c r="I247" s="122">
        <v>116621.233159348</v>
      </c>
      <c r="J247" s="122"/>
      <c r="K247" s="122">
        <v>257.37265415549598</v>
      </c>
      <c r="L247" s="122">
        <v>92.291985999140707</v>
      </c>
      <c r="M247" s="122"/>
      <c r="N247" s="122">
        <v>235.18641443555501</v>
      </c>
      <c r="O247" s="140">
        <v>-0.620120142198334</v>
      </c>
      <c r="P247" s="122">
        <v>485.82768676897598</v>
      </c>
      <c r="Q247" s="122">
        <v>0</v>
      </c>
      <c r="R247" s="122"/>
      <c r="S247" s="122">
        <v>4371.4083941727704</v>
      </c>
      <c r="T247" s="122">
        <v>3885.5807074037898</v>
      </c>
      <c r="U247" s="122">
        <v>105830.404320538</v>
      </c>
    </row>
    <row r="248" spans="1:21" ht="12.75" x14ac:dyDescent="0.2">
      <c r="A248" s="122" t="s">
        <v>596</v>
      </c>
      <c r="B248" s="122">
        <v>4408</v>
      </c>
      <c r="C248" s="122">
        <v>4030.7223075760899</v>
      </c>
      <c r="D248" s="122">
        <v>158.250955758016</v>
      </c>
      <c r="E248" s="122">
        <v>218.908368629102</v>
      </c>
      <c r="F248" s="122"/>
      <c r="G248" s="122">
        <v>15566</v>
      </c>
      <c r="H248" s="122">
        <v>538</v>
      </c>
      <c r="I248" s="122">
        <v>116621.233159348</v>
      </c>
      <c r="J248" s="122"/>
      <c r="K248" s="122">
        <v>250.542941757157</v>
      </c>
      <c r="L248" s="122">
        <v>92.291985999140707</v>
      </c>
      <c r="M248" s="122"/>
      <c r="N248" s="122">
        <v>171.04456519040301</v>
      </c>
      <c r="O248" s="140">
        <v>-0.620120142198334</v>
      </c>
      <c r="P248" s="122">
        <v>266.15205192560302</v>
      </c>
      <c r="Q248" s="122">
        <v>0</v>
      </c>
      <c r="R248" s="122"/>
      <c r="S248" s="122">
        <v>3923.9162511064701</v>
      </c>
      <c r="T248" s="122">
        <v>3657.76419918087</v>
      </c>
      <c r="U248" s="122">
        <v>105830.404320538</v>
      </c>
    </row>
    <row r="249" spans="1:21" ht="12.75" x14ac:dyDescent="0.2">
      <c r="A249" s="122" t="s">
        <v>597</v>
      </c>
      <c r="B249" s="122">
        <v>3900</v>
      </c>
      <c r="C249" s="122">
        <v>3877.4323045307601</v>
      </c>
      <c r="D249" s="122">
        <v>42.505112608975203</v>
      </c>
      <c r="E249" s="122">
        <v>-20.4018455840889</v>
      </c>
      <c r="F249" s="122"/>
      <c r="G249" s="122">
        <v>15640</v>
      </c>
      <c r="H249" s="122">
        <v>520</v>
      </c>
      <c r="I249" s="122">
        <v>116621.233159348</v>
      </c>
      <c r="J249" s="122"/>
      <c r="K249" s="122">
        <v>134.79709860811599</v>
      </c>
      <c r="L249" s="122">
        <v>92.291985999140707</v>
      </c>
      <c r="M249" s="122"/>
      <c r="N249" s="122">
        <v>-27.0462379932587</v>
      </c>
      <c r="O249" s="140">
        <v>-0.620120142198334</v>
      </c>
      <c r="P249" s="122">
        <v>-14.377573317117401</v>
      </c>
      <c r="Q249" s="122">
        <v>0</v>
      </c>
      <c r="R249" s="122"/>
      <c r="S249" s="122">
        <v>3504.2803708439901</v>
      </c>
      <c r="T249" s="122">
        <v>3518.6579441611102</v>
      </c>
      <c r="U249" s="122">
        <v>105830.404320538</v>
      </c>
    </row>
    <row r="250" spans="1:21" ht="12.75" x14ac:dyDescent="0.2">
      <c r="A250" s="122" t="s">
        <v>598</v>
      </c>
      <c r="B250" s="122">
        <v>3856</v>
      </c>
      <c r="C250" s="122">
        <v>3633.6120734666601</v>
      </c>
      <c r="D250" s="122">
        <v>21.712224527175302</v>
      </c>
      <c r="E250" s="122">
        <v>200.56578111147201</v>
      </c>
      <c r="F250" s="122"/>
      <c r="G250" s="122">
        <v>26992</v>
      </c>
      <c r="H250" s="122">
        <v>841</v>
      </c>
      <c r="I250" s="122">
        <v>116621.233159348</v>
      </c>
      <c r="J250" s="122"/>
      <c r="K250" s="122">
        <v>114.004210526316</v>
      </c>
      <c r="L250" s="122">
        <v>92.291985999140707</v>
      </c>
      <c r="M250" s="122"/>
      <c r="N250" s="122">
        <v>171.28452423740001</v>
      </c>
      <c r="O250" s="140">
        <v>-0.620120142198334</v>
      </c>
      <c r="P250" s="122">
        <v>229.226917843347</v>
      </c>
      <c r="Q250" s="122">
        <v>0</v>
      </c>
      <c r="R250" s="122"/>
      <c r="S250" s="122">
        <v>3526.6250370480102</v>
      </c>
      <c r="T250" s="122">
        <v>3297.3981192046699</v>
      </c>
      <c r="U250" s="122">
        <v>105830.404320538</v>
      </c>
    </row>
    <row r="251" spans="1:21" ht="12.75" x14ac:dyDescent="0.2">
      <c r="A251" s="122" t="s">
        <v>599</v>
      </c>
      <c r="B251" s="122">
        <v>4235</v>
      </c>
      <c r="C251" s="122">
        <v>3747.4689318556698</v>
      </c>
      <c r="D251" s="122">
        <v>395.82484720608602</v>
      </c>
      <c r="E251" s="122">
        <v>91.948674810620901</v>
      </c>
      <c r="F251" s="122"/>
      <c r="G251" s="122">
        <v>10114</v>
      </c>
      <c r="H251" s="122">
        <v>325</v>
      </c>
      <c r="I251" s="122">
        <v>116621.233159348</v>
      </c>
      <c r="J251" s="122"/>
      <c r="K251" s="122">
        <v>488.11683320522701</v>
      </c>
      <c r="L251" s="122">
        <v>92.291985999140707</v>
      </c>
      <c r="M251" s="122"/>
      <c r="N251" s="122">
        <v>99.328683322707505</v>
      </c>
      <c r="O251" s="140">
        <v>-0.620120142198334</v>
      </c>
      <c r="P251" s="122">
        <v>83.948546156335894</v>
      </c>
      <c r="Q251" s="122">
        <v>0</v>
      </c>
      <c r="R251" s="122"/>
      <c r="S251" s="122">
        <v>3484.6684793355698</v>
      </c>
      <c r="T251" s="122">
        <v>3400.7199331792399</v>
      </c>
      <c r="U251" s="122">
        <v>105830.404320538</v>
      </c>
    </row>
    <row r="252" spans="1:21" ht="12.75" x14ac:dyDescent="0.2">
      <c r="A252" s="122" t="s">
        <v>600</v>
      </c>
      <c r="B252" s="122">
        <v>3533</v>
      </c>
      <c r="C252" s="122">
        <v>3372.2768094092098</v>
      </c>
      <c r="D252" s="122">
        <v>-14.559433631425099</v>
      </c>
      <c r="E252" s="122">
        <v>175.09706471855401</v>
      </c>
      <c r="F252" s="122"/>
      <c r="G252" s="122">
        <v>20369</v>
      </c>
      <c r="H252" s="122">
        <v>589</v>
      </c>
      <c r="I252" s="122">
        <v>116621.233159348</v>
      </c>
      <c r="J252" s="122"/>
      <c r="K252" s="122">
        <v>77.732552367715698</v>
      </c>
      <c r="L252" s="122">
        <v>92.291985999140707</v>
      </c>
      <c r="M252" s="122"/>
      <c r="N252" s="122">
        <v>107.688338917056</v>
      </c>
      <c r="O252" s="140">
        <v>-0.620120142198334</v>
      </c>
      <c r="P252" s="122">
        <v>241.88567037785401</v>
      </c>
      <c r="Q252" s="122">
        <v>0</v>
      </c>
      <c r="R252" s="122"/>
      <c r="S252" s="122">
        <v>3302.1295775307299</v>
      </c>
      <c r="T252" s="122">
        <v>3060.2439071528702</v>
      </c>
      <c r="U252" s="122">
        <v>105830.404320538</v>
      </c>
    </row>
    <row r="253" spans="1:21" ht="12.75" x14ac:dyDescent="0.2">
      <c r="A253" s="122" t="s">
        <v>601</v>
      </c>
      <c r="B253" s="122">
        <v>4721</v>
      </c>
      <c r="C253" s="122">
        <v>4250.3164691442498</v>
      </c>
      <c r="D253" s="122">
        <v>159.25113485462299</v>
      </c>
      <c r="E253" s="122">
        <v>310.965065515932</v>
      </c>
      <c r="F253" s="122"/>
      <c r="G253" s="122">
        <v>6887</v>
      </c>
      <c r="H253" s="122">
        <v>251</v>
      </c>
      <c r="I253" s="122">
        <v>116621.233159348</v>
      </c>
      <c r="J253" s="122"/>
      <c r="K253" s="122">
        <v>251.54312085376401</v>
      </c>
      <c r="L253" s="122">
        <v>92.291985999140707</v>
      </c>
      <c r="M253" s="122"/>
      <c r="N253" s="122">
        <v>436.07610929705402</v>
      </c>
      <c r="O253" s="140">
        <v>-0.620120142198334</v>
      </c>
      <c r="P253" s="122">
        <v>185.23390159261299</v>
      </c>
      <c r="Q253" s="122">
        <v>0</v>
      </c>
      <c r="R253" s="122"/>
      <c r="S253" s="122">
        <v>4042.2734666361798</v>
      </c>
      <c r="T253" s="122">
        <v>3857.0395650435598</v>
      </c>
      <c r="U253" s="122">
        <v>105830.404320538</v>
      </c>
    </row>
    <row r="254" spans="1:21" ht="12.75" x14ac:dyDescent="0.2">
      <c r="A254" s="122" t="s">
        <v>602</v>
      </c>
      <c r="B254" s="122">
        <v>3643</v>
      </c>
      <c r="C254" s="122">
        <v>3357.5551117206501</v>
      </c>
      <c r="D254" s="122">
        <v>162.59881700169299</v>
      </c>
      <c r="E254" s="122">
        <v>123.316028547207</v>
      </c>
      <c r="F254" s="122"/>
      <c r="G254" s="122">
        <v>10837</v>
      </c>
      <c r="H254" s="122">
        <v>312</v>
      </c>
      <c r="I254" s="122">
        <v>116621.233159348</v>
      </c>
      <c r="J254" s="122"/>
      <c r="K254" s="122">
        <v>254.89080300083401</v>
      </c>
      <c r="L254" s="122">
        <v>92.291985999140707</v>
      </c>
      <c r="M254" s="122"/>
      <c r="N254" s="122">
        <v>182.016656709329</v>
      </c>
      <c r="O254" s="140">
        <v>-0.620120142198334</v>
      </c>
      <c r="P254" s="122">
        <v>63.995280242887503</v>
      </c>
      <c r="Q254" s="122">
        <v>0</v>
      </c>
      <c r="R254" s="122"/>
      <c r="S254" s="122">
        <v>3110.8796714957998</v>
      </c>
      <c r="T254" s="122">
        <v>3046.8843912529101</v>
      </c>
      <c r="U254" s="122">
        <v>105830.404320538</v>
      </c>
    </row>
    <row r="255" spans="1:21" ht="12.75" x14ac:dyDescent="0.2">
      <c r="A255" s="122" t="s">
        <v>603</v>
      </c>
      <c r="B255" s="122">
        <v>3589</v>
      </c>
      <c r="C255" s="122">
        <v>3297.1672308683001</v>
      </c>
      <c r="D255" s="122">
        <v>128.56690970637999</v>
      </c>
      <c r="E255" s="122">
        <v>162.879841947263</v>
      </c>
      <c r="F255" s="122"/>
      <c r="G255" s="122">
        <v>10894</v>
      </c>
      <c r="H255" s="122">
        <v>308</v>
      </c>
      <c r="I255" s="122">
        <v>116621.233159348</v>
      </c>
      <c r="J255" s="122"/>
      <c r="K255" s="122">
        <v>220.85889570552101</v>
      </c>
      <c r="L255" s="122">
        <v>92.291985999140707</v>
      </c>
      <c r="M255" s="122"/>
      <c r="N255" s="122">
        <v>138.13584893001001</v>
      </c>
      <c r="O255" s="140">
        <v>-0.620120142198334</v>
      </c>
      <c r="P255" s="122">
        <v>187.00371482231699</v>
      </c>
      <c r="Q255" s="122">
        <v>0</v>
      </c>
      <c r="R255" s="122"/>
      <c r="S255" s="122">
        <v>3179.0878465210199</v>
      </c>
      <c r="T255" s="122">
        <v>2992.0841316986998</v>
      </c>
      <c r="U255" s="122">
        <v>105830.404320538</v>
      </c>
    </row>
    <row r="256" spans="1:21" ht="12.75" x14ac:dyDescent="0.2">
      <c r="A256" s="122" t="s">
        <v>604</v>
      </c>
      <c r="B256" s="122">
        <v>3974</v>
      </c>
      <c r="C256" s="122">
        <v>3605.22629390459</v>
      </c>
      <c r="D256" s="122">
        <v>50.386913083428198</v>
      </c>
      <c r="E256" s="122">
        <v>318.80330354168001</v>
      </c>
      <c r="F256" s="122"/>
      <c r="G256" s="122">
        <v>11160</v>
      </c>
      <c r="H256" s="122">
        <v>345</v>
      </c>
      <c r="I256" s="122">
        <v>116621.233159348</v>
      </c>
      <c r="J256" s="122"/>
      <c r="K256" s="122">
        <v>142.67889908256899</v>
      </c>
      <c r="L256" s="122">
        <v>92.291985999140707</v>
      </c>
      <c r="M256" s="122"/>
      <c r="N256" s="122">
        <v>368.68697892911803</v>
      </c>
      <c r="O256" s="140">
        <v>-0.620120142198334</v>
      </c>
      <c r="P256" s="122">
        <v>268.29950801204501</v>
      </c>
      <c r="Q256" s="122">
        <v>0</v>
      </c>
      <c r="R256" s="122"/>
      <c r="S256" s="122">
        <v>3539.93835125448</v>
      </c>
      <c r="T256" s="122">
        <v>3271.6388432424401</v>
      </c>
      <c r="U256" s="122">
        <v>105830.404320538</v>
      </c>
    </row>
    <row r="257" spans="1:21" ht="12.75" x14ac:dyDescent="0.2">
      <c r="A257" s="122" t="s">
        <v>605</v>
      </c>
      <c r="B257" s="122">
        <v>4709</v>
      </c>
      <c r="C257" s="122">
        <v>4196.1128210033203</v>
      </c>
      <c r="D257" s="122">
        <v>381.456705100335</v>
      </c>
      <c r="E257" s="122">
        <v>131.41679199406499</v>
      </c>
      <c r="F257" s="122"/>
      <c r="G257" s="122">
        <v>6837</v>
      </c>
      <c r="H257" s="122">
        <v>246</v>
      </c>
      <c r="I257" s="122">
        <v>116621.233159348</v>
      </c>
      <c r="J257" s="122"/>
      <c r="K257" s="122">
        <v>473.74869109947599</v>
      </c>
      <c r="L257" s="122">
        <v>92.291985999140707</v>
      </c>
      <c r="M257" s="122"/>
      <c r="N257" s="122">
        <v>-87.034822997374206</v>
      </c>
      <c r="O257" s="140">
        <v>-0.620120142198334</v>
      </c>
      <c r="P257" s="122">
        <v>349.24828684330498</v>
      </c>
      <c r="Q257" s="122">
        <v>0</v>
      </c>
      <c r="R257" s="122"/>
      <c r="S257" s="122">
        <v>4157.0996050899503</v>
      </c>
      <c r="T257" s="122">
        <v>3807.85131824665</v>
      </c>
      <c r="U257" s="122">
        <v>105830.404320538</v>
      </c>
    </row>
    <row r="258" spans="1:21" ht="12.75" x14ac:dyDescent="0.2">
      <c r="A258" s="122" t="s">
        <v>606</v>
      </c>
      <c r="B258" s="122">
        <v>4653</v>
      </c>
      <c r="C258" s="122">
        <v>3827.9748292259201</v>
      </c>
      <c r="D258" s="122">
        <v>257.43359029064999</v>
      </c>
      <c r="E258" s="122">
        <v>567.25723546447796</v>
      </c>
      <c r="F258" s="122"/>
      <c r="G258" s="122">
        <v>7068</v>
      </c>
      <c r="H258" s="122">
        <v>232</v>
      </c>
      <c r="I258" s="122">
        <v>116621.233159348</v>
      </c>
      <c r="J258" s="122"/>
      <c r="K258" s="122">
        <v>349.72557628979098</v>
      </c>
      <c r="L258" s="122">
        <v>92.291985999140707</v>
      </c>
      <c r="M258" s="122"/>
      <c r="N258" s="122">
        <v>596.24152146655297</v>
      </c>
      <c r="O258" s="140">
        <v>-0.620120142198334</v>
      </c>
      <c r="P258" s="122">
        <v>537.652829320205</v>
      </c>
      <c r="Q258" s="122">
        <v>0</v>
      </c>
      <c r="R258" s="122"/>
      <c r="S258" s="122">
        <v>4011.42954159593</v>
      </c>
      <c r="T258" s="122">
        <v>3473.77671227572</v>
      </c>
      <c r="U258" s="122">
        <v>105830.404320538</v>
      </c>
    </row>
    <row r="259" spans="1:21" ht="14.25" customHeight="1" x14ac:dyDescent="0.2">
      <c r="A259" s="19" t="s">
        <v>607</v>
      </c>
      <c r="B259" s="19"/>
      <c r="C259" s="19"/>
      <c r="D259" s="122"/>
      <c r="E259" s="122"/>
      <c r="F259" s="19"/>
      <c r="G259" s="122"/>
      <c r="H259" s="122"/>
      <c r="I259" s="122"/>
      <c r="J259" s="122"/>
      <c r="K259" s="122"/>
      <c r="L259" s="122"/>
      <c r="M259" s="122"/>
      <c r="N259" s="122"/>
      <c r="O259" s="140"/>
      <c r="P259" s="122"/>
      <c r="Q259" s="122"/>
      <c r="R259" s="122"/>
      <c r="S259" s="122"/>
      <c r="T259" s="122"/>
      <c r="U259" s="122"/>
    </row>
    <row r="260" spans="1:21" ht="12.75" x14ac:dyDescent="0.2">
      <c r="A260" s="122" t="s">
        <v>608</v>
      </c>
      <c r="B260" s="122">
        <v>3943</v>
      </c>
      <c r="C260" s="122">
        <v>3656.5985878033298</v>
      </c>
      <c r="D260" s="122">
        <v>22.206581336103302</v>
      </c>
      <c r="E260" s="122">
        <v>264.02653986964299</v>
      </c>
      <c r="F260" s="122"/>
      <c r="G260" s="122">
        <v>26918</v>
      </c>
      <c r="H260" s="122">
        <v>844</v>
      </c>
      <c r="I260" s="122">
        <v>116621.233159348</v>
      </c>
      <c r="J260" s="122"/>
      <c r="K260" s="122">
        <v>114.498567335244</v>
      </c>
      <c r="L260" s="122">
        <v>92.291985999140707</v>
      </c>
      <c r="M260" s="122"/>
      <c r="N260" s="122">
        <v>240.883730750116</v>
      </c>
      <c r="O260" s="140">
        <v>-0.620120142198334</v>
      </c>
      <c r="P260" s="122">
        <v>286.54922884697203</v>
      </c>
      <c r="Q260" s="122">
        <v>0</v>
      </c>
      <c r="R260" s="122"/>
      <c r="S260" s="122">
        <v>3604.8069466021502</v>
      </c>
      <c r="T260" s="122">
        <v>3318.2577177551798</v>
      </c>
      <c r="U260" s="122">
        <v>105830.404320538</v>
      </c>
    </row>
    <row r="261" spans="1:21" ht="12.75" x14ac:dyDescent="0.2">
      <c r="A261" s="122" t="s">
        <v>609</v>
      </c>
      <c r="B261" s="122">
        <v>3799</v>
      </c>
      <c r="C261" s="122">
        <v>3767.4722201910699</v>
      </c>
      <c r="D261" s="122">
        <v>-1.2326019903227501</v>
      </c>
      <c r="E261" s="122">
        <v>32.410981582693303</v>
      </c>
      <c r="F261" s="122"/>
      <c r="G261" s="122">
        <v>100603</v>
      </c>
      <c r="H261" s="122">
        <v>3250</v>
      </c>
      <c r="I261" s="122">
        <v>116621.233159348</v>
      </c>
      <c r="J261" s="122"/>
      <c r="K261" s="122">
        <v>91.059384008818</v>
      </c>
      <c r="L261" s="122">
        <v>92.291985999140707</v>
      </c>
      <c r="M261" s="122"/>
      <c r="N261" s="122">
        <v>3.7549589736222502</v>
      </c>
      <c r="O261" s="140">
        <v>-0.620120142198334</v>
      </c>
      <c r="P261" s="122">
        <v>60.446884049566101</v>
      </c>
      <c r="Q261" s="122">
        <v>0</v>
      </c>
      <c r="R261" s="122"/>
      <c r="S261" s="122">
        <v>3479.3192242556102</v>
      </c>
      <c r="T261" s="122">
        <v>3418.87234020604</v>
      </c>
      <c r="U261" s="122">
        <v>105830.404320538</v>
      </c>
    </row>
    <row r="262" spans="1:21" ht="12.75" x14ac:dyDescent="0.2">
      <c r="A262" s="122" t="s">
        <v>610</v>
      </c>
      <c r="B262" s="122">
        <v>4782</v>
      </c>
      <c r="C262" s="122">
        <v>3971.8825786154898</v>
      </c>
      <c r="D262" s="122">
        <v>184.74630023604601</v>
      </c>
      <c r="E262" s="122">
        <v>625.52307100194901</v>
      </c>
      <c r="F262" s="122"/>
      <c r="G262" s="122">
        <v>9660</v>
      </c>
      <c r="H262" s="122">
        <v>329</v>
      </c>
      <c r="I262" s="122">
        <v>116621.233159348</v>
      </c>
      <c r="J262" s="122"/>
      <c r="K262" s="122">
        <v>277.038286235187</v>
      </c>
      <c r="L262" s="122">
        <v>92.291985999140707</v>
      </c>
      <c r="M262" s="122"/>
      <c r="N262" s="122">
        <v>494.58230102667102</v>
      </c>
      <c r="O262" s="140">
        <v>-0.620120142198334</v>
      </c>
      <c r="P262" s="122">
        <v>755.84372083502797</v>
      </c>
      <c r="Q262" s="122">
        <v>0</v>
      </c>
      <c r="R262" s="122"/>
      <c r="S262" s="122">
        <v>4360.2125636359597</v>
      </c>
      <c r="T262" s="122">
        <v>3604.36884280093</v>
      </c>
      <c r="U262" s="122">
        <v>105830.404320538</v>
      </c>
    </row>
    <row r="263" spans="1:21" ht="12.75" x14ac:dyDescent="0.2">
      <c r="A263" s="122" t="s">
        <v>611</v>
      </c>
      <c r="B263" s="122">
        <v>3795</v>
      </c>
      <c r="C263" s="122">
        <v>3744.8758328487802</v>
      </c>
      <c r="D263" s="122">
        <v>49.273363544932302</v>
      </c>
      <c r="E263" s="122">
        <v>0.53624299603264902</v>
      </c>
      <c r="F263" s="122"/>
      <c r="G263" s="122">
        <v>37401</v>
      </c>
      <c r="H263" s="122">
        <v>1201</v>
      </c>
      <c r="I263" s="122">
        <v>116621.233159348</v>
      </c>
      <c r="J263" s="122"/>
      <c r="K263" s="122">
        <v>141.565349544073</v>
      </c>
      <c r="L263" s="122">
        <v>92.291985999140707</v>
      </c>
      <c r="M263" s="122"/>
      <c r="N263" s="122">
        <v>-7.2852944974679303</v>
      </c>
      <c r="O263" s="140">
        <v>-0.620120142198334</v>
      </c>
      <c r="P263" s="122">
        <v>7.7376603473349004</v>
      </c>
      <c r="Q263" s="122">
        <v>0</v>
      </c>
      <c r="R263" s="122"/>
      <c r="S263" s="122">
        <v>3406.1044309942699</v>
      </c>
      <c r="T263" s="122">
        <v>3398.36677064694</v>
      </c>
      <c r="U263" s="122">
        <v>105830.404320538</v>
      </c>
    </row>
    <row r="264" spans="1:21" ht="12.75" x14ac:dyDescent="0.2">
      <c r="A264" s="122" t="s">
        <v>612</v>
      </c>
      <c r="B264" s="122">
        <v>4326</v>
      </c>
      <c r="C264" s="122">
        <v>3953.1582608671301</v>
      </c>
      <c r="D264" s="122">
        <v>51.549498511002298</v>
      </c>
      <c r="E264" s="122">
        <v>320.80993450561903</v>
      </c>
      <c r="F264" s="122"/>
      <c r="G264" s="122">
        <v>19028</v>
      </c>
      <c r="H264" s="122">
        <v>645</v>
      </c>
      <c r="I264" s="122">
        <v>116621.233159348</v>
      </c>
      <c r="J264" s="122"/>
      <c r="K264" s="122">
        <v>143.841484510143</v>
      </c>
      <c r="L264" s="122">
        <v>92.291985999140707</v>
      </c>
      <c r="M264" s="122"/>
      <c r="N264" s="122">
        <v>301.857272682906</v>
      </c>
      <c r="O264" s="140">
        <v>-0.620120142198334</v>
      </c>
      <c r="P264" s="122">
        <v>339.14247618613399</v>
      </c>
      <c r="Q264" s="122">
        <v>0</v>
      </c>
      <c r="R264" s="122"/>
      <c r="S264" s="122">
        <v>3926.5195408669701</v>
      </c>
      <c r="T264" s="122">
        <v>3587.3770646808398</v>
      </c>
      <c r="U264" s="122">
        <v>105830.404320538</v>
      </c>
    </row>
    <row r="265" spans="1:21" ht="12.75" x14ac:dyDescent="0.2">
      <c r="A265" s="122" t="s">
        <v>613</v>
      </c>
      <c r="B265" s="122">
        <v>3982</v>
      </c>
      <c r="C265" s="122">
        <v>3370.3425678368799</v>
      </c>
      <c r="D265" s="122">
        <v>194.51373658016601</v>
      </c>
      <c r="E265" s="122">
        <v>417.41083201420997</v>
      </c>
      <c r="F265" s="122"/>
      <c r="G265" s="122">
        <v>9481</v>
      </c>
      <c r="H265" s="122">
        <v>274</v>
      </c>
      <c r="I265" s="122">
        <v>116621.233159348</v>
      </c>
      <c r="J265" s="122"/>
      <c r="K265" s="122">
        <v>286.80572257930697</v>
      </c>
      <c r="L265" s="122">
        <v>92.291985999140707</v>
      </c>
      <c r="M265" s="122"/>
      <c r="N265" s="122">
        <v>414.75824195400997</v>
      </c>
      <c r="O265" s="140">
        <v>-0.620120142198334</v>
      </c>
      <c r="P265" s="122">
        <v>419.443301932211</v>
      </c>
      <c r="Q265" s="122">
        <v>0</v>
      </c>
      <c r="R265" s="122"/>
      <c r="S265" s="122">
        <v>3477.9319406651898</v>
      </c>
      <c r="T265" s="122">
        <v>3058.4886387329798</v>
      </c>
      <c r="U265" s="122">
        <v>105830.404320538</v>
      </c>
    </row>
    <row r="266" spans="1:21" ht="12.75" x14ac:dyDescent="0.2">
      <c r="A266" s="122" t="s">
        <v>614</v>
      </c>
      <c r="B266" s="122">
        <v>4042</v>
      </c>
      <c r="C266" s="122">
        <v>3382.3322371520599</v>
      </c>
      <c r="D266" s="122">
        <v>166.71302904599401</v>
      </c>
      <c r="E266" s="122">
        <v>492.802475922675</v>
      </c>
      <c r="F266" s="122"/>
      <c r="G266" s="122">
        <v>5896</v>
      </c>
      <c r="H266" s="122">
        <v>171</v>
      </c>
      <c r="I266" s="122">
        <v>116621.233159348</v>
      </c>
      <c r="J266" s="122"/>
      <c r="K266" s="122">
        <v>259.005015045135</v>
      </c>
      <c r="L266" s="122">
        <v>92.291985999140707</v>
      </c>
      <c r="M266" s="122"/>
      <c r="N266" s="122">
        <v>464.51831361721202</v>
      </c>
      <c r="O266" s="140">
        <v>-0.620120142198334</v>
      </c>
      <c r="P266" s="122">
        <v>520.46651808593901</v>
      </c>
      <c r="Q266" s="122">
        <v>0</v>
      </c>
      <c r="R266" s="122"/>
      <c r="S266" s="122">
        <v>3589.8354357948901</v>
      </c>
      <c r="T266" s="122">
        <v>3069.36891770895</v>
      </c>
      <c r="U266" s="122">
        <v>105830.404320538</v>
      </c>
    </row>
    <row r="267" spans="1:21" ht="12.75" x14ac:dyDescent="0.2">
      <c r="A267" s="122" t="s">
        <v>615</v>
      </c>
      <c r="B267" s="122">
        <v>4365</v>
      </c>
      <c r="C267" s="122">
        <v>3958.0296205343502</v>
      </c>
      <c r="D267" s="122">
        <v>155.236895180391</v>
      </c>
      <c r="E267" s="122">
        <v>251.72041667640801</v>
      </c>
      <c r="F267" s="122"/>
      <c r="G267" s="122">
        <v>11609</v>
      </c>
      <c r="H267" s="122">
        <v>394</v>
      </c>
      <c r="I267" s="122">
        <v>116621.233159348</v>
      </c>
      <c r="J267" s="122"/>
      <c r="K267" s="122">
        <v>247.52888117953199</v>
      </c>
      <c r="L267" s="122">
        <v>92.291985999140707</v>
      </c>
      <c r="M267" s="122"/>
      <c r="N267" s="122">
        <v>150.92432621764601</v>
      </c>
      <c r="O267" s="140">
        <v>-0.620120142198334</v>
      </c>
      <c r="P267" s="122">
        <v>351.89638699297302</v>
      </c>
      <c r="Q267" s="122">
        <v>0</v>
      </c>
      <c r="R267" s="122"/>
      <c r="S267" s="122">
        <v>3943.6940700226901</v>
      </c>
      <c r="T267" s="122">
        <v>3591.7976830297098</v>
      </c>
      <c r="U267" s="122">
        <v>105830.404320538</v>
      </c>
    </row>
    <row r="268" spans="1:21" ht="12.75" x14ac:dyDescent="0.2">
      <c r="A268" s="122" t="s">
        <v>616</v>
      </c>
      <c r="B268" s="122">
        <v>4458</v>
      </c>
      <c r="C268" s="122">
        <v>4072.6383927625898</v>
      </c>
      <c r="D268" s="122">
        <v>-4.2342219232037497</v>
      </c>
      <c r="E268" s="122">
        <v>389.18302789011602</v>
      </c>
      <c r="F268" s="122"/>
      <c r="G268" s="122">
        <v>39259</v>
      </c>
      <c r="H268" s="122">
        <v>1371</v>
      </c>
      <c r="I268" s="122">
        <v>116621.233159348</v>
      </c>
      <c r="J268" s="122"/>
      <c r="K268" s="122">
        <v>88.057764075937001</v>
      </c>
      <c r="L268" s="122">
        <v>92.291985999140707</v>
      </c>
      <c r="M268" s="122"/>
      <c r="N268" s="122">
        <v>317.05873359818202</v>
      </c>
      <c r="O268" s="140">
        <v>-0.620120142198334</v>
      </c>
      <c r="P268" s="122">
        <v>460.68720203985202</v>
      </c>
      <c r="Q268" s="122">
        <v>0</v>
      </c>
      <c r="R268" s="122"/>
      <c r="S268" s="122">
        <v>4156.4890391589197</v>
      </c>
      <c r="T268" s="122">
        <v>3695.8018371190701</v>
      </c>
      <c r="U268" s="122">
        <v>105830.404320538</v>
      </c>
    </row>
    <row r="269" spans="1:21" ht="12.75" x14ac:dyDescent="0.2">
      <c r="A269" s="122" t="s">
        <v>617</v>
      </c>
      <c r="B269" s="122">
        <v>3758</v>
      </c>
      <c r="C269" s="122">
        <v>3645.82708581315</v>
      </c>
      <c r="D269" s="122">
        <v>31.183304190696202</v>
      </c>
      <c r="E269" s="122">
        <v>81.042593737312302</v>
      </c>
      <c r="F269" s="122"/>
      <c r="G269" s="122">
        <v>25782</v>
      </c>
      <c r="H269" s="122">
        <v>806</v>
      </c>
      <c r="I269" s="122">
        <v>116621.233159348</v>
      </c>
      <c r="J269" s="122"/>
      <c r="K269" s="122">
        <v>123.475290189837</v>
      </c>
      <c r="L269" s="122">
        <v>92.291985999140707</v>
      </c>
      <c r="M269" s="122"/>
      <c r="N269" s="122">
        <v>37.423952002616304</v>
      </c>
      <c r="O269" s="140">
        <v>-0.620120142198334</v>
      </c>
      <c r="P269" s="122">
        <v>124.04111532981</v>
      </c>
      <c r="Q269" s="122">
        <v>0</v>
      </c>
      <c r="R269" s="122"/>
      <c r="S269" s="122">
        <v>3432.5240058097402</v>
      </c>
      <c r="T269" s="122">
        <v>3308.4828904799301</v>
      </c>
      <c r="U269" s="122">
        <v>105830.404320538</v>
      </c>
    </row>
    <row r="270" spans="1:21" ht="14.25" customHeight="1" x14ac:dyDescent="0.2">
      <c r="A270" s="19" t="s">
        <v>618</v>
      </c>
      <c r="B270" s="19"/>
      <c r="C270" s="19"/>
      <c r="D270" s="122"/>
      <c r="E270" s="122"/>
      <c r="F270" s="19"/>
      <c r="G270" s="122"/>
      <c r="H270" s="122"/>
      <c r="I270" s="122"/>
      <c r="J270" s="122"/>
      <c r="K270" s="122"/>
      <c r="L270" s="122"/>
      <c r="M270" s="122"/>
      <c r="N270" s="122"/>
      <c r="O270" s="140"/>
      <c r="P270" s="122"/>
      <c r="Q270" s="122"/>
      <c r="R270" s="122"/>
      <c r="S270" s="122"/>
      <c r="T270" s="122"/>
      <c r="U270" s="122"/>
    </row>
    <row r="271" spans="1:21" ht="12.75" x14ac:dyDescent="0.2">
      <c r="A271" s="122" t="s">
        <v>619</v>
      </c>
      <c r="B271" s="122">
        <v>3896</v>
      </c>
      <c r="C271" s="122">
        <v>3925.9549709856001</v>
      </c>
      <c r="D271" s="122">
        <v>-31.453080224064699</v>
      </c>
      <c r="E271" s="122">
        <v>1.1877626343335499</v>
      </c>
      <c r="F271" s="122"/>
      <c r="G271" s="122">
        <v>25190</v>
      </c>
      <c r="H271" s="122">
        <v>848</v>
      </c>
      <c r="I271" s="122">
        <v>116621.233159348</v>
      </c>
      <c r="J271" s="122"/>
      <c r="K271" s="122">
        <v>60.838905775076</v>
      </c>
      <c r="L271" s="122">
        <v>92.291985999140707</v>
      </c>
      <c r="M271" s="122"/>
      <c r="N271" s="122">
        <v>-47.999849563111198</v>
      </c>
      <c r="O271" s="140">
        <v>-0.620120142198334</v>
      </c>
      <c r="P271" s="122">
        <v>49.7552546895799</v>
      </c>
      <c r="Q271" s="122">
        <v>0</v>
      </c>
      <c r="R271" s="122"/>
      <c r="S271" s="122">
        <v>3612.4461186759299</v>
      </c>
      <c r="T271" s="122">
        <v>3562.69086398635</v>
      </c>
      <c r="U271" s="122">
        <v>105830.404320538</v>
      </c>
    </row>
    <row r="272" spans="1:21" ht="12.75" x14ac:dyDescent="0.2">
      <c r="A272" s="122" t="s">
        <v>620</v>
      </c>
      <c r="B272" s="122">
        <v>4054</v>
      </c>
      <c r="C272" s="122">
        <v>3822.61967905441</v>
      </c>
      <c r="D272" s="122">
        <v>57.208898772380202</v>
      </c>
      <c r="E272" s="122">
        <v>174.47618967310299</v>
      </c>
      <c r="F272" s="122"/>
      <c r="G272" s="122">
        <v>18610</v>
      </c>
      <c r="H272" s="122">
        <v>610</v>
      </c>
      <c r="I272" s="122">
        <v>116621.233159348</v>
      </c>
      <c r="J272" s="122"/>
      <c r="K272" s="122">
        <v>149.50088477152099</v>
      </c>
      <c r="L272" s="122">
        <v>92.291985999140707</v>
      </c>
      <c r="M272" s="122"/>
      <c r="N272" s="122">
        <v>159.11464882275001</v>
      </c>
      <c r="O272" s="140">
        <v>-0.620120142198334</v>
      </c>
      <c r="P272" s="122">
        <v>189.217610381258</v>
      </c>
      <c r="Q272" s="122">
        <v>0</v>
      </c>
      <c r="R272" s="122"/>
      <c r="S272" s="122">
        <v>3658.1346783838399</v>
      </c>
      <c r="T272" s="122">
        <v>3468.91706800259</v>
      </c>
      <c r="U272" s="122">
        <v>105830.404320538</v>
      </c>
    </row>
    <row r="273" spans="1:21" ht="12.75" x14ac:dyDescent="0.2">
      <c r="A273" s="122" t="s">
        <v>621</v>
      </c>
      <c r="B273" s="122">
        <v>4380</v>
      </c>
      <c r="C273" s="122">
        <v>3976.3290214157</v>
      </c>
      <c r="D273" s="122">
        <v>95.042081117579301</v>
      </c>
      <c r="E273" s="122">
        <v>308.23094138733501</v>
      </c>
      <c r="F273" s="122"/>
      <c r="G273" s="122">
        <v>19709</v>
      </c>
      <c r="H273" s="122">
        <v>672</v>
      </c>
      <c r="I273" s="122">
        <v>116621.233159348</v>
      </c>
      <c r="J273" s="122"/>
      <c r="K273" s="122">
        <v>187.33406711672001</v>
      </c>
      <c r="L273" s="122">
        <v>92.291985999140707</v>
      </c>
      <c r="M273" s="122"/>
      <c r="N273" s="122">
        <v>315.24812388645699</v>
      </c>
      <c r="O273" s="140">
        <v>-0.620120142198334</v>
      </c>
      <c r="P273" s="122">
        <v>300.59363874601502</v>
      </c>
      <c r="Q273" s="122">
        <v>0</v>
      </c>
      <c r="R273" s="122"/>
      <c r="S273" s="122">
        <v>3908.9975000987702</v>
      </c>
      <c r="T273" s="122">
        <v>3608.40386135276</v>
      </c>
      <c r="U273" s="122">
        <v>105830.404320538</v>
      </c>
    </row>
    <row r="274" spans="1:21" ht="12.75" x14ac:dyDescent="0.2">
      <c r="A274" s="122" t="s">
        <v>622</v>
      </c>
      <c r="B274" s="122">
        <v>3696</v>
      </c>
      <c r="C274" s="122">
        <v>3644.6348344911198</v>
      </c>
      <c r="D274" s="122">
        <v>17.834242633897201</v>
      </c>
      <c r="E274" s="122">
        <v>33.611024318154797</v>
      </c>
      <c r="F274" s="122"/>
      <c r="G274" s="122">
        <v>98810</v>
      </c>
      <c r="H274" s="122">
        <v>3088</v>
      </c>
      <c r="I274" s="122">
        <v>116621.233159348</v>
      </c>
      <c r="J274" s="122"/>
      <c r="K274" s="122">
        <v>110.126228633038</v>
      </c>
      <c r="L274" s="122">
        <v>92.291985999140707</v>
      </c>
      <c r="M274" s="122"/>
      <c r="N274" s="122">
        <v>46.136590863888202</v>
      </c>
      <c r="O274" s="140">
        <v>-0.620120142198334</v>
      </c>
      <c r="P274" s="122">
        <v>20.4653376302231</v>
      </c>
      <c r="Q274" s="122">
        <v>0</v>
      </c>
      <c r="R274" s="122"/>
      <c r="S274" s="122">
        <v>3327.8662944344001</v>
      </c>
      <c r="T274" s="122">
        <v>3307.4009568041802</v>
      </c>
      <c r="U274" s="122">
        <v>105830.404320538</v>
      </c>
    </row>
    <row r="275" spans="1:21" ht="12.75" x14ac:dyDescent="0.2">
      <c r="A275" s="122" t="s">
        <v>623</v>
      </c>
      <c r="B275" s="122">
        <v>4593</v>
      </c>
      <c r="C275" s="122">
        <v>4501.8512633891496</v>
      </c>
      <c r="D275" s="122">
        <v>-12.6584255031068</v>
      </c>
      <c r="E275" s="122">
        <v>104.064085090395</v>
      </c>
      <c r="F275" s="122"/>
      <c r="G275" s="122">
        <v>18030</v>
      </c>
      <c r="H275" s="122">
        <v>696</v>
      </c>
      <c r="I275" s="122">
        <v>116621.233159348</v>
      </c>
      <c r="J275" s="122"/>
      <c r="K275" s="122">
        <v>79.633560496033994</v>
      </c>
      <c r="L275" s="122">
        <v>92.291985999140707</v>
      </c>
      <c r="M275" s="122"/>
      <c r="N275" s="122">
        <v>59.031104816612199</v>
      </c>
      <c r="O275" s="140">
        <v>-0.620120142198334</v>
      </c>
      <c r="P275" s="122">
        <v>148.47694522197901</v>
      </c>
      <c r="Q275" s="122">
        <v>0</v>
      </c>
      <c r="R275" s="122"/>
      <c r="S275" s="122">
        <v>4233.7770787269401</v>
      </c>
      <c r="T275" s="122">
        <v>4085.3001335049598</v>
      </c>
      <c r="U275" s="122">
        <v>105830.404320538</v>
      </c>
    </row>
    <row r="276" spans="1:21" ht="12.75" x14ac:dyDescent="0.2">
      <c r="A276" s="122" t="s">
        <v>624</v>
      </c>
      <c r="B276" s="122">
        <v>4587</v>
      </c>
      <c r="C276" s="122">
        <v>3875.0726208011301</v>
      </c>
      <c r="D276" s="122">
        <v>464.09745034299499</v>
      </c>
      <c r="E276" s="122">
        <v>247.47123034358199</v>
      </c>
      <c r="F276" s="122"/>
      <c r="G276" s="122">
        <v>9480</v>
      </c>
      <c r="H276" s="122">
        <v>315</v>
      </c>
      <c r="I276" s="122">
        <v>116621.233159348</v>
      </c>
      <c r="J276" s="122"/>
      <c r="K276" s="122">
        <v>556.38943634213604</v>
      </c>
      <c r="L276" s="122">
        <v>92.291985999140707</v>
      </c>
      <c r="M276" s="122"/>
      <c r="N276" s="122">
        <v>363.88999465566599</v>
      </c>
      <c r="O276" s="140">
        <v>-0.620120142198334</v>
      </c>
      <c r="P276" s="122">
        <v>130.432345889299</v>
      </c>
      <c r="Q276" s="122">
        <v>0</v>
      </c>
      <c r="R276" s="122"/>
      <c r="S276" s="122">
        <v>3646.9489451476802</v>
      </c>
      <c r="T276" s="122">
        <v>3516.5165992583802</v>
      </c>
      <c r="U276" s="122">
        <v>105830.404320538</v>
      </c>
    </row>
    <row r="277" spans="1:21" ht="12.75" x14ac:dyDescent="0.2">
      <c r="A277" s="122" t="s">
        <v>625</v>
      </c>
      <c r="B277" s="122">
        <v>3993</v>
      </c>
      <c r="C277" s="122">
        <v>3843.1265491867398</v>
      </c>
      <c r="D277" s="122">
        <v>51.997957405300298</v>
      </c>
      <c r="E277" s="122">
        <v>97.719318283455195</v>
      </c>
      <c r="F277" s="122"/>
      <c r="G277" s="122">
        <v>56139</v>
      </c>
      <c r="H277" s="122">
        <v>1850</v>
      </c>
      <c r="I277" s="122">
        <v>116621.233159348</v>
      </c>
      <c r="J277" s="122"/>
      <c r="K277" s="122">
        <v>144.289943404441</v>
      </c>
      <c r="L277" s="122">
        <v>92.291985999140707</v>
      </c>
      <c r="M277" s="122"/>
      <c r="N277" s="122">
        <v>109.482106149297</v>
      </c>
      <c r="O277" s="140">
        <v>-0.620120142198334</v>
      </c>
      <c r="P277" s="122">
        <v>85.336410275415304</v>
      </c>
      <c r="Q277" s="122">
        <v>0</v>
      </c>
      <c r="R277" s="122"/>
      <c r="S277" s="122">
        <v>3572.8628712561099</v>
      </c>
      <c r="T277" s="122">
        <v>3487.52646098069</v>
      </c>
      <c r="U277" s="122">
        <v>105830.404320538</v>
      </c>
    </row>
    <row r="278" spans="1:21" ht="14.25" customHeight="1" x14ac:dyDescent="0.2">
      <c r="A278" s="19" t="s">
        <v>626</v>
      </c>
      <c r="B278" s="19"/>
      <c r="C278" s="19"/>
      <c r="D278" s="122"/>
      <c r="E278" s="122"/>
      <c r="F278" s="19"/>
      <c r="G278" s="122"/>
      <c r="H278" s="122"/>
      <c r="I278" s="122"/>
      <c r="J278" s="122"/>
      <c r="K278" s="122"/>
      <c r="L278" s="122"/>
      <c r="M278" s="122"/>
      <c r="N278" s="122"/>
      <c r="O278" s="140"/>
      <c r="P278" s="122"/>
      <c r="Q278" s="122"/>
      <c r="R278" s="122"/>
      <c r="S278" s="122"/>
      <c r="T278" s="122"/>
      <c r="U278" s="122"/>
    </row>
    <row r="279" spans="1:21" ht="12.75" x14ac:dyDescent="0.2">
      <c r="A279" s="122" t="s">
        <v>627</v>
      </c>
      <c r="B279" s="122">
        <v>4393</v>
      </c>
      <c r="C279" s="122">
        <v>3766.2010146939201</v>
      </c>
      <c r="D279" s="122">
        <v>354.96462740222898</v>
      </c>
      <c r="E279" s="122">
        <v>271.71546672334</v>
      </c>
      <c r="F279" s="122"/>
      <c r="G279" s="122">
        <v>7122</v>
      </c>
      <c r="H279" s="122">
        <v>230</v>
      </c>
      <c r="I279" s="122">
        <v>116621.233159348</v>
      </c>
      <c r="J279" s="122"/>
      <c r="K279" s="122">
        <v>447.25661340136998</v>
      </c>
      <c r="L279" s="122">
        <v>92.291985999140707</v>
      </c>
      <c r="M279" s="122"/>
      <c r="N279" s="122">
        <v>228.00373575937101</v>
      </c>
      <c r="O279" s="140">
        <v>-0.620120142198334</v>
      </c>
      <c r="P279" s="122">
        <v>314.80707754511099</v>
      </c>
      <c r="Q279" s="122">
        <v>0</v>
      </c>
      <c r="R279" s="122"/>
      <c r="S279" s="122">
        <v>3732.52583543948</v>
      </c>
      <c r="T279" s="122">
        <v>3417.7187578943699</v>
      </c>
      <c r="U279" s="122">
        <v>105830.404320538</v>
      </c>
    </row>
    <row r="280" spans="1:21" ht="12.75" x14ac:dyDescent="0.2">
      <c r="A280" s="122" t="s">
        <v>628</v>
      </c>
      <c r="B280" s="122">
        <v>5339</v>
      </c>
      <c r="C280" s="122">
        <v>4377.1082742471899</v>
      </c>
      <c r="D280" s="122">
        <v>395.99701618585499</v>
      </c>
      <c r="E280" s="122">
        <v>565.93082627425702</v>
      </c>
      <c r="F280" s="122"/>
      <c r="G280" s="122">
        <v>6501</v>
      </c>
      <c r="H280" s="122">
        <v>244</v>
      </c>
      <c r="I280" s="122">
        <v>116621.233159348</v>
      </c>
      <c r="J280" s="122"/>
      <c r="K280" s="122">
        <v>488.28900218499598</v>
      </c>
      <c r="L280" s="122">
        <v>92.291985999140707</v>
      </c>
      <c r="M280" s="122"/>
      <c r="N280" s="122">
        <v>443.06498871886998</v>
      </c>
      <c r="O280" s="140">
        <v>-0.620120142198334</v>
      </c>
      <c r="P280" s="122">
        <v>688.17654368744604</v>
      </c>
      <c r="Q280" s="122">
        <v>0</v>
      </c>
      <c r="R280" s="122"/>
      <c r="S280" s="122">
        <v>4660.27601364764</v>
      </c>
      <c r="T280" s="122">
        <v>3972.0994699602002</v>
      </c>
      <c r="U280" s="122">
        <v>105830.404320538</v>
      </c>
    </row>
    <row r="281" spans="1:21" ht="12.75" x14ac:dyDescent="0.2">
      <c r="A281" s="122" t="s">
        <v>629</v>
      </c>
      <c r="B281" s="122">
        <v>4175</v>
      </c>
      <c r="C281" s="122">
        <v>3514.4866404136901</v>
      </c>
      <c r="D281" s="122">
        <v>380.80617177128897</v>
      </c>
      <c r="E281" s="122">
        <v>279.78600916610901</v>
      </c>
      <c r="F281" s="122"/>
      <c r="G281" s="122">
        <v>10154</v>
      </c>
      <c r="H281" s="122">
        <v>306</v>
      </c>
      <c r="I281" s="122">
        <v>116621.233159348</v>
      </c>
      <c r="J281" s="122"/>
      <c r="K281" s="122">
        <v>473.09815777043002</v>
      </c>
      <c r="L281" s="122">
        <v>92.291985999140707</v>
      </c>
      <c r="M281" s="122"/>
      <c r="N281" s="122">
        <v>181.68156065189899</v>
      </c>
      <c r="O281" s="140">
        <v>-0.620120142198334</v>
      </c>
      <c r="P281" s="122">
        <v>377.270337538121</v>
      </c>
      <c r="Q281" s="122">
        <v>0</v>
      </c>
      <c r="R281" s="122"/>
      <c r="S281" s="122">
        <v>3566.5655632703101</v>
      </c>
      <c r="T281" s="122">
        <v>3189.2952257321799</v>
      </c>
      <c r="U281" s="122">
        <v>105830.404320538</v>
      </c>
    </row>
    <row r="282" spans="1:21" ht="12.75" x14ac:dyDescent="0.2">
      <c r="A282" s="122" t="s">
        <v>630</v>
      </c>
      <c r="B282" s="122">
        <v>4393</v>
      </c>
      <c r="C282" s="122">
        <v>4008.4886171353901</v>
      </c>
      <c r="D282" s="122">
        <v>211.75116752783001</v>
      </c>
      <c r="E282" s="122">
        <v>173.17576566047899</v>
      </c>
      <c r="F282" s="122"/>
      <c r="G282" s="122">
        <v>14925</v>
      </c>
      <c r="H282" s="122">
        <v>513</v>
      </c>
      <c r="I282" s="122">
        <v>116621.233159348</v>
      </c>
      <c r="J282" s="122"/>
      <c r="K282" s="122">
        <v>304.04315352697103</v>
      </c>
      <c r="L282" s="122">
        <v>92.291985999140707</v>
      </c>
      <c r="M282" s="122"/>
      <c r="N282" s="122">
        <v>148.46081931517199</v>
      </c>
      <c r="O282" s="140">
        <v>-0.620120142198334</v>
      </c>
      <c r="P282" s="122">
        <v>197.27059186358801</v>
      </c>
      <c r="Q282" s="122">
        <v>0</v>
      </c>
      <c r="R282" s="122"/>
      <c r="S282" s="122">
        <v>3834.8583584589601</v>
      </c>
      <c r="T282" s="122">
        <v>3637.5877665953699</v>
      </c>
      <c r="U282" s="122">
        <v>105830.404320538</v>
      </c>
    </row>
    <row r="283" spans="1:21" ht="12.75" x14ac:dyDescent="0.2">
      <c r="A283" s="122" t="s">
        <v>631</v>
      </c>
      <c r="B283" s="122">
        <v>4642</v>
      </c>
      <c r="C283" s="122">
        <v>3748.8456654823599</v>
      </c>
      <c r="D283" s="122">
        <v>405.55932439486901</v>
      </c>
      <c r="E283" s="122">
        <v>488.06468791880297</v>
      </c>
      <c r="F283" s="122"/>
      <c r="G283" s="122">
        <v>5444</v>
      </c>
      <c r="H283" s="122">
        <v>175</v>
      </c>
      <c r="I283" s="122">
        <v>116621.233159348</v>
      </c>
      <c r="J283" s="122"/>
      <c r="K283" s="122">
        <v>497.85131039401</v>
      </c>
      <c r="L283" s="122">
        <v>92.291985999140707</v>
      </c>
      <c r="M283" s="122"/>
      <c r="N283" s="122">
        <v>360.56737314044801</v>
      </c>
      <c r="O283" s="140">
        <v>-0.620120142198334</v>
      </c>
      <c r="P283" s="122">
        <v>614.94188255496101</v>
      </c>
      <c r="Q283" s="122">
        <v>0</v>
      </c>
      <c r="R283" s="122"/>
      <c r="S283" s="122">
        <v>4016.9111617787198</v>
      </c>
      <c r="T283" s="122">
        <v>3401.9692792237602</v>
      </c>
      <c r="U283" s="122">
        <v>105830.404320538</v>
      </c>
    </row>
    <row r="284" spans="1:21" ht="12.75" x14ac:dyDescent="0.2">
      <c r="A284" s="122" t="s">
        <v>632</v>
      </c>
      <c r="B284" s="122">
        <v>4381</v>
      </c>
      <c r="C284" s="122">
        <v>3511.1981826451201</v>
      </c>
      <c r="D284" s="122">
        <v>443.29518639219901</v>
      </c>
      <c r="E284" s="122">
        <v>426.21674796547501</v>
      </c>
      <c r="F284" s="122"/>
      <c r="G284" s="122">
        <v>11791</v>
      </c>
      <c r="H284" s="122">
        <v>355</v>
      </c>
      <c r="I284" s="122">
        <v>116621.233159348</v>
      </c>
      <c r="J284" s="122"/>
      <c r="K284" s="122">
        <v>535.58717239134</v>
      </c>
      <c r="L284" s="122">
        <v>92.291985999140707</v>
      </c>
      <c r="M284" s="122"/>
      <c r="N284" s="122">
        <v>369.17219220332902</v>
      </c>
      <c r="O284" s="140">
        <v>-0.620120142198334</v>
      </c>
      <c r="P284" s="122">
        <v>482.64118358542299</v>
      </c>
      <c r="Q284" s="122">
        <v>0</v>
      </c>
      <c r="R284" s="122"/>
      <c r="S284" s="122">
        <v>3668.95222877166</v>
      </c>
      <c r="T284" s="122">
        <v>3186.3110451862399</v>
      </c>
      <c r="U284" s="122">
        <v>105830.404320538</v>
      </c>
    </row>
    <row r="285" spans="1:21" ht="12.75" x14ac:dyDescent="0.2">
      <c r="A285" s="122" t="s">
        <v>633</v>
      </c>
      <c r="B285" s="122">
        <v>4437</v>
      </c>
      <c r="C285" s="122">
        <v>3860.4650309227</v>
      </c>
      <c r="D285" s="122">
        <v>379.53288265234801</v>
      </c>
      <c r="E285" s="122">
        <v>197.465067455503</v>
      </c>
      <c r="F285" s="122"/>
      <c r="G285" s="122">
        <v>11268</v>
      </c>
      <c r="H285" s="122">
        <v>373</v>
      </c>
      <c r="I285" s="122">
        <v>116621.233159348</v>
      </c>
      <c r="J285" s="122"/>
      <c r="K285" s="122">
        <v>471.824868651489</v>
      </c>
      <c r="L285" s="122">
        <v>92.291985999140707</v>
      </c>
      <c r="M285" s="122"/>
      <c r="N285" s="122">
        <v>303.49594679880101</v>
      </c>
      <c r="O285" s="140">
        <v>-0.620120142198334</v>
      </c>
      <c r="P285" s="122">
        <v>90.814067970007301</v>
      </c>
      <c r="Q285" s="122">
        <v>0</v>
      </c>
      <c r="R285" s="122"/>
      <c r="S285" s="122">
        <v>3594.0747008738599</v>
      </c>
      <c r="T285" s="122">
        <v>3503.2606329038499</v>
      </c>
      <c r="U285" s="122">
        <v>105830.404320538</v>
      </c>
    </row>
    <row r="286" spans="1:21" ht="12.75" x14ac:dyDescent="0.2">
      <c r="A286" s="122" t="s">
        <v>634</v>
      </c>
      <c r="B286" s="122">
        <v>3320</v>
      </c>
      <c r="C286" s="122">
        <v>3407.2975742951098</v>
      </c>
      <c r="D286" s="122">
        <v>-22.786710025114701</v>
      </c>
      <c r="E286" s="122">
        <v>-64.787431339227794</v>
      </c>
      <c r="F286" s="122"/>
      <c r="G286" s="122">
        <v>62601</v>
      </c>
      <c r="H286" s="122">
        <v>1829</v>
      </c>
      <c r="I286" s="122">
        <v>116621.233159348</v>
      </c>
      <c r="J286" s="122"/>
      <c r="K286" s="122">
        <v>69.505275974026006</v>
      </c>
      <c r="L286" s="122">
        <v>92.291985999140707</v>
      </c>
      <c r="M286" s="122"/>
      <c r="N286" s="122">
        <v>-93.788485519643899</v>
      </c>
      <c r="O286" s="140">
        <v>-0.620120142198334</v>
      </c>
      <c r="P286" s="122">
        <v>-36.4064973010099</v>
      </c>
      <c r="Q286" s="122">
        <v>0</v>
      </c>
      <c r="R286" s="122"/>
      <c r="S286" s="122">
        <v>3055.6177435619802</v>
      </c>
      <c r="T286" s="122">
        <v>3092.0242408629902</v>
      </c>
      <c r="U286" s="122">
        <v>105830.404320538</v>
      </c>
    </row>
    <row r="287" spans="1:21" ht="14.25" customHeight="1" x14ac:dyDescent="0.2">
      <c r="A287" s="19" t="s">
        <v>635</v>
      </c>
      <c r="B287" s="19"/>
      <c r="C287" s="19"/>
      <c r="D287" s="122"/>
      <c r="E287" s="122"/>
      <c r="F287" s="19"/>
      <c r="G287" s="122"/>
      <c r="H287" s="122"/>
      <c r="I287" s="122"/>
      <c r="J287" s="122"/>
      <c r="K287" s="122"/>
      <c r="L287" s="122"/>
      <c r="M287" s="122"/>
      <c r="N287" s="122"/>
      <c r="O287" s="140"/>
      <c r="P287" s="122"/>
      <c r="Q287" s="122"/>
      <c r="R287" s="122"/>
      <c r="S287" s="122"/>
      <c r="T287" s="122"/>
      <c r="U287" s="122"/>
    </row>
    <row r="288" spans="1:21" ht="12.75" x14ac:dyDescent="0.2">
      <c r="A288" s="122" t="s">
        <v>636</v>
      </c>
      <c r="B288" s="122">
        <v>5380</v>
      </c>
      <c r="C288" s="122">
        <v>4472.6217531533002</v>
      </c>
      <c r="D288" s="122">
        <v>203.97361400085899</v>
      </c>
      <c r="E288" s="122">
        <v>703.10552497676201</v>
      </c>
      <c r="F288" s="122"/>
      <c r="G288" s="122">
        <v>2451</v>
      </c>
      <c r="H288" s="122">
        <v>94</v>
      </c>
      <c r="I288" s="122">
        <v>116621.233159348</v>
      </c>
      <c r="J288" s="122"/>
      <c r="K288" s="122">
        <v>296.26560000000001</v>
      </c>
      <c r="L288" s="122">
        <v>92.291985999140707</v>
      </c>
      <c r="M288" s="122"/>
      <c r="N288" s="122">
        <v>829.91365773077302</v>
      </c>
      <c r="O288" s="140">
        <v>-0.620120142198334</v>
      </c>
      <c r="P288" s="122">
        <v>575.67727208055305</v>
      </c>
      <c r="Q288" s="122">
        <v>0</v>
      </c>
      <c r="R288" s="122"/>
      <c r="S288" s="122">
        <v>4634.4524683802501</v>
      </c>
      <c r="T288" s="122">
        <v>4058.7751962996999</v>
      </c>
      <c r="U288" s="122">
        <v>105830.404320538</v>
      </c>
    </row>
    <row r="289" spans="1:21" ht="12.75" x14ac:dyDescent="0.2">
      <c r="A289" s="122" t="s">
        <v>637</v>
      </c>
      <c r="B289" s="122">
        <v>4578</v>
      </c>
      <c r="C289" s="122">
        <v>3570.03774977597</v>
      </c>
      <c r="D289" s="122">
        <v>458.28456572499698</v>
      </c>
      <c r="E289" s="122">
        <v>549.20465853774897</v>
      </c>
      <c r="F289" s="122"/>
      <c r="G289" s="122">
        <v>2646</v>
      </c>
      <c r="H289" s="122">
        <v>81</v>
      </c>
      <c r="I289" s="122">
        <v>116621.233159348</v>
      </c>
      <c r="J289" s="122"/>
      <c r="K289" s="122">
        <v>550.57655172413797</v>
      </c>
      <c r="L289" s="122">
        <v>92.291985999140707</v>
      </c>
      <c r="M289" s="122"/>
      <c r="N289" s="122">
        <v>456.46861868823999</v>
      </c>
      <c r="O289" s="140">
        <v>-0.620120142198334</v>
      </c>
      <c r="P289" s="122">
        <v>641.32057824506001</v>
      </c>
      <c r="Q289" s="122">
        <v>0</v>
      </c>
      <c r="R289" s="122"/>
      <c r="S289" s="122">
        <v>3881.0268329554001</v>
      </c>
      <c r="T289" s="122">
        <v>3239.7062547103401</v>
      </c>
      <c r="U289" s="122">
        <v>105830.404320538</v>
      </c>
    </row>
    <row r="290" spans="1:21" ht="12.75" x14ac:dyDescent="0.2">
      <c r="A290" s="122" t="s">
        <v>638</v>
      </c>
      <c r="B290" s="122">
        <v>4321</v>
      </c>
      <c r="C290" s="122">
        <v>3948.5854418805202</v>
      </c>
      <c r="D290" s="122">
        <v>-7.4702269261544503</v>
      </c>
      <c r="E290" s="122">
        <v>379.85893542187802</v>
      </c>
      <c r="F290" s="122"/>
      <c r="G290" s="122">
        <v>12257</v>
      </c>
      <c r="H290" s="122">
        <v>415</v>
      </c>
      <c r="I290" s="122">
        <v>116621.233159348</v>
      </c>
      <c r="J290" s="122"/>
      <c r="K290" s="122">
        <v>84.821759072986296</v>
      </c>
      <c r="L290" s="122">
        <v>92.291985999140707</v>
      </c>
      <c r="M290" s="122"/>
      <c r="N290" s="122">
        <v>291.36370428100099</v>
      </c>
      <c r="O290" s="140">
        <v>-0.620120142198334</v>
      </c>
      <c r="P290" s="122">
        <v>467.73404642055698</v>
      </c>
      <c r="Q290" s="122">
        <v>0</v>
      </c>
      <c r="R290" s="122"/>
      <c r="S290" s="122">
        <v>4050.9614098066399</v>
      </c>
      <c r="T290" s="122">
        <v>3583.22736338608</v>
      </c>
      <c r="U290" s="122">
        <v>105830.404320538</v>
      </c>
    </row>
    <row r="291" spans="1:21" ht="12.75" x14ac:dyDescent="0.2">
      <c r="A291" s="122" t="s">
        <v>639</v>
      </c>
      <c r="B291" s="122">
        <v>5129</v>
      </c>
      <c r="C291" s="122">
        <v>4094.5852689206199</v>
      </c>
      <c r="D291" s="122">
        <v>476.715601254273</v>
      </c>
      <c r="E291" s="122">
        <v>558.05265348752505</v>
      </c>
      <c r="F291" s="122"/>
      <c r="G291" s="122">
        <v>3133</v>
      </c>
      <c r="H291" s="122">
        <v>110</v>
      </c>
      <c r="I291" s="122">
        <v>116621.233159348</v>
      </c>
      <c r="J291" s="122"/>
      <c r="K291" s="122">
        <v>569.00758725341404</v>
      </c>
      <c r="L291" s="122">
        <v>92.291985999140707</v>
      </c>
      <c r="M291" s="122"/>
      <c r="N291" s="122">
        <v>692.66408094685505</v>
      </c>
      <c r="O291" s="140">
        <v>-0.620120142198334</v>
      </c>
      <c r="P291" s="122">
        <v>422.82110588599699</v>
      </c>
      <c r="Q291" s="122">
        <v>0</v>
      </c>
      <c r="R291" s="122"/>
      <c r="S291" s="122">
        <v>4138.5390999042402</v>
      </c>
      <c r="T291" s="122">
        <v>3715.71799401825</v>
      </c>
      <c r="U291" s="122">
        <v>105830.404320538</v>
      </c>
    </row>
    <row r="292" spans="1:21" ht="12.75" x14ac:dyDescent="0.2">
      <c r="A292" s="122" t="s">
        <v>640</v>
      </c>
      <c r="B292" s="122">
        <v>5058</v>
      </c>
      <c r="C292" s="122">
        <v>4465.85603538544</v>
      </c>
      <c r="D292" s="122">
        <v>253.45790990648001</v>
      </c>
      <c r="E292" s="122">
        <v>338.71049197604498</v>
      </c>
      <c r="F292" s="122"/>
      <c r="G292" s="122">
        <v>7103</v>
      </c>
      <c r="H292" s="122">
        <v>272</v>
      </c>
      <c r="I292" s="122">
        <v>116621.233159348</v>
      </c>
      <c r="J292" s="122"/>
      <c r="K292" s="122">
        <v>345.74989590562097</v>
      </c>
      <c r="L292" s="122">
        <v>92.291985999140707</v>
      </c>
      <c r="M292" s="122"/>
      <c r="N292" s="122">
        <v>404.803535242571</v>
      </c>
      <c r="O292" s="140">
        <v>-0.620120142198334</v>
      </c>
      <c r="P292" s="122">
        <v>271.99732856732197</v>
      </c>
      <c r="Q292" s="122">
        <v>0</v>
      </c>
      <c r="R292" s="122"/>
      <c r="S292" s="122">
        <v>4324.6328311980897</v>
      </c>
      <c r="T292" s="122">
        <v>4052.6355026307601</v>
      </c>
      <c r="U292" s="122">
        <v>105830.404320538</v>
      </c>
    </row>
    <row r="293" spans="1:21" ht="12.75" x14ac:dyDescent="0.2">
      <c r="A293" s="122" t="s">
        <v>641</v>
      </c>
      <c r="B293" s="122">
        <v>5445</v>
      </c>
      <c r="C293" s="122">
        <v>4224.1660566773298</v>
      </c>
      <c r="D293" s="122">
        <v>484.483982815351</v>
      </c>
      <c r="E293" s="122">
        <v>735.99480067066395</v>
      </c>
      <c r="F293" s="122"/>
      <c r="G293" s="122">
        <v>4086</v>
      </c>
      <c r="H293" s="122">
        <v>148</v>
      </c>
      <c r="I293" s="122">
        <v>116621.233159348</v>
      </c>
      <c r="J293" s="122"/>
      <c r="K293" s="122">
        <v>576.77596881449199</v>
      </c>
      <c r="L293" s="122">
        <v>92.291985999140707</v>
      </c>
      <c r="M293" s="122"/>
      <c r="N293" s="122">
        <v>750.53039033184496</v>
      </c>
      <c r="O293" s="140">
        <v>-0.620120142198334</v>
      </c>
      <c r="P293" s="122">
        <v>720.83909086728499</v>
      </c>
      <c r="Q293" s="122">
        <v>0</v>
      </c>
      <c r="R293" s="122"/>
      <c r="S293" s="122">
        <v>4554.1479110923501</v>
      </c>
      <c r="T293" s="122">
        <v>3833.3088202250601</v>
      </c>
      <c r="U293" s="122">
        <v>105830.404320538</v>
      </c>
    </row>
    <row r="294" spans="1:21" ht="12.75" x14ac:dyDescent="0.2">
      <c r="A294" s="122" t="s">
        <v>642</v>
      </c>
      <c r="B294" s="122">
        <v>4403</v>
      </c>
      <c r="C294" s="122">
        <v>3764.7479454447598</v>
      </c>
      <c r="D294" s="122">
        <v>369.784758186906</v>
      </c>
      <c r="E294" s="122">
        <v>268.01166814940899</v>
      </c>
      <c r="F294" s="122"/>
      <c r="G294" s="122">
        <v>6784</v>
      </c>
      <c r="H294" s="122">
        <v>219</v>
      </c>
      <c r="I294" s="122">
        <v>116621.233159348</v>
      </c>
      <c r="J294" s="122"/>
      <c r="K294" s="122">
        <v>462.07674418604699</v>
      </c>
      <c r="L294" s="122">
        <v>92.291985999140707</v>
      </c>
      <c r="M294" s="122"/>
      <c r="N294" s="122">
        <v>300.36408676360799</v>
      </c>
      <c r="O294" s="140">
        <v>-0.620120142198334</v>
      </c>
      <c r="P294" s="122">
        <v>235.03912939301301</v>
      </c>
      <c r="Q294" s="122">
        <v>0</v>
      </c>
      <c r="R294" s="122"/>
      <c r="S294" s="122">
        <v>3651.43926886792</v>
      </c>
      <c r="T294" s="122">
        <v>3416.4001394749098</v>
      </c>
      <c r="U294" s="122">
        <v>105830.404320538</v>
      </c>
    </row>
    <row r="295" spans="1:21" ht="12.75" x14ac:dyDescent="0.2">
      <c r="A295" s="122" t="s">
        <v>643</v>
      </c>
      <c r="B295" s="122">
        <v>4055</v>
      </c>
      <c r="C295" s="122">
        <v>3863.1595324844998</v>
      </c>
      <c r="D295" s="122">
        <v>29.973514906530301</v>
      </c>
      <c r="E295" s="122">
        <v>161.811780618885</v>
      </c>
      <c r="F295" s="122"/>
      <c r="G295" s="122">
        <v>72723</v>
      </c>
      <c r="H295" s="122">
        <v>2409</v>
      </c>
      <c r="I295" s="122">
        <v>116621.233159348</v>
      </c>
      <c r="J295" s="122"/>
      <c r="K295" s="122">
        <v>122.265500905671</v>
      </c>
      <c r="L295" s="122">
        <v>92.291985999140707</v>
      </c>
      <c r="M295" s="122"/>
      <c r="N295" s="122">
        <v>158.26010375702799</v>
      </c>
      <c r="O295" s="140">
        <v>-0.620120142198334</v>
      </c>
      <c r="P295" s="122">
        <v>164.743337338543</v>
      </c>
      <c r="Q295" s="122">
        <v>0</v>
      </c>
      <c r="R295" s="122"/>
      <c r="S295" s="122">
        <v>3670.4491526676102</v>
      </c>
      <c r="T295" s="122">
        <v>3505.70581532907</v>
      </c>
      <c r="U295" s="122">
        <v>105830.404320538</v>
      </c>
    </row>
    <row r="296" spans="1:21" ht="12.75" x14ac:dyDescent="0.2">
      <c r="A296" s="122" t="s">
        <v>644</v>
      </c>
      <c r="B296" s="122">
        <v>6380</v>
      </c>
      <c r="C296" s="122">
        <v>5423.1654529585703</v>
      </c>
      <c r="D296" s="122">
        <v>463.33907488310501</v>
      </c>
      <c r="E296" s="122">
        <v>493.691406405039</v>
      </c>
      <c r="F296" s="122"/>
      <c r="G296" s="122">
        <v>2516</v>
      </c>
      <c r="H296" s="122">
        <v>117</v>
      </c>
      <c r="I296" s="122">
        <v>116621.233159348</v>
      </c>
      <c r="J296" s="122"/>
      <c r="K296" s="122">
        <v>555.63106088224595</v>
      </c>
      <c r="L296" s="122">
        <v>92.291985999140707</v>
      </c>
      <c r="M296" s="122"/>
      <c r="N296" s="122">
        <v>428.065675777156</v>
      </c>
      <c r="O296" s="140">
        <v>-0.620120142198334</v>
      </c>
      <c r="P296" s="122">
        <v>558.69701689072497</v>
      </c>
      <c r="Q296" s="122">
        <v>0</v>
      </c>
      <c r="R296" s="122"/>
      <c r="S296" s="122">
        <v>5480.0631955484896</v>
      </c>
      <c r="T296" s="122">
        <v>4921.3661786577704</v>
      </c>
      <c r="U296" s="122">
        <v>105830.404320538</v>
      </c>
    </row>
    <row r="297" spans="1:21" ht="12.75" x14ac:dyDescent="0.2">
      <c r="A297" s="122" t="s">
        <v>645</v>
      </c>
      <c r="B297" s="122">
        <v>4366</v>
      </c>
      <c r="C297" s="122">
        <v>3734.5667684033901</v>
      </c>
      <c r="D297" s="122">
        <v>404.99017234356</v>
      </c>
      <c r="E297" s="122">
        <v>226.83688703065201</v>
      </c>
      <c r="F297" s="122"/>
      <c r="G297" s="122">
        <v>5902</v>
      </c>
      <c r="H297" s="122">
        <v>189</v>
      </c>
      <c r="I297" s="122">
        <v>116621.233159348</v>
      </c>
      <c r="J297" s="122"/>
      <c r="K297" s="122">
        <v>497.282158342701</v>
      </c>
      <c r="L297" s="122">
        <v>92.291985999140707</v>
      </c>
      <c r="M297" s="122"/>
      <c r="N297" s="122">
        <v>229.15928194039699</v>
      </c>
      <c r="O297" s="140">
        <v>-0.620120142198334</v>
      </c>
      <c r="P297" s="122">
        <v>223.89437197870799</v>
      </c>
      <c r="Q297" s="122">
        <v>0</v>
      </c>
      <c r="R297" s="122"/>
      <c r="S297" s="122">
        <v>3612.9059640799701</v>
      </c>
      <c r="T297" s="122">
        <v>3389.0115921012598</v>
      </c>
      <c r="U297" s="122">
        <v>105830.404320538</v>
      </c>
    </row>
    <row r="298" spans="1:21" ht="12.75" x14ac:dyDescent="0.2">
      <c r="A298" s="122" t="s">
        <v>646</v>
      </c>
      <c r="B298" s="122">
        <v>3279</v>
      </c>
      <c r="C298" s="122">
        <v>3349.0843420881001</v>
      </c>
      <c r="D298" s="122">
        <v>-5.3909296765459498</v>
      </c>
      <c r="E298" s="122">
        <v>-64.861688434391795</v>
      </c>
      <c r="F298" s="122"/>
      <c r="G298" s="122">
        <v>125080</v>
      </c>
      <c r="H298" s="122">
        <v>3592</v>
      </c>
      <c r="I298" s="122">
        <v>116621.233159348</v>
      </c>
      <c r="J298" s="122"/>
      <c r="K298" s="122">
        <v>86.901056322594798</v>
      </c>
      <c r="L298" s="122">
        <v>92.291985999140707</v>
      </c>
      <c r="M298" s="122"/>
      <c r="N298" s="122">
        <v>-18.403685770771499</v>
      </c>
      <c r="O298" s="140">
        <v>-0.620120142198334</v>
      </c>
      <c r="P298" s="122">
        <v>-111.93981124021001</v>
      </c>
      <c r="Q298" s="122">
        <v>0</v>
      </c>
      <c r="R298" s="122"/>
      <c r="S298" s="122">
        <v>2927.2576009709501</v>
      </c>
      <c r="T298" s="122">
        <v>3039.1974122111601</v>
      </c>
      <c r="U298" s="122">
        <v>105830.404320538</v>
      </c>
    </row>
    <row r="299" spans="1:21" ht="12.75" x14ac:dyDescent="0.2">
      <c r="A299" s="122" t="s">
        <v>647</v>
      </c>
      <c r="B299" s="122">
        <v>5351</v>
      </c>
      <c r="C299" s="122">
        <v>4484.7711587726399</v>
      </c>
      <c r="D299" s="122">
        <v>453.68453719817597</v>
      </c>
      <c r="E299" s="122">
        <v>412.77961618464002</v>
      </c>
      <c r="F299" s="122"/>
      <c r="G299" s="122">
        <v>6787</v>
      </c>
      <c r="H299" s="122">
        <v>261</v>
      </c>
      <c r="I299" s="122">
        <v>116621.233159348</v>
      </c>
      <c r="J299" s="122"/>
      <c r="K299" s="122">
        <v>545.97652319731696</v>
      </c>
      <c r="L299" s="122">
        <v>92.291985999140707</v>
      </c>
      <c r="M299" s="122"/>
      <c r="N299" s="122">
        <v>120.172523592494</v>
      </c>
      <c r="O299" s="140">
        <v>-0.620120142198334</v>
      </c>
      <c r="P299" s="122">
        <v>704.76658863458795</v>
      </c>
      <c r="Q299" s="122">
        <v>0</v>
      </c>
      <c r="R299" s="122"/>
      <c r="S299" s="122">
        <v>4774.5670199975502</v>
      </c>
      <c r="T299" s="122">
        <v>4069.8004313629599</v>
      </c>
      <c r="U299" s="122">
        <v>105830.404320538</v>
      </c>
    </row>
    <row r="300" spans="1:21" ht="12.75" x14ac:dyDescent="0.2">
      <c r="A300" s="122" t="s">
        <v>648</v>
      </c>
      <c r="B300" s="122">
        <v>4428</v>
      </c>
      <c r="C300" s="122">
        <v>3706.3658727656898</v>
      </c>
      <c r="D300" s="122">
        <v>209.57574366202999</v>
      </c>
      <c r="E300" s="122">
        <v>512.19659225187297</v>
      </c>
      <c r="F300" s="122"/>
      <c r="G300" s="122">
        <v>5412</v>
      </c>
      <c r="H300" s="122">
        <v>172</v>
      </c>
      <c r="I300" s="122">
        <v>116621.233159348</v>
      </c>
      <c r="J300" s="122"/>
      <c r="K300" s="122">
        <v>301.86772966117098</v>
      </c>
      <c r="L300" s="122">
        <v>92.291985999140707</v>
      </c>
      <c r="M300" s="122"/>
      <c r="N300" s="122">
        <v>419.22512332912299</v>
      </c>
      <c r="O300" s="140">
        <v>-0.620120142198334</v>
      </c>
      <c r="P300" s="122">
        <v>604.54794103242398</v>
      </c>
      <c r="Q300" s="122">
        <v>0</v>
      </c>
      <c r="R300" s="122"/>
      <c r="S300" s="122">
        <v>3967.9680339985198</v>
      </c>
      <c r="T300" s="122">
        <v>3363.4200929661001</v>
      </c>
      <c r="U300" s="122">
        <v>105830.404320538</v>
      </c>
    </row>
    <row r="301" spans="1:21" ht="12.75" x14ac:dyDescent="0.2">
      <c r="A301" s="122" t="s">
        <v>649</v>
      </c>
      <c r="B301" s="122">
        <v>4782</v>
      </c>
      <c r="C301" s="122">
        <v>4292.2354501446598</v>
      </c>
      <c r="D301" s="122">
        <v>-4.4135607269138397</v>
      </c>
      <c r="E301" s="122">
        <v>493.81012514301602</v>
      </c>
      <c r="F301" s="122"/>
      <c r="G301" s="122">
        <v>8776</v>
      </c>
      <c r="H301" s="122">
        <v>323</v>
      </c>
      <c r="I301" s="122">
        <v>116621.233159348</v>
      </c>
      <c r="J301" s="122"/>
      <c r="K301" s="122">
        <v>87.878425272226906</v>
      </c>
      <c r="L301" s="122">
        <v>92.291985999140707</v>
      </c>
      <c r="M301" s="122"/>
      <c r="N301" s="122">
        <v>441.24598195943798</v>
      </c>
      <c r="O301" s="140">
        <v>-0.620120142198334</v>
      </c>
      <c r="P301" s="122">
        <v>545.75414818439594</v>
      </c>
      <c r="Q301" s="122">
        <v>0</v>
      </c>
      <c r="R301" s="122"/>
      <c r="S301" s="122">
        <v>4440.8339790337304</v>
      </c>
      <c r="T301" s="122">
        <v>3895.0798308493299</v>
      </c>
      <c r="U301" s="122">
        <v>105830.404320538</v>
      </c>
    </row>
    <row r="302" spans="1:21" ht="12.75" x14ac:dyDescent="0.2">
      <c r="A302" s="122" t="s">
        <v>650</v>
      </c>
      <c r="B302" s="122">
        <v>5449</v>
      </c>
      <c r="C302" s="122">
        <v>4483.8352371696801</v>
      </c>
      <c r="D302" s="122">
        <v>484.69620423386198</v>
      </c>
      <c r="E302" s="122">
        <v>480.59489061984402</v>
      </c>
      <c r="F302" s="122"/>
      <c r="G302" s="122">
        <v>2809</v>
      </c>
      <c r="H302" s="122">
        <v>108</v>
      </c>
      <c r="I302" s="122">
        <v>116621.233159348</v>
      </c>
      <c r="J302" s="122"/>
      <c r="K302" s="122">
        <v>576.98819023300302</v>
      </c>
      <c r="L302" s="122">
        <v>92.291985999140707</v>
      </c>
      <c r="M302" s="122"/>
      <c r="N302" s="122">
        <v>376.02842457847697</v>
      </c>
      <c r="O302" s="140">
        <v>-0.620120142198334</v>
      </c>
      <c r="P302" s="122">
        <v>584.54123651901295</v>
      </c>
      <c r="Q302" s="122">
        <v>0</v>
      </c>
      <c r="R302" s="122"/>
      <c r="S302" s="122">
        <v>4653.49234603062</v>
      </c>
      <c r="T302" s="122">
        <v>4068.9511095116</v>
      </c>
      <c r="U302" s="122">
        <v>105830.404320538</v>
      </c>
    </row>
    <row r="303" spans="1:21" ht="14.25" customHeight="1" x14ac:dyDescent="0.2">
      <c r="A303" s="19" t="s">
        <v>651</v>
      </c>
      <c r="B303" s="19"/>
      <c r="C303" s="19"/>
      <c r="D303" s="122"/>
      <c r="E303" s="122"/>
      <c r="F303" s="19"/>
      <c r="G303" s="122"/>
      <c r="H303" s="122"/>
      <c r="I303" s="122"/>
      <c r="J303" s="122"/>
      <c r="K303" s="122"/>
      <c r="L303" s="122"/>
      <c r="M303" s="122"/>
      <c r="N303" s="122"/>
      <c r="O303" s="140"/>
      <c r="P303" s="122"/>
      <c r="Q303" s="122"/>
      <c r="R303" s="122"/>
      <c r="S303" s="122"/>
      <c r="T303" s="122"/>
      <c r="U303" s="122"/>
    </row>
    <row r="304" spans="1:21" ht="12.75" x14ac:dyDescent="0.2">
      <c r="A304" s="122" t="s">
        <v>652</v>
      </c>
      <c r="B304" s="122">
        <v>3706</v>
      </c>
      <c r="C304" s="122">
        <v>3183.2098380963598</v>
      </c>
      <c r="D304" s="122">
        <v>438.808236718008</v>
      </c>
      <c r="E304" s="122">
        <v>84.348234967084295</v>
      </c>
      <c r="F304" s="122"/>
      <c r="G304" s="122">
        <v>2821</v>
      </c>
      <c r="H304" s="122">
        <v>77</v>
      </c>
      <c r="I304" s="122">
        <v>116621.233159348</v>
      </c>
      <c r="J304" s="122"/>
      <c r="K304" s="122">
        <v>531.10022271714899</v>
      </c>
      <c r="L304" s="122">
        <v>92.291985999140707</v>
      </c>
      <c r="M304" s="122"/>
      <c r="N304" s="122">
        <v>272.42804517708902</v>
      </c>
      <c r="O304" s="140">
        <v>-0.620120142198334</v>
      </c>
      <c r="P304" s="122">
        <v>-104.351695385119</v>
      </c>
      <c r="Q304" s="122">
        <v>0</v>
      </c>
      <c r="R304" s="122"/>
      <c r="S304" s="122">
        <v>2784.3193902871299</v>
      </c>
      <c r="T304" s="122">
        <v>2888.6710856722498</v>
      </c>
      <c r="U304" s="122">
        <v>105830.404320538</v>
      </c>
    </row>
    <row r="305" spans="1:21" ht="12.75" x14ac:dyDescent="0.2">
      <c r="A305" s="122" t="s">
        <v>653</v>
      </c>
      <c r="B305" s="122">
        <v>4705</v>
      </c>
      <c r="C305" s="122">
        <v>3911.51962149367</v>
      </c>
      <c r="D305" s="122">
        <v>382.634018229189</v>
      </c>
      <c r="E305" s="122">
        <v>410.73744998581799</v>
      </c>
      <c r="F305" s="122"/>
      <c r="G305" s="122">
        <v>6440</v>
      </c>
      <c r="H305" s="122">
        <v>216</v>
      </c>
      <c r="I305" s="122">
        <v>116621.233159348</v>
      </c>
      <c r="J305" s="122"/>
      <c r="K305" s="122">
        <v>474.92600422832999</v>
      </c>
      <c r="L305" s="122">
        <v>92.291985999140707</v>
      </c>
      <c r="M305" s="122"/>
      <c r="N305" s="122">
        <v>361.50834636870002</v>
      </c>
      <c r="O305" s="140">
        <v>-0.620120142198334</v>
      </c>
      <c r="P305" s="122">
        <v>459.34643346073801</v>
      </c>
      <c r="Q305" s="122">
        <v>0</v>
      </c>
      <c r="R305" s="122"/>
      <c r="S305" s="122">
        <v>4008.9376342738101</v>
      </c>
      <c r="T305" s="122">
        <v>3549.5912008130699</v>
      </c>
      <c r="U305" s="122">
        <v>105830.404320538</v>
      </c>
    </row>
    <row r="306" spans="1:21" ht="12.75" x14ac:dyDescent="0.2">
      <c r="A306" s="122" t="s">
        <v>654</v>
      </c>
      <c r="B306" s="122">
        <v>4085</v>
      </c>
      <c r="C306" s="122">
        <v>3906.5485292368899</v>
      </c>
      <c r="D306" s="122">
        <v>3.8630052442918599</v>
      </c>
      <c r="E306" s="122">
        <v>174.927845644168</v>
      </c>
      <c r="F306" s="122"/>
      <c r="G306" s="122">
        <v>28181</v>
      </c>
      <c r="H306" s="122">
        <v>944</v>
      </c>
      <c r="I306" s="122">
        <v>116621.233159348</v>
      </c>
      <c r="J306" s="122"/>
      <c r="K306" s="122">
        <v>96.154991243432605</v>
      </c>
      <c r="L306" s="122">
        <v>92.291985999140707</v>
      </c>
      <c r="M306" s="122"/>
      <c r="N306" s="122">
        <v>160.34540762843801</v>
      </c>
      <c r="O306" s="140">
        <v>-0.620120142198334</v>
      </c>
      <c r="P306" s="122">
        <v>188.89016351769899</v>
      </c>
      <c r="Q306" s="122">
        <v>0</v>
      </c>
      <c r="R306" s="122"/>
      <c r="S306" s="122">
        <v>3733.97024153437</v>
      </c>
      <c r="T306" s="122">
        <v>3545.0800780166701</v>
      </c>
      <c r="U306" s="122">
        <v>105830.404320538</v>
      </c>
    </row>
    <row r="307" spans="1:21" ht="12.75" x14ac:dyDescent="0.2">
      <c r="A307" s="122" t="s">
        <v>655</v>
      </c>
      <c r="B307" s="122">
        <v>3599</v>
      </c>
      <c r="C307" s="122">
        <v>3474.1023734986802</v>
      </c>
      <c r="D307" s="122">
        <v>-27.0129701895038</v>
      </c>
      <c r="E307" s="122">
        <v>151.48040642705899</v>
      </c>
      <c r="F307" s="122"/>
      <c r="G307" s="122">
        <v>17825</v>
      </c>
      <c r="H307" s="122">
        <v>531</v>
      </c>
      <c r="I307" s="122">
        <v>116621.233159348</v>
      </c>
      <c r="J307" s="122"/>
      <c r="K307" s="122">
        <v>65.279015809636903</v>
      </c>
      <c r="L307" s="122">
        <v>92.291985999140707</v>
      </c>
      <c r="M307" s="122"/>
      <c r="N307" s="122">
        <v>195.474195893162</v>
      </c>
      <c r="O307" s="140">
        <v>-0.620120142198334</v>
      </c>
      <c r="P307" s="122">
        <v>106.86649681875799</v>
      </c>
      <c r="Q307" s="122">
        <v>0</v>
      </c>
      <c r="R307" s="122"/>
      <c r="S307" s="122">
        <v>3259.5141654979002</v>
      </c>
      <c r="T307" s="122">
        <v>3152.6476686791402</v>
      </c>
      <c r="U307" s="122">
        <v>105830.404320538</v>
      </c>
    </row>
    <row r="308" spans="1:21" ht="12.75" x14ac:dyDescent="0.2">
      <c r="A308" s="122" t="s">
        <v>656</v>
      </c>
      <c r="B308" s="122">
        <v>4408</v>
      </c>
      <c r="C308" s="122">
        <v>3948.8270687306099</v>
      </c>
      <c r="D308" s="122">
        <v>465.13839374769401</v>
      </c>
      <c r="E308" s="122">
        <v>-6.3879819799607596</v>
      </c>
      <c r="F308" s="122"/>
      <c r="G308" s="122">
        <v>9805</v>
      </c>
      <c r="H308" s="122">
        <v>332</v>
      </c>
      <c r="I308" s="122">
        <v>116621.233159348</v>
      </c>
      <c r="J308" s="122"/>
      <c r="K308" s="122">
        <v>557.430379746835</v>
      </c>
      <c r="L308" s="122">
        <v>92.291985999140707</v>
      </c>
      <c r="M308" s="122"/>
      <c r="N308" s="122">
        <v>-12.5069963946335</v>
      </c>
      <c r="O308" s="140">
        <v>-0.620120142198334</v>
      </c>
      <c r="P308" s="122">
        <v>-0.88908770748639698</v>
      </c>
      <c r="Q308" s="122">
        <v>0</v>
      </c>
      <c r="R308" s="122"/>
      <c r="S308" s="122">
        <v>3582.5575450736001</v>
      </c>
      <c r="T308" s="122">
        <v>3583.4466327810901</v>
      </c>
      <c r="U308" s="122">
        <v>105830.404320538</v>
      </c>
    </row>
    <row r="309" spans="1:21" ht="12.75" x14ac:dyDescent="0.2">
      <c r="A309" s="122" t="s">
        <v>657</v>
      </c>
      <c r="B309" s="122">
        <v>3979</v>
      </c>
      <c r="C309" s="122">
        <v>3442.8626203310901</v>
      </c>
      <c r="D309" s="122">
        <v>414.66540363617599</v>
      </c>
      <c r="E309" s="122">
        <v>121.35011152101799</v>
      </c>
      <c r="F309" s="122"/>
      <c r="G309" s="122">
        <v>5081</v>
      </c>
      <c r="H309" s="122">
        <v>150</v>
      </c>
      <c r="I309" s="122">
        <v>116621.233159348</v>
      </c>
      <c r="J309" s="122"/>
      <c r="K309" s="122">
        <v>506.95738963531699</v>
      </c>
      <c r="L309" s="122">
        <v>92.291985999140707</v>
      </c>
      <c r="M309" s="122"/>
      <c r="N309" s="122">
        <v>-23.4271870547677</v>
      </c>
      <c r="O309" s="140">
        <v>-0.620120142198334</v>
      </c>
      <c r="P309" s="122">
        <v>265.50728995460503</v>
      </c>
      <c r="Q309" s="122">
        <v>0</v>
      </c>
      <c r="R309" s="122"/>
      <c r="S309" s="122">
        <v>3389.8057839677299</v>
      </c>
      <c r="T309" s="122">
        <v>3124.29849401312</v>
      </c>
      <c r="U309" s="122">
        <v>105830.404320538</v>
      </c>
    </row>
    <row r="310" spans="1:21" ht="12.75" x14ac:dyDescent="0.2">
      <c r="A310" s="122" t="s">
        <v>658</v>
      </c>
      <c r="B310" s="122">
        <v>4435</v>
      </c>
      <c r="C310" s="122">
        <v>3959.7412953480298</v>
      </c>
      <c r="D310" s="122">
        <v>412.95863434825401</v>
      </c>
      <c r="E310" s="122">
        <v>62.020281441112402</v>
      </c>
      <c r="F310" s="122"/>
      <c r="G310" s="122">
        <v>16169</v>
      </c>
      <c r="H310" s="122">
        <v>549</v>
      </c>
      <c r="I310" s="122">
        <v>116621.233159348</v>
      </c>
      <c r="J310" s="122"/>
      <c r="K310" s="122">
        <v>505.250620347395</v>
      </c>
      <c r="L310" s="122">
        <v>92.291985999140707</v>
      </c>
      <c r="M310" s="122"/>
      <c r="N310" s="122">
        <v>171.66696212745401</v>
      </c>
      <c r="O310" s="140">
        <v>-0.620120142198334</v>
      </c>
      <c r="P310" s="122">
        <v>-48.246519387427298</v>
      </c>
      <c r="Q310" s="122">
        <v>0</v>
      </c>
      <c r="R310" s="122"/>
      <c r="S310" s="122">
        <v>3545.10445915023</v>
      </c>
      <c r="T310" s="122">
        <v>3593.35097853765</v>
      </c>
      <c r="U310" s="122">
        <v>105830.404320538</v>
      </c>
    </row>
    <row r="311" spans="1:21" ht="12.75" x14ac:dyDescent="0.2">
      <c r="A311" s="122" t="s">
        <v>659</v>
      </c>
      <c r="B311" s="122">
        <v>4107</v>
      </c>
      <c r="C311" s="122">
        <v>3894.77383626133</v>
      </c>
      <c r="D311" s="122">
        <v>2.37787337653945</v>
      </c>
      <c r="E311" s="122">
        <v>209.53048867221</v>
      </c>
      <c r="F311" s="122"/>
      <c r="G311" s="122">
        <v>23116</v>
      </c>
      <c r="H311" s="122">
        <v>772</v>
      </c>
      <c r="I311" s="122">
        <v>116621.233159348</v>
      </c>
      <c r="J311" s="122"/>
      <c r="K311" s="122">
        <v>94.669859375680204</v>
      </c>
      <c r="L311" s="122">
        <v>92.291985999140707</v>
      </c>
      <c r="M311" s="122"/>
      <c r="N311" s="122">
        <v>265.35021741730799</v>
      </c>
      <c r="O311" s="140">
        <v>-0.620120142198334</v>
      </c>
      <c r="P311" s="122">
        <v>153.090639784914</v>
      </c>
      <c r="Q311" s="122">
        <v>0</v>
      </c>
      <c r="R311" s="122"/>
      <c r="S311" s="122">
        <v>3687.4855236512999</v>
      </c>
      <c r="T311" s="122">
        <v>3534.39488386638</v>
      </c>
      <c r="U311" s="122">
        <v>105830.404320538</v>
      </c>
    </row>
    <row r="312" spans="1:21" ht="12.75" x14ac:dyDescent="0.2">
      <c r="A312" s="122" t="s">
        <v>660</v>
      </c>
      <c r="B312" s="122">
        <v>3553</v>
      </c>
      <c r="C312" s="122">
        <v>3554.18525221662</v>
      </c>
      <c r="D312" s="122">
        <v>-6.3476452283496503</v>
      </c>
      <c r="E312" s="122">
        <v>5.4554754514057002</v>
      </c>
      <c r="F312" s="122"/>
      <c r="G312" s="122">
        <v>77470</v>
      </c>
      <c r="H312" s="122">
        <v>2361</v>
      </c>
      <c r="I312" s="122">
        <v>116621.233159348</v>
      </c>
      <c r="J312" s="122"/>
      <c r="K312" s="122">
        <v>85.944340770791101</v>
      </c>
      <c r="L312" s="122">
        <v>92.291985999140707</v>
      </c>
      <c r="M312" s="122"/>
      <c r="N312" s="122">
        <v>36.099283676966003</v>
      </c>
      <c r="O312" s="140">
        <v>-0.620120142198334</v>
      </c>
      <c r="P312" s="122">
        <v>-25.808452916353001</v>
      </c>
      <c r="Q312" s="122">
        <v>0</v>
      </c>
      <c r="R312" s="122"/>
      <c r="S312" s="122">
        <v>3199.51211763728</v>
      </c>
      <c r="T312" s="122">
        <v>3225.3205705536302</v>
      </c>
      <c r="U312" s="122">
        <v>105830.404320538</v>
      </c>
    </row>
    <row r="313" spans="1:21" ht="12.75" x14ac:dyDescent="0.2">
      <c r="A313" s="122" t="s">
        <v>661</v>
      </c>
      <c r="B313" s="122">
        <v>4493</v>
      </c>
      <c r="C313" s="122">
        <v>3995.0561760865098</v>
      </c>
      <c r="D313" s="122">
        <v>356.34710101940402</v>
      </c>
      <c r="E313" s="122">
        <v>141.42937316893699</v>
      </c>
      <c r="F313" s="122"/>
      <c r="G313" s="122">
        <v>6101</v>
      </c>
      <c r="H313" s="122">
        <v>209</v>
      </c>
      <c r="I313" s="122">
        <v>116621.233159348</v>
      </c>
      <c r="J313" s="122"/>
      <c r="K313" s="122">
        <v>448.63908701854501</v>
      </c>
      <c r="L313" s="122">
        <v>92.291985999140707</v>
      </c>
      <c r="M313" s="122"/>
      <c r="N313" s="122">
        <v>174.530136274749</v>
      </c>
      <c r="O313" s="140">
        <v>-0.620120142198334</v>
      </c>
      <c r="P313" s="122">
        <v>107.70848992092699</v>
      </c>
      <c r="Q313" s="122">
        <v>0</v>
      </c>
      <c r="R313" s="122"/>
      <c r="S313" s="122">
        <v>3733.1067038190499</v>
      </c>
      <c r="T313" s="122">
        <v>3625.39821389812</v>
      </c>
      <c r="U313" s="122">
        <v>105830.404320538</v>
      </c>
    </row>
    <row r="314" spans="1:21" ht="12.75" x14ac:dyDescent="0.2">
      <c r="A314" s="122" t="s">
        <v>662</v>
      </c>
      <c r="B314" s="122">
        <v>4242</v>
      </c>
      <c r="C314" s="122">
        <v>4050.1163137314002</v>
      </c>
      <c r="D314" s="122">
        <v>10.2525073929292</v>
      </c>
      <c r="E314" s="122">
        <v>182.11161987049999</v>
      </c>
      <c r="F314" s="122"/>
      <c r="G314" s="122">
        <v>42184</v>
      </c>
      <c r="H314" s="122">
        <v>1465</v>
      </c>
      <c r="I314" s="122">
        <v>116621.233159348</v>
      </c>
      <c r="J314" s="122"/>
      <c r="K314" s="122">
        <v>102.54449339207</v>
      </c>
      <c r="L314" s="122">
        <v>92.291985999140707</v>
      </c>
      <c r="M314" s="122"/>
      <c r="N314" s="122">
        <v>219.28060730143801</v>
      </c>
      <c r="O314" s="140">
        <v>-0.620120142198334</v>
      </c>
      <c r="P314" s="122">
        <v>144.32251229736301</v>
      </c>
      <c r="Q314" s="122">
        <v>0</v>
      </c>
      <c r="R314" s="122"/>
      <c r="S314" s="122">
        <v>3819.68621250569</v>
      </c>
      <c r="T314" s="122">
        <v>3675.3637002083301</v>
      </c>
      <c r="U314" s="122">
        <v>105830.404320538</v>
      </c>
    </row>
    <row r="315" spans="1:21" ht="12.75" x14ac:dyDescent="0.2">
      <c r="A315" s="122" t="s">
        <v>663</v>
      </c>
      <c r="B315" s="122">
        <v>5220</v>
      </c>
      <c r="C315" s="122">
        <v>4580.8437003611598</v>
      </c>
      <c r="D315" s="122">
        <v>252.246943296197</v>
      </c>
      <c r="E315" s="122">
        <v>386.69554639736901</v>
      </c>
      <c r="F315" s="122"/>
      <c r="G315" s="122">
        <v>8274</v>
      </c>
      <c r="H315" s="122">
        <v>325</v>
      </c>
      <c r="I315" s="122">
        <v>116621.233159348</v>
      </c>
      <c r="J315" s="122"/>
      <c r="K315" s="122">
        <v>344.53892929533799</v>
      </c>
      <c r="L315" s="122">
        <v>92.291985999140707</v>
      </c>
      <c r="M315" s="122"/>
      <c r="N315" s="122">
        <v>393.63166931374599</v>
      </c>
      <c r="O315" s="140">
        <v>-0.620120142198334</v>
      </c>
      <c r="P315" s="122">
        <v>379.13930333879398</v>
      </c>
      <c r="Q315" s="122">
        <v>0</v>
      </c>
      <c r="R315" s="122"/>
      <c r="S315" s="122">
        <v>4536.1227942953801</v>
      </c>
      <c r="T315" s="122">
        <v>4156.9834909565898</v>
      </c>
      <c r="U315" s="122">
        <v>105830.404320538</v>
      </c>
    </row>
    <row r="316" spans="1:21" ht="12.75" x14ac:dyDescent="0.2">
      <c r="A316" s="122" t="s">
        <v>664</v>
      </c>
      <c r="B316" s="122">
        <v>4594</v>
      </c>
      <c r="C316" s="122">
        <v>3671.4733337959401</v>
      </c>
      <c r="D316" s="122">
        <v>408.68676059486501</v>
      </c>
      <c r="E316" s="122">
        <v>513.45556991121805</v>
      </c>
      <c r="F316" s="122"/>
      <c r="G316" s="122">
        <v>3367</v>
      </c>
      <c r="H316" s="122">
        <v>106</v>
      </c>
      <c r="I316" s="122">
        <v>116621.233159348</v>
      </c>
      <c r="J316" s="122"/>
      <c r="K316" s="122">
        <v>500.978746594006</v>
      </c>
      <c r="L316" s="122">
        <v>92.291985999140707</v>
      </c>
      <c r="M316" s="122"/>
      <c r="N316" s="122">
        <v>792.77479098318304</v>
      </c>
      <c r="O316" s="140">
        <v>-0.620120142198334</v>
      </c>
      <c r="P316" s="122">
        <v>233.516228697054</v>
      </c>
      <c r="Q316" s="122">
        <v>0</v>
      </c>
      <c r="R316" s="122"/>
      <c r="S316" s="122">
        <v>3565.2723492723499</v>
      </c>
      <c r="T316" s="122">
        <v>3331.7561205753</v>
      </c>
      <c r="U316" s="122">
        <v>105830.404320538</v>
      </c>
    </row>
    <row r="317" spans="1:21" ht="12.75" x14ac:dyDescent="0.2">
      <c r="A317" s="122" t="s">
        <v>665</v>
      </c>
      <c r="B317" s="122">
        <v>5761</v>
      </c>
      <c r="C317" s="122">
        <v>4757.91625980753</v>
      </c>
      <c r="D317" s="122">
        <v>463.33728229354199</v>
      </c>
      <c r="E317" s="122">
        <v>539.26988604468102</v>
      </c>
      <c r="F317" s="122"/>
      <c r="G317" s="122">
        <v>4461</v>
      </c>
      <c r="H317" s="122">
        <v>182</v>
      </c>
      <c r="I317" s="122">
        <v>116621.233159348</v>
      </c>
      <c r="J317" s="122"/>
      <c r="K317" s="122">
        <v>555.62926829268304</v>
      </c>
      <c r="L317" s="122">
        <v>92.291985999140707</v>
      </c>
      <c r="M317" s="122"/>
      <c r="N317" s="122">
        <v>621.05921400452701</v>
      </c>
      <c r="O317" s="140">
        <v>-0.620120142198334</v>
      </c>
      <c r="P317" s="122">
        <v>456.860437942636</v>
      </c>
      <c r="Q317" s="122">
        <v>0</v>
      </c>
      <c r="R317" s="122"/>
      <c r="S317" s="122">
        <v>4774.5321676754102</v>
      </c>
      <c r="T317" s="122">
        <v>4317.6717297327696</v>
      </c>
      <c r="U317" s="122">
        <v>105830.404320538</v>
      </c>
    </row>
    <row r="318" spans="1:21" s="66" customFormat="1" ht="6.75" customHeight="1" thickBot="1" x14ac:dyDescent="0.25">
      <c r="A318" s="60"/>
      <c r="B318" s="87"/>
      <c r="C318" s="87"/>
      <c r="D318" s="87"/>
      <c r="E318" s="87"/>
      <c r="F318" s="87"/>
      <c r="G318" s="87"/>
      <c r="H318" s="87"/>
      <c r="I318" s="87"/>
      <c r="J318" s="87"/>
      <c r="K318" s="190"/>
      <c r="L318" s="87"/>
      <c r="M318" s="70"/>
      <c r="N318" s="190"/>
      <c r="O318" s="190"/>
      <c r="P318" s="190"/>
      <c r="Q318" s="190"/>
      <c r="R318" s="70"/>
      <c r="S318" s="87"/>
      <c r="T318" s="87"/>
      <c r="U318" s="87"/>
    </row>
    <row r="319" spans="1:21" ht="12.75" x14ac:dyDescent="0.2">
      <c r="A319" s="20"/>
      <c r="B319" s="85"/>
      <c r="C319" s="85"/>
      <c r="D319" s="85"/>
      <c r="E319" s="85"/>
      <c r="F319" s="86"/>
      <c r="G319" s="85"/>
      <c r="H319" s="85"/>
      <c r="I319" s="85"/>
      <c r="J319" s="85"/>
      <c r="K319" s="91"/>
      <c r="L319" s="85"/>
      <c r="N319" s="91"/>
      <c r="O319" s="91"/>
      <c r="P319" s="91"/>
      <c r="Q319" s="91"/>
      <c r="S319" s="85"/>
      <c r="T319" s="85"/>
      <c r="U319" s="85"/>
    </row>
    <row r="320" spans="1:21" ht="12.75" x14ac:dyDescent="0.2">
      <c r="A320" s="20"/>
      <c r="B320" s="85"/>
      <c r="C320" s="85"/>
      <c r="D320" s="85"/>
      <c r="E320" s="85"/>
      <c r="F320" s="86"/>
      <c r="G320" s="85"/>
      <c r="H320" s="85"/>
      <c r="I320" s="85"/>
      <c r="J320" s="85"/>
      <c r="K320" s="91"/>
      <c r="L320" s="85"/>
      <c r="N320" s="91"/>
      <c r="O320" s="91"/>
      <c r="P320" s="91"/>
      <c r="Q320" s="91"/>
      <c r="S320" s="85"/>
      <c r="T320" s="85"/>
      <c r="U320" s="85"/>
    </row>
    <row r="321" spans="1:21" ht="12.75" hidden="1" x14ac:dyDescent="0.2">
      <c r="A321" s="20"/>
      <c r="B321" s="85"/>
      <c r="C321" s="85"/>
      <c r="D321" s="85"/>
      <c r="E321" s="85"/>
      <c r="F321" s="86"/>
      <c r="G321" s="85"/>
      <c r="H321" s="85"/>
      <c r="I321" s="85"/>
      <c r="J321" s="85"/>
      <c r="K321" s="91"/>
      <c r="L321" s="85"/>
      <c r="N321" s="91"/>
      <c r="O321" s="91"/>
      <c r="P321" s="91"/>
      <c r="Q321" s="91"/>
      <c r="S321" s="85"/>
      <c r="T321" s="85"/>
      <c r="U321" s="85"/>
    </row>
    <row r="322" spans="1:21" ht="12.75" hidden="1" x14ac:dyDescent="0.2">
      <c r="A322" s="20"/>
      <c r="B322" s="85"/>
      <c r="C322" s="85"/>
      <c r="D322" s="85"/>
      <c r="E322" s="85"/>
      <c r="F322" s="86"/>
      <c r="G322" s="85"/>
      <c r="H322" s="85"/>
      <c r="I322" s="85"/>
      <c r="J322" s="85"/>
      <c r="K322" s="91"/>
      <c r="L322" s="85"/>
      <c r="N322" s="91"/>
      <c r="O322" s="91"/>
      <c r="P322" s="91"/>
      <c r="Q322" s="91"/>
      <c r="S322" s="85"/>
      <c r="T322" s="85"/>
      <c r="U322" s="85"/>
    </row>
    <row r="323" spans="1:21" ht="12.75" hidden="1" x14ac:dyDescent="0.2">
      <c r="A323" s="20"/>
      <c r="B323" s="85"/>
      <c r="C323" s="85"/>
      <c r="D323" s="85"/>
      <c r="E323" s="85"/>
      <c r="F323" s="86"/>
      <c r="G323" s="85"/>
      <c r="H323" s="85"/>
      <c r="I323" s="85"/>
      <c r="J323" s="85"/>
      <c r="K323" s="91"/>
      <c r="L323" s="85"/>
      <c r="N323" s="91"/>
      <c r="O323" s="91"/>
      <c r="P323" s="91"/>
      <c r="Q323" s="91"/>
      <c r="S323" s="85"/>
      <c r="T323" s="85"/>
      <c r="U323" s="85"/>
    </row>
    <row r="324" spans="1:21" ht="12.75" hidden="1" x14ac:dyDescent="0.2">
      <c r="A324" s="20"/>
      <c r="B324" s="85"/>
      <c r="C324" s="85"/>
      <c r="D324" s="85"/>
      <c r="E324" s="85"/>
      <c r="F324" s="86"/>
      <c r="G324" s="85"/>
      <c r="H324" s="85"/>
      <c r="I324" s="85"/>
      <c r="J324" s="85"/>
      <c r="K324" s="91"/>
      <c r="L324" s="85"/>
      <c r="N324" s="91"/>
      <c r="O324" s="91"/>
      <c r="P324" s="91"/>
      <c r="Q324" s="91"/>
      <c r="S324" s="85"/>
      <c r="T324" s="85"/>
      <c r="U324" s="85"/>
    </row>
    <row r="325" spans="1:21" ht="12.75" hidden="1" x14ac:dyDescent="0.2">
      <c r="A325" s="20"/>
      <c r="B325" s="85"/>
      <c r="C325" s="85"/>
      <c r="D325" s="85"/>
      <c r="E325" s="85"/>
      <c r="F325" s="86"/>
      <c r="G325" s="85"/>
      <c r="H325" s="85"/>
      <c r="I325" s="85"/>
      <c r="J325" s="85"/>
      <c r="K325" s="91"/>
      <c r="L325" s="85"/>
      <c r="N325" s="91"/>
      <c r="O325" s="91"/>
      <c r="P325" s="91"/>
      <c r="Q325" s="91"/>
      <c r="S325" s="85"/>
      <c r="T325" s="85"/>
      <c r="U325" s="85"/>
    </row>
    <row r="326" spans="1:21" s="66" customFormat="1" ht="12.75" hidden="1" x14ac:dyDescent="0.2">
      <c r="A326" s="188"/>
      <c r="B326" s="86"/>
      <c r="C326" s="86"/>
      <c r="D326" s="86"/>
      <c r="E326" s="86"/>
      <c r="F326" s="86"/>
      <c r="G326" s="86"/>
      <c r="H326" s="86"/>
      <c r="I326" s="86"/>
      <c r="J326" s="86"/>
      <c r="K326" s="102"/>
      <c r="L326" s="86"/>
      <c r="N326" s="102"/>
      <c r="O326" s="102"/>
      <c r="P326" s="102"/>
      <c r="Q326" s="102"/>
      <c r="S326" s="86"/>
      <c r="T326" s="86"/>
      <c r="U326" s="86"/>
    </row>
    <row r="327" spans="1:21" s="66" customFormat="1" hidden="1" x14ac:dyDescent="0.2">
      <c r="I327" s="189"/>
    </row>
    <row r="328" spans="1:21" s="66" customFormat="1" hidden="1" x14ac:dyDescent="0.2">
      <c r="I328" s="189"/>
    </row>
    <row r="329" spans="1:21" s="66" customFormat="1" hidden="1" x14ac:dyDescent="0.2">
      <c r="I329" s="189"/>
    </row>
  </sheetData>
  <mergeCells count="5">
    <mergeCell ref="S3:U3"/>
    <mergeCell ref="N3:Q3"/>
    <mergeCell ref="D3:E3"/>
    <mergeCell ref="K3:L3"/>
    <mergeCell ref="H3:I3"/>
  </mergeCells>
  <conditionalFormatting sqref="B8:U1048576">
    <cfRule type="cellIs" dxfId="10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4" manualBreakCount="4">
    <brk id="52" max="16383" man="1"/>
    <brk id="110" max="16383" man="1"/>
    <brk id="170" max="21" man="1"/>
    <brk id="21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>
    <pageSetUpPr fitToPage="1"/>
  </sheetPr>
  <dimension ref="A1:X629"/>
  <sheetViews>
    <sheetView showGridLines="0" zoomScaleNormal="100" workbookViewId="0">
      <pane ySplit="5" topLeftCell="A6" activePane="bottomLeft" state="frozen"/>
      <selection pane="bottomLeft"/>
    </sheetView>
  </sheetViews>
  <sheetFormatPr defaultColWidth="0" defaultRowHeight="9" customHeight="1" zeroHeight="1" x14ac:dyDescent="0.2"/>
  <cols>
    <col min="1" max="1" width="19" customWidth="1"/>
    <col min="2" max="2" width="11.42578125" customWidth="1"/>
    <col min="3" max="3" width="10.85546875" customWidth="1"/>
    <col min="4" max="4" width="10.7109375" customWidth="1"/>
    <col min="5" max="5" width="10.5703125" customWidth="1"/>
    <col min="6" max="7" width="10.7109375" customWidth="1"/>
    <col min="8" max="8" width="13.42578125" customWidth="1"/>
    <col min="9" max="9" width="11.42578125" customWidth="1"/>
    <col min="10" max="10" width="12.5703125" customWidth="1"/>
    <col min="11" max="11" width="11" customWidth="1"/>
    <col min="12" max="12" width="12" customWidth="1"/>
    <col min="13" max="13" width="11.140625" customWidth="1"/>
    <col min="14" max="14" width="11" customWidth="1"/>
    <col min="15" max="15" width="10.7109375" customWidth="1"/>
    <col min="16" max="16" width="11.140625" customWidth="1"/>
    <col min="17" max="17" width="10.5703125" customWidth="1"/>
    <col min="18" max="18" width="10.7109375" customWidth="1"/>
    <col min="19" max="19" width="10.85546875" customWidth="1"/>
    <col min="20" max="20" width="11.28515625" customWidth="1"/>
    <col min="21" max="21" width="9.140625" customWidth="1"/>
    <col min="22" max="22" width="3.7109375" customWidth="1"/>
    <col min="23" max="24" width="0" hidden="1" customWidth="1"/>
    <col min="25" max="16384" width="9.140625" hidden="1"/>
  </cols>
  <sheetData>
    <row r="1" spans="1:24" ht="16.5" thickBot="1" x14ac:dyDescent="0.3">
      <c r="A1" s="71" t="str">
        <f>"Tabell 6.1  Underlag för beräkning av programvalsfaktorn, utjämningsåret "&amp;Innehåll!C47</f>
        <v>Tabell 6.1  Underlag för beräkning av programvalsfaktorn, utjämningsåret 2019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4" ht="63.75" x14ac:dyDescent="0.2">
      <c r="A2" s="194" t="s">
        <v>270</v>
      </c>
      <c r="B2" s="88" t="s">
        <v>133</v>
      </c>
      <c r="C2" s="88" t="s">
        <v>135</v>
      </c>
      <c r="D2" s="88" t="s">
        <v>136</v>
      </c>
      <c r="E2" s="88" t="s">
        <v>137</v>
      </c>
      <c r="F2" s="88" t="s">
        <v>134</v>
      </c>
      <c r="G2" s="88" t="s">
        <v>138</v>
      </c>
      <c r="H2" s="88" t="s">
        <v>141</v>
      </c>
      <c r="I2" s="88" t="s">
        <v>142</v>
      </c>
      <c r="J2" s="88" t="s">
        <v>139</v>
      </c>
      <c r="K2" s="88" t="s">
        <v>143</v>
      </c>
      <c r="L2" s="88" t="s">
        <v>146</v>
      </c>
      <c r="M2" s="88" t="s">
        <v>144</v>
      </c>
      <c r="N2" s="88" t="s">
        <v>145</v>
      </c>
      <c r="O2" s="88" t="s">
        <v>140</v>
      </c>
      <c r="P2" s="88" t="s">
        <v>147</v>
      </c>
      <c r="Q2" s="88" t="s">
        <v>148</v>
      </c>
      <c r="R2" s="88" t="s">
        <v>149</v>
      </c>
      <c r="S2" s="88" t="s">
        <v>150</v>
      </c>
      <c r="T2" s="88" t="s">
        <v>151</v>
      </c>
      <c r="U2" s="88" t="s">
        <v>152</v>
      </c>
    </row>
    <row r="3" spans="1:24" ht="12.75" x14ac:dyDescent="0.2">
      <c r="A3" s="66"/>
      <c r="B3" t="s">
        <v>272</v>
      </c>
    </row>
    <row r="4" spans="1:24" ht="12.75" x14ac:dyDescent="0.2">
      <c r="B4" s="195">
        <v>130913</v>
      </c>
      <c r="C4" s="195">
        <v>99400</v>
      </c>
      <c r="D4" s="195">
        <v>120000</v>
      </c>
      <c r="E4" s="195">
        <v>83200</v>
      </c>
      <c r="F4" s="195">
        <v>121283</v>
      </c>
      <c r="G4" s="195">
        <v>154828</v>
      </c>
      <c r="H4" s="195">
        <v>98300</v>
      </c>
      <c r="I4" s="195">
        <v>100800</v>
      </c>
      <c r="J4" s="195">
        <v>89700</v>
      </c>
      <c r="K4" s="195">
        <v>119400</v>
      </c>
      <c r="L4" s="195">
        <v>108222</v>
      </c>
      <c r="M4" s="195">
        <v>153200</v>
      </c>
      <c r="N4" s="195">
        <v>89900</v>
      </c>
      <c r="O4" s="195">
        <v>210896</v>
      </c>
      <c r="P4" s="195">
        <v>136800</v>
      </c>
      <c r="Q4" s="195">
        <v>84800</v>
      </c>
      <c r="R4" s="195">
        <v>97300</v>
      </c>
      <c r="S4" s="195">
        <v>126900</v>
      </c>
      <c r="T4" s="195">
        <v>102300</v>
      </c>
      <c r="U4" s="195">
        <v>104519.36472333899</v>
      </c>
      <c r="V4" s="66"/>
      <c r="W4" s="66"/>
      <c r="X4" s="66"/>
    </row>
    <row r="5" spans="1:24" ht="12.75" x14ac:dyDescent="0.2">
      <c r="A5" s="3"/>
      <c r="B5" s="100" t="s">
        <v>271</v>
      </c>
      <c r="C5" s="82"/>
      <c r="D5" s="82"/>
      <c r="E5" s="92"/>
      <c r="F5" s="82"/>
      <c r="G5" s="82"/>
      <c r="H5" s="92"/>
      <c r="I5" s="82"/>
      <c r="J5" s="82"/>
      <c r="K5" s="92"/>
      <c r="L5" s="82"/>
      <c r="M5" s="82"/>
      <c r="N5" s="92"/>
      <c r="O5" s="82"/>
      <c r="P5" s="82"/>
      <c r="Q5" s="92"/>
      <c r="R5" s="82"/>
      <c r="S5" s="82"/>
      <c r="T5" s="92"/>
      <c r="U5" s="82"/>
      <c r="V5" s="74"/>
      <c r="W5" s="74"/>
      <c r="X5" s="74"/>
    </row>
    <row r="6" spans="1:24" ht="18.75" customHeight="1" x14ac:dyDescent="0.2">
      <c r="A6" s="18" t="s">
        <v>358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4" ht="12.75" x14ac:dyDescent="0.2">
      <c r="A7" s="122" t="s">
        <v>359</v>
      </c>
      <c r="B7" s="122">
        <v>101</v>
      </c>
      <c r="C7" s="122">
        <v>98</v>
      </c>
      <c r="D7" s="122">
        <v>168</v>
      </c>
      <c r="E7" s="122">
        <v>555</v>
      </c>
      <c r="F7" s="122">
        <v>174</v>
      </c>
      <c r="G7" s="122">
        <v>87</v>
      </c>
      <c r="H7" s="122">
        <v>72</v>
      </c>
      <c r="I7" s="122">
        <v>21</v>
      </c>
      <c r="J7" s="122">
        <v>31</v>
      </c>
      <c r="K7" s="122">
        <v>65</v>
      </c>
      <c r="L7" s="122">
        <v>438</v>
      </c>
      <c r="M7" s="122">
        <v>18</v>
      </c>
      <c r="N7" s="122">
        <v>479</v>
      </c>
      <c r="O7" s="122">
        <v>51</v>
      </c>
      <c r="P7" s="122">
        <v>38</v>
      </c>
      <c r="Q7" s="122">
        <v>566</v>
      </c>
      <c r="R7" s="122">
        <v>226</v>
      </c>
      <c r="S7" s="122">
        <v>57</v>
      </c>
      <c r="T7" s="122">
        <v>112</v>
      </c>
      <c r="U7" s="122">
        <v>23</v>
      </c>
    </row>
    <row r="8" spans="1:24" ht="12.75" x14ac:dyDescent="0.2">
      <c r="A8" s="122" t="s">
        <v>360</v>
      </c>
      <c r="B8" s="122">
        <v>2</v>
      </c>
      <c r="C8" s="122">
        <v>8</v>
      </c>
      <c r="D8" s="122">
        <v>5</v>
      </c>
      <c r="E8" s="122">
        <v>419</v>
      </c>
      <c r="F8" s="122">
        <v>65</v>
      </c>
      <c r="G8" s="122">
        <v>3</v>
      </c>
      <c r="H8" s="122">
        <v>4</v>
      </c>
      <c r="I8" s="122">
        <v>2</v>
      </c>
      <c r="J8" s="122">
        <v>4</v>
      </c>
      <c r="K8" s="122">
        <v>5</v>
      </c>
      <c r="L8" s="122">
        <v>18</v>
      </c>
      <c r="M8" s="122">
        <v>0</v>
      </c>
      <c r="N8" s="122">
        <v>412</v>
      </c>
      <c r="O8" s="122">
        <v>23</v>
      </c>
      <c r="P8" s="122">
        <v>11</v>
      </c>
      <c r="Q8" s="122">
        <v>247</v>
      </c>
      <c r="R8" s="122">
        <v>73</v>
      </c>
      <c r="S8" s="122">
        <v>0</v>
      </c>
      <c r="T8" s="122">
        <v>1</v>
      </c>
      <c r="U8" s="122">
        <v>34</v>
      </c>
    </row>
    <row r="9" spans="1:24" ht="12.75" x14ac:dyDescent="0.2">
      <c r="A9" s="122" t="s">
        <v>361</v>
      </c>
      <c r="B9" s="122">
        <v>16</v>
      </c>
      <c r="C9" s="122">
        <v>9</v>
      </c>
      <c r="D9" s="122">
        <v>51</v>
      </c>
      <c r="E9" s="122">
        <v>224</v>
      </c>
      <c r="F9" s="122">
        <v>83</v>
      </c>
      <c r="G9" s="122">
        <v>21</v>
      </c>
      <c r="H9" s="122">
        <v>19</v>
      </c>
      <c r="I9" s="122">
        <v>5</v>
      </c>
      <c r="J9" s="122">
        <v>2</v>
      </c>
      <c r="K9" s="122">
        <v>20</v>
      </c>
      <c r="L9" s="122">
        <v>44</v>
      </c>
      <c r="M9" s="122">
        <v>1</v>
      </c>
      <c r="N9" s="122">
        <v>173</v>
      </c>
      <c r="O9" s="122">
        <v>47</v>
      </c>
      <c r="P9" s="122">
        <v>16</v>
      </c>
      <c r="Q9" s="122">
        <v>194</v>
      </c>
      <c r="R9" s="122">
        <v>107</v>
      </c>
      <c r="S9" s="122">
        <v>10</v>
      </c>
      <c r="T9" s="122">
        <v>5</v>
      </c>
      <c r="U9" s="122">
        <v>4</v>
      </c>
    </row>
    <row r="10" spans="1:24" ht="12.75" x14ac:dyDescent="0.2">
      <c r="A10" s="122" t="s">
        <v>362</v>
      </c>
      <c r="B10" s="122">
        <v>101</v>
      </c>
      <c r="C10" s="122">
        <v>79</v>
      </c>
      <c r="D10" s="122">
        <v>172</v>
      </c>
      <c r="E10" s="122">
        <v>321</v>
      </c>
      <c r="F10" s="122">
        <v>242</v>
      </c>
      <c r="G10" s="122">
        <v>113</v>
      </c>
      <c r="H10" s="122">
        <v>72</v>
      </c>
      <c r="I10" s="122">
        <v>36</v>
      </c>
      <c r="J10" s="122">
        <v>19</v>
      </c>
      <c r="K10" s="122">
        <v>90</v>
      </c>
      <c r="L10" s="122">
        <v>417</v>
      </c>
      <c r="M10" s="122">
        <v>25</v>
      </c>
      <c r="N10" s="122">
        <v>335</v>
      </c>
      <c r="O10" s="122">
        <v>84</v>
      </c>
      <c r="P10" s="122">
        <v>47</v>
      </c>
      <c r="Q10" s="122">
        <v>558</v>
      </c>
      <c r="R10" s="122">
        <v>245</v>
      </c>
      <c r="S10" s="122">
        <v>27</v>
      </c>
      <c r="T10" s="122">
        <v>70</v>
      </c>
      <c r="U10" s="122">
        <v>14</v>
      </c>
    </row>
    <row r="11" spans="1:24" ht="12.75" x14ac:dyDescent="0.2">
      <c r="A11" s="122" t="s">
        <v>363</v>
      </c>
      <c r="B11" s="122">
        <v>74</v>
      </c>
      <c r="C11" s="122">
        <v>84</v>
      </c>
      <c r="D11" s="122">
        <v>210</v>
      </c>
      <c r="E11" s="122">
        <v>618</v>
      </c>
      <c r="F11" s="122">
        <v>265</v>
      </c>
      <c r="G11" s="122">
        <v>72</v>
      </c>
      <c r="H11" s="122">
        <v>81</v>
      </c>
      <c r="I11" s="122">
        <v>34</v>
      </c>
      <c r="J11" s="122">
        <v>39</v>
      </c>
      <c r="K11" s="122">
        <v>82</v>
      </c>
      <c r="L11" s="122">
        <v>407</v>
      </c>
      <c r="M11" s="122">
        <v>29</v>
      </c>
      <c r="N11" s="122">
        <v>615</v>
      </c>
      <c r="O11" s="122">
        <v>92</v>
      </c>
      <c r="P11" s="122">
        <v>43</v>
      </c>
      <c r="Q11" s="122">
        <v>751</v>
      </c>
      <c r="R11" s="122">
        <v>393</v>
      </c>
      <c r="S11" s="122">
        <v>51</v>
      </c>
      <c r="T11" s="122">
        <v>75</v>
      </c>
      <c r="U11" s="122">
        <v>26</v>
      </c>
    </row>
    <row r="12" spans="1:24" ht="12.75" x14ac:dyDescent="0.2">
      <c r="A12" s="122" t="s">
        <v>364</v>
      </c>
      <c r="B12" s="122">
        <v>54</v>
      </c>
      <c r="C12" s="122">
        <v>27</v>
      </c>
      <c r="D12" s="122">
        <v>134</v>
      </c>
      <c r="E12" s="122">
        <v>467</v>
      </c>
      <c r="F12" s="122">
        <v>134</v>
      </c>
      <c r="G12" s="122">
        <v>48</v>
      </c>
      <c r="H12" s="122">
        <v>60</v>
      </c>
      <c r="I12" s="122">
        <v>15</v>
      </c>
      <c r="J12" s="122">
        <v>23</v>
      </c>
      <c r="K12" s="122">
        <v>48</v>
      </c>
      <c r="L12" s="122">
        <v>316</v>
      </c>
      <c r="M12" s="122">
        <v>5</v>
      </c>
      <c r="N12" s="122">
        <v>530</v>
      </c>
      <c r="O12" s="122">
        <v>49</v>
      </c>
      <c r="P12" s="122">
        <v>33</v>
      </c>
      <c r="Q12" s="122">
        <v>405</v>
      </c>
      <c r="R12" s="122">
        <v>266</v>
      </c>
      <c r="S12" s="122">
        <v>31</v>
      </c>
      <c r="T12" s="122">
        <v>46</v>
      </c>
      <c r="U12" s="122">
        <v>11</v>
      </c>
    </row>
    <row r="13" spans="1:24" ht="12.75" x14ac:dyDescent="0.2">
      <c r="A13" s="122" t="s">
        <v>365</v>
      </c>
      <c r="B13" s="122">
        <v>5</v>
      </c>
      <c r="C13" s="122">
        <v>11</v>
      </c>
      <c r="D13" s="122">
        <v>31</v>
      </c>
      <c r="E13" s="122">
        <v>417</v>
      </c>
      <c r="F13" s="122">
        <v>110</v>
      </c>
      <c r="G13" s="122">
        <v>9</v>
      </c>
      <c r="H13" s="122">
        <v>17</v>
      </c>
      <c r="I13" s="122">
        <v>4</v>
      </c>
      <c r="J13" s="122">
        <v>17</v>
      </c>
      <c r="K13" s="122">
        <v>10</v>
      </c>
      <c r="L13" s="122">
        <v>79</v>
      </c>
      <c r="M13" s="122">
        <v>1</v>
      </c>
      <c r="N13" s="122">
        <v>463</v>
      </c>
      <c r="O13" s="122">
        <v>21</v>
      </c>
      <c r="P13" s="122">
        <v>8</v>
      </c>
      <c r="Q13" s="122">
        <v>338</v>
      </c>
      <c r="R13" s="122">
        <v>126</v>
      </c>
      <c r="S13" s="122">
        <v>4</v>
      </c>
      <c r="T13" s="122">
        <v>14</v>
      </c>
      <c r="U13" s="122">
        <v>34</v>
      </c>
    </row>
    <row r="14" spans="1:24" ht="12.75" x14ac:dyDescent="0.2">
      <c r="A14" s="122" t="s">
        <v>366</v>
      </c>
      <c r="B14" s="122">
        <v>34</v>
      </c>
      <c r="C14" s="122">
        <v>39</v>
      </c>
      <c r="D14" s="122">
        <v>82</v>
      </c>
      <c r="E14" s="122">
        <v>647</v>
      </c>
      <c r="F14" s="122">
        <v>312</v>
      </c>
      <c r="G14" s="122">
        <v>28</v>
      </c>
      <c r="H14" s="122">
        <v>27</v>
      </c>
      <c r="I14" s="122">
        <v>28</v>
      </c>
      <c r="J14" s="122">
        <v>30</v>
      </c>
      <c r="K14" s="122">
        <v>44</v>
      </c>
      <c r="L14" s="122">
        <v>230</v>
      </c>
      <c r="M14" s="122">
        <v>1</v>
      </c>
      <c r="N14" s="122">
        <v>698</v>
      </c>
      <c r="O14" s="122">
        <v>70</v>
      </c>
      <c r="P14" s="122">
        <v>33</v>
      </c>
      <c r="Q14" s="122">
        <v>866</v>
      </c>
      <c r="R14" s="122">
        <v>312</v>
      </c>
      <c r="S14" s="122">
        <v>16</v>
      </c>
      <c r="T14" s="122">
        <v>30</v>
      </c>
      <c r="U14" s="122">
        <v>37</v>
      </c>
    </row>
    <row r="15" spans="1:24" ht="12.75" x14ac:dyDescent="0.2">
      <c r="A15" s="122" t="s">
        <v>367</v>
      </c>
      <c r="B15" s="122">
        <v>98</v>
      </c>
      <c r="C15" s="122">
        <v>34</v>
      </c>
      <c r="D15" s="122">
        <v>106</v>
      </c>
      <c r="E15" s="122">
        <v>217</v>
      </c>
      <c r="F15" s="122">
        <v>95</v>
      </c>
      <c r="G15" s="122">
        <v>101</v>
      </c>
      <c r="H15" s="122">
        <v>91</v>
      </c>
      <c r="I15" s="122">
        <v>11</v>
      </c>
      <c r="J15" s="122">
        <v>6</v>
      </c>
      <c r="K15" s="122">
        <v>68</v>
      </c>
      <c r="L15" s="122">
        <v>215</v>
      </c>
      <c r="M15" s="122">
        <v>1</v>
      </c>
      <c r="N15" s="122">
        <v>172</v>
      </c>
      <c r="O15" s="122">
        <v>63</v>
      </c>
      <c r="P15" s="122">
        <v>31</v>
      </c>
      <c r="Q15" s="122">
        <v>312</v>
      </c>
      <c r="R15" s="122">
        <v>152</v>
      </c>
      <c r="S15" s="122">
        <v>23</v>
      </c>
      <c r="T15" s="122">
        <v>45</v>
      </c>
      <c r="U15" s="122">
        <v>12</v>
      </c>
    </row>
    <row r="16" spans="1:24" ht="12.75" x14ac:dyDescent="0.2">
      <c r="A16" s="122" t="s">
        <v>368</v>
      </c>
      <c r="B16" s="122">
        <v>21</v>
      </c>
      <c r="C16" s="122">
        <v>22</v>
      </c>
      <c r="D16" s="122">
        <v>34</v>
      </c>
      <c r="E16" s="122">
        <v>66</v>
      </c>
      <c r="F16" s="122">
        <v>22</v>
      </c>
      <c r="G16" s="122">
        <v>10</v>
      </c>
      <c r="H16" s="122">
        <v>12</v>
      </c>
      <c r="I16" s="122">
        <v>5</v>
      </c>
      <c r="J16" s="122">
        <v>2</v>
      </c>
      <c r="K16" s="122">
        <v>14</v>
      </c>
      <c r="L16" s="122">
        <v>40</v>
      </c>
      <c r="M16" s="122">
        <v>18</v>
      </c>
      <c r="N16" s="122">
        <v>34</v>
      </c>
      <c r="O16" s="122">
        <v>11</v>
      </c>
      <c r="P16" s="122">
        <v>12</v>
      </c>
      <c r="Q16" s="122">
        <v>79</v>
      </c>
      <c r="R16" s="122">
        <v>21</v>
      </c>
      <c r="S16" s="122">
        <v>6</v>
      </c>
      <c r="T16" s="122">
        <v>3</v>
      </c>
      <c r="U16" s="122">
        <v>2</v>
      </c>
    </row>
    <row r="17" spans="1:21" ht="12.75" x14ac:dyDescent="0.2">
      <c r="A17" s="122" t="s">
        <v>369</v>
      </c>
      <c r="B17" s="122">
        <v>27</v>
      </c>
      <c r="C17" s="122">
        <v>12</v>
      </c>
      <c r="D17" s="122">
        <v>79</v>
      </c>
      <c r="E17" s="122">
        <v>107</v>
      </c>
      <c r="F17" s="122">
        <v>53</v>
      </c>
      <c r="G17" s="122">
        <v>31</v>
      </c>
      <c r="H17" s="122">
        <v>12</v>
      </c>
      <c r="I17" s="122">
        <v>5</v>
      </c>
      <c r="J17" s="122">
        <v>6</v>
      </c>
      <c r="K17" s="122">
        <v>25</v>
      </c>
      <c r="L17" s="122">
        <v>122</v>
      </c>
      <c r="M17" s="122">
        <v>5</v>
      </c>
      <c r="N17" s="122">
        <v>100</v>
      </c>
      <c r="O17" s="122">
        <v>29</v>
      </c>
      <c r="P17" s="122">
        <v>23</v>
      </c>
      <c r="Q17" s="122">
        <v>145</v>
      </c>
      <c r="R17" s="122">
        <v>80</v>
      </c>
      <c r="S17" s="122">
        <v>12</v>
      </c>
      <c r="T17" s="122">
        <v>19</v>
      </c>
      <c r="U17" s="122">
        <v>4</v>
      </c>
    </row>
    <row r="18" spans="1:21" ht="12.75" x14ac:dyDescent="0.2">
      <c r="A18" s="122" t="s">
        <v>370</v>
      </c>
      <c r="B18" s="122">
        <v>28</v>
      </c>
      <c r="C18" s="122">
        <v>15</v>
      </c>
      <c r="D18" s="122">
        <v>36</v>
      </c>
      <c r="E18" s="122">
        <v>109</v>
      </c>
      <c r="F18" s="122">
        <v>59</v>
      </c>
      <c r="G18" s="122">
        <v>11</v>
      </c>
      <c r="H18" s="122">
        <v>9</v>
      </c>
      <c r="I18" s="122">
        <v>5</v>
      </c>
      <c r="J18" s="122">
        <v>7</v>
      </c>
      <c r="K18" s="122">
        <v>26</v>
      </c>
      <c r="L18" s="122">
        <v>59</v>
      </c>
      <c r="M18" s="122">
        <v>17</v>
      </c>
      <c r="N18" s="122">
        <v>112</v>
      </c>
      <c r="O18" s="122">
        <v>15</v>
      </c>
      <c r="P18" s="122">
        <v>10</v>
      </c>
      <c r="Q18" s="122">
        <v>115</v>
      </c>
      <c r="R18" s="122">
        <v>63</v>
      </c>
      <c r="S18" s="122">
        <v>10</v>
      </c>
      <c r="T18" s="122">
        <v>14</v>
      </c>
      <c r="U18" s="122">
        <v>5</v>
      </c>
    </row>
    <row r="19" spans="1:21" ht="12.75" x14ac:dyDescent="0.2">
      <c r="A19" s="122" t="s">
        <v>371</v>
      </c>
      <c r="B19" s="122">
        <v>27</v>
      </c>
      <c r="C19" s="122">
        <v>12</v>
      </c>
      <c r="D19" s="122">
        <v>65</v>
      </c>
      <c r="E19" s="122">
        <v>264</v>
      </c>
      <c r="F19" s="122">
        <v>96</v>
      </c>
      <c r="G19" s="122">
        <v>47</v>
      </c>
      <c r="H19" s="122">
        <v>59</v>
      </c>
      <c r="I19" s="122">
        <v>14</v>
      </c>
      <c r="J19" s="122">
        <v>7</v>
      </c>
      <c r="K19" s="122">
        <v>20</v>
      </c>
      <c r="L19" s="122">
        <v>200</v>
      </c>
      <c r="M19" s="122">
        <v>2</v>
      </c>
      <c r="N19" s="122">
        <v>213</v>
      </c>
      <c r="O19" s="122">
        <v>29</v>
      </c>
      <c r="P19" s="122">
        <v>24</v>
      </c>
      <c r="Q19" s="122">
        <v>376</v>
      </c>
      <c r="R19" s="122">
        <v>113</v>
      </c>
      <c r="S19" s="122">
        <v>18</v>
      </c>
      <c r="T19" s="122">
        <v>42</v>
      </c>
      <c r="U19" s="122">
        <v>83</v>
      </c>
    </row>
    <row r="20" spans="1:21" ht="12.75" x14ac:dyDescent="0.2">
      <c r="A20" s="122" t="s">
        <v>372</v>
      </c>
      <c r="B20" s="122">
        <v>30</v>
      </c>
      <c r="C20" s="122">
        <v>24</v>
      </c>
      <c r="D20" s="122">
        <v>105</v>
      </c>
      <c r="E20" s="122">
        <v>506</v>
      </c>
      <c r="F20" s="122">
        <v>152</v>
      </c>
      <c r="G20" s="122">
        <v>18</v>
      </c>
      <c r="H20" s="122">
        <v>44</v>
      </c>
      <c r="I20" s="122">
        <v>17</v>
      </c>
      <c r="J20" s="122">
        <v>21</v>
      </c>
      <c r="K20" s="122">
        <v>31</v>
      </c>
      <c r="L20" s="122">
        <v>190</v>
      </c>
      <c r="M20" s="122">
        <v>3</v>
      </c>
      <c r="N20" s="122">
        <v>579</v>
      </c>
      <c r="O20" s="122">
        <v>55</v>
      </c>
      <c r="P20" s="122">
        <v>22</v>
      </c>
      <c r="Q20" s="122">
        <v>511</v>
      </c>
      <c r="R20" s="122">
        <v>336</v>
      </c>
      <c r="S20" s="122">
        <v>13</v>
      </c>
      <c r="T20" s="122">
        <v>37</v>
      </c>
      <c r="U20" s="122">
        <v>40</v>
      </c>
    </row>
    <row r="21" spans="1:21" ht="12.75" x14ac:dyDescent="0.2">
      <c r="A21" s="122" t="s">
        <v>373</v>
      </c>
      <c r="B21" s="122">
        <v>17</v>
      </c>
      <c r="C21" s="122">
        <v>28</v>
      </c>
      <c r="D21" s="122">
        <v>54</v>
      </c>
      <c r="E21" s="122">
        <v>250</v>
      </c>
      <c r="F21" s="122">
        <v>126</v>
      </c>
      <c r="G21" s="122">
        <v>14</v>
      </c>
      <c r="H21" s="122">
        <v>11</v>
      </c>
      <c r="I21" s="122">
        <v>1</v>
      </c>
      <c r="J21" s="122">
        <v>15</v>
      </c>
      <c r="K21" s="122">
        <v>18</v>
      </c>
      <c r="L21" s="122">
        <v>123</v>
      </c>
      <c r="M21" s="122">
        <v>2</v>
      </c>
      <c r="N21" s="122">
        <v>289</v>
      </c>
      <c r="O21" s="122">
        <v>26</v>
      </c>
      <c r="P21" s="122">
        <v>11</v>
      </c>
      <c r="Q21" s="122">
        <v>350</v>
      </c>
      <c r="R21" s="122">
        <v>112</v>
      </c>
      <c r="S21" s="122">
        <v>9</v>
      </c>
      <c r="T21" s="122">
        <v>17</v>
      </c>
      <c r="U21" s="122">
        <v>30</v>
      </c>
    </row>
    <row r="22" spans="1:21" ht="12.75" x14ac:dyDescent="0.2">
      <c r="A22" s="122" t="s">
        <v>374</v>
      </c>
      <c r="B22" s="122">
        <v>213</v>
      </c>
      <c r="C22" s="122">
        <v>282</v>
      </c>
      <c r="D22" s="122">
        <v>769</v>
      </c>
      <c r="E22" s="122">
        <v>3944</v>
      </c>
      <c r="F22" s="122">
        <v>2005</v>
      </c>
      <c r="G22" s="122">
        <v>214</v>
      </c>
      <c r="H22" s="122">
        <v>359</v>
      </c>
      <c r="I22" s="122">
        <v>154</v>
      </c>
      <c r="J22" s="122">
        <v>261</v>
      </c>
      <c r="K22" s="122">
        <v>364</v>
      </c>
      <c r="L22" s="122">
        <v>2920</v>
      </c>
      <c r="M22" s="122">
        <v>49</v>
      </c>
      <c r="N22" s="122">
        <v>4800</v>
      </c>
      <c r="O22" s="122">
        <v>321</v>
      </c>
      <c r="P22" s="122">
        <v>233</v>
      </c>
      <c r="Q22" s="122">
        <v>5791</v>
      </c>
      <c r="R22" s="122">
        <v>1796</v>
      </c>
      <c r="S22" s="122">
        <v>148</v>
      </c>
      <c r="T22" s="122">
        <v>369</v>
      </c>
      <c r="U22" s="122">
        <v>438</v>
      </c>
    </row>
    <row r="23" spans="1:21" ht="12.75" x14ac:dyDescent="0.2">
      <c r="A23" s="122" t="s">
        <v>375</v>
      </c>
      <c r="B23" s="122">
        <v>15</v>
      </c>
      <c r="C23" s="122">
        <v>12</v>
      </c>
      <c r="D23" s="122">
        <v>37</v>
      </c>
      <c r="E23" s="122">
        <v>168</v>
      </c>
      <c r="F23" s="122">
        <v>79</v>
      </c>
      <c r="G23" s="122">
        <v>27</v>
      </c>
      <c r="H23" s="122">
        <v>16</v>
      </c>
      <c r="I23" s="122">
        <v>5</v>
      </c>
      <c r="J23" s="122">
        <v>5</v>
      </c>
      <c r="K23" s="122">
        <v>19</v>
      </c>
      <c r="L23" s="122">
        <v>148</v>
      </c>
      <c r="M23" s="122">
        <v>1</v>
      </c>
      <c r="N23" s="122">
        <v>223</v>
      </c>
      <c r="O23" s="122">
        <v>15</v>
      </c>
      <c r="P23" s="122">
        <v>14</v>
      </c>
      <c r="Q23" s="122">
        <v>193</v>
      </c>
      <c r="R23" s="122">
        <v>81</v>
      </c>
      <c r="S23" s="122">
        <v>14</v>
      </c>
      <c r="T23" s="122">
        <v>21</v>
      </c>
      <c r="U23" s="122">
        <v>11</v>
      </c>
    </row>
    <row r="24" spans="1:21" ht="12.75" x14ac:dyDescent="0.2">
      <c r="A24" s="122" t="s">
        <v>376</v>
      </c>
      <c r="B24" s="122">
        <v>79</v>
      </c>
      <c r="C24" s="122">
        <v>163</v>
      </c>
      <c r="D24" s="122">
        <v>182</v>
      </c>
      <c r="E24" s="122">
        <v>511</v>
      </c>
      <c r="F24" s="122">
        <v>221</v>
      </c>
      <c r="G24" s="122">
        <v>71</v>
      </c>
      <c r="H24" s="122">
        <v>35</v>
      </c>
      <c r="I24" s="122">
        <v>16</v>
      </c>
      <c r="J24" s="122">
        <v>19</v>
      </c>
      <c r="K24" s="122">
        <v>67</v>
      </c>
      <c r="L24" s="122">
        <v>483</v>
      </c>
      <c r="M24" s="122">
        <v>83</v>
      </c>
      <c r="N24" s="122">
        <v>477</v>
      </c>
      <c r="O24" s="122">
        <v>71</v>
      </c>
      <c r="P24" s="122">
        <v>39</v>
      </c>
      <c r="Q24" s="122">
        <v>576</v>
      </c>
      <c r="R24" s="122">
        <v>237</v>
      </c>
      <c r="S24" s="122">
        <v>66</v>
      </c>
      <c r="T24" s="122">
        <v>101</v>
      </c>
      <c r="U24" s="122">
        <v>47</v>
      </c>
    </row>
    <row r="25" spans="1:21" ht="12.75" x14ac:dyDescent="0.2">
      <c r="A25" s="122" t="s">
        <v>377</v>
      </c>
      <c r="B25" s="122">
        <v>44</v>
      </c>
      <c r="C25" s="122">
        <v>39</v>
      </c>
      <c r="D25" s="122">
        <v>132</v>
      </c>
      <c r="E25" s="122">
        <v>262</v>
      </c>
      <c r="F25" s="122">
        <v>158</v>
      </c>
      <c r="G25" s="122">
        <v>39</v>
      </c>
      <c r="H25" s="122">
        <v>24</v>
      </c>
      <c r="I25" s="122">
        <v>31</v>
      </c>
      <c r="J25" s="122">
        <v>13</v>
      </c>
      <c r="K25" s="122">
        <v>73</v>
      </c>
      <c r="L25" s="122">
        <v>175</v>
      </c>
      <c r="M25" s="122">
        <v>6</v>
      </c>
      <c r="N25" s="122">
        <v>226</v>
      </c>
      <c r="O25" s="122">
        <v>58</v>
      </c>
      <c r="P25" s="122">
        <v>27</v>
      </c>
      <c r="Q25" s="122">
        <v>357</v>
      </c>
      <c r="R25" s="122">
        <v>202</v>
      </c>
      <c r="S25" s="122">
        <v>20</v>
      </c>
      <c r="T25" s="122">
        <v>18</v>
      </c>
      <c r="U25" s="122">
        <v>11</v>
      </c>
    </row>
    <row r="26" spans="1:21" ht="12.75" x14ac:dyDescent="0.2">
      <c r="A26" s="122" t="s">
        <v>378</v>
      </c>
      <c r="B26" s="122">
        <v>10</v>
      </c>
      <c r="C26" s="122">
        <v>30</v>
      </c>
      <c r="D26" s="122">
        <v>60</v>
      </c>
      <c r="E26" s="122">
        <v>657</v>
      </c>
      <c r="F26" s="122">
        <v>133</v>
      </c>
      <c r="G26" s="122">
        <v>32</v>
      </c>
      <c r="H26" s="122">
        <v>18</v>
      </c>
      <c r="I26" s="122">
        <v>2</v>
      </c>
      <c r="J26" s="122">
        <v>12</v>
      </c>
      <c r="K26" s="122">
        <v>25</v>
      </c>
      <c r="L26" s="122">
        <v>110</v>
      </c>
      <c r="M26" s="122">
        <v>1</v>
      </c>
      <c r="N26" s="122">
        <v>591</v>
      </c>
      <c r="O26" s="122">
        <v>54</v>
      </c>
      <c r="P26" s="122">
        <v>30</v>
      </c>
      <c r="Q26" s="122">
        <v>509</v>
      </c>
      <c r="R26" s="122">
        <v>289</v>
      </c>
      <c r="S26" s="122">
        <v>4</v>
      </c>
      <c r="T26" s="122">
        <v>15</v>
      </c>
      <c r="U26" s="122">
        <v>45</v>
      </c>
    </row>
    <row r="27" spans="1:21" ht="12.75" x14ac:dyDescent="0.2">
      <c r="A27" s="122" t="s">
        <v>379</v>
      </c>
      <c r="B27" s="122">
        <v>35</v>
      </c>
      <c r="C27" s="122">
        <v>21</v>
      </c>
      <c r="D27" s="122">
        <v>87</v>
      </c>
      <c r="E27" s="122">
        <v>226</v>
      </c>
      <c r="F27" s="122">
        <v>92</v>
      </c>
      <c r="G27" s="122">
        <v>45</v>
      </c>
      <c r="H27" s="122">
        <v>45</v>
      </c>
      <c r="I27" s="122">
        <v>22</v>
      </c>
      <c r="J27" s="122">
        <v>15</v>
      </c>
      <c r="K27" s="122">
        <v>32</v>
      </c>
      <c r="L27" s="122">
        <v>193</v>
      </c>
      <c r="M27" s="122">
        <v>1</v>
      </c>
      <c r="N27" s="122">
        <v>197</v>
      </c>
      <c r="O27" s="122">
        <v>31</v>
      </c>
      <c r="P27" s="122">
        <v>11</v>
      </c>
      <c r="Q27" s="122">
        <v>295</v>
      </c>
      <c r="R27" s="122">
        <v>132</v>
      </c>
      <c r="S27" s="122">
        <v>14</v>
      </c>
      <c r="T27" s="122">
        <v>25</v>
      </c>
      <c r="U27" s="122">
        <v>18</v>
      </c>
    </row>
    <row r="28" spans="1:21" ht="12.75" x14ac:dyDescent="0.2">
      <c r="A28" s="122" t="s">
        <v>380</v>
      </c>
      <c r="B28" s="122">
        <v>31</v>
      </c>
      <c r="C28" s="122">
        <v>33</v>
      </c>
      <c r="D28" s="122">
        <v>36</v>
      </c>
      <c r="E28" s="122">
        <v>137</v>
      </c>
      <c r="F28" s="122">
        <v>67</v>
      </c>
      <c r="G28" s="122">
        <v>48</v>
      </c>
      <c r="H28" s="122">
        <v>33</v>
      </c>
      <c r="I28" s="122">
        <v>4</v>
      </c>
      <c r="J28" s="122">
        <v>5</v>
      </c>
      <c r="K28" s="122">
        <v>22</v>
      </c>
      <c r="L28" s="122">
        <v>105</v>
      </c>
      <c r="M28" s="122">
        <v>0</v>
      </c>
      <c r="N28" s="122">
        <v>128</v>
      </c>
      <c r="O28" s="122">
        <v>24</v>
      </c>
      <c r="P28" s="122">
        <v>10</v>
      </c>
      <c r="Q28" s="122">
        <v>156</v>
      </c>
      <c r="R28" s="122">
        <v>105</v>
      </c>
      <c r="S28" s="122">
        <v>13</v>
      </c>
      <c r="T28" s="122">
        <v>9</v>
      </c>
      <c r="U28" s="122">
        <v>7</v>
      </c>
    </row>
    <row r="29" spans="1:21" ht="12.75" x14ac:dyDescent="0.2">
      <c r="A29" s="122" t="s">
        <v>381</v>
      </c>
      <c r="B29" s="122">
        <v>32</v>
      </c>
      <c r="C29" s="122">
        <v>50</v>
      </c>
      <c r="D29" s="122">
        <v>77</v>
      </c>
      <c r="E29" s="122">
        <v>212</v>
      </c>
      <c r="F29" s="122">
        <v>83</v>
      </c>
      <c r="G29" s="122">
        <v>49</v>
      </c>
      <c r="H29" s="122">
        <v>24</v>
      </c>
      <c r="I29" s="122">
        <v>3</v>
      </c>
      <c r="J29" s="122">
        <v>6</v>
      </c>
      <c r="K29" s="122">
        <v>28</v>
      </c>
      <c r="L29" s="122">
        <v>93</v>
      </c>
      <c r="M29" s="122">
        <v>0</v>
      </c>
      <c r="N29" s="122">
        <v>125</v>
      </c>
      <c r="O29" s="122">
        <v>34</v>
      </c>
      <c r="P29" s="122">
        <v>18</v>
      </c>
      <c r="Q29" s="122">
        <v>265</v>
      </c>
      <c r="R29" s="122">
        <v>111</v>
      </c>
      <c r="S29" s="122">
        <v>7</v>
      </c>
      <c r="T29" s="122">
        <v>9</v>
      </c>
      <c r="U29" s="122">
        <v>14</v>
      </c>
    </row>
    <row r="30" spans="1:21" ht="12.75" x14ac:dyDescent="0.2">
      <c r="A30" s="122" t="s">
        <v>382</v>
      </c>
      <c r="B30" s="122">
        <v>8</v>
      </c>
      <c r="C30" s="122">
        <v>8</v>
      </c>
      <c r="D30" s="122">
        <v>13</v>
      </c>
      <c r="E30" s="122">
        <v>105</v>
      </c>
      <c r="F30" s="122">
        <v>40</v>
      </c>
      <c r="G30" s="122">
        <v>4</v>
      </c>
      <c r="H30" s="122">
        <v>6</v>
      </c>
      <c r="I30" s="122">
        <v>3</v>
      </c>
      <c r="J30" s="122">
        <v>3</v>
      </c>
      <c r="K30" s="122">
        <v>6</v>
      </c>
      <c r="L30" s="122">
        <v>15</v>
      </c>
      <c r="M30" s="122">
        <v>1</v>
      </c>
      <c r="N30" s="122">
        <v>53</v>
      </c>
      <c r="O30" s="122">
        <v>29</v>
      </c>
      <c r="P30" s="122">
        <v>7</v>
      </c>
      <c r="Q30" s="122">
        <v>118</v>
      </c>
      <c r="R30" s="122">
        <v>42</v>
      </c>
      <c r="S30" s="122">
        <v>1</v>
      </c>
      <c r="T30" s="122">
        <v>0</v>
      </c>
      <c r="U30" s="122">
        <v>13</v>
      </c>
    </row>
    <row r="31" spans="1:21" ht="12.75" x14ac:dyDescent="0.2">
      <c r="A31" s="122" t="s">
        <v>383</v>
      </c>
      <c r="B31" s="122">
        <v>40</v>
      </c>
      <c r="C31" s="122">
        <v>20</v>
      </c>
      <c r="D31" s="122">
        <v>85</v>
      </c>
      <c r="E31" s="122">
        <v>242</v>
      </c>
      <c r="F31" s="122">
        <v>130</v>
      </c>
      <c r="G31" s="122">
        <v>36</v>
      </c>
      <c r="H31" s="122">
        <v>24</v>
      </c>
      <c r="I31" s="122">
        <v>16</v>
      </c>
      <c r="J31" s="122">
        <v>12</v>
      </c>
      <c r="K31" s="122">
        <v>48</v>
      </c>
      <c r="L31" s="122">
        <v>152</v>
      </c>
      <c r="M31" s="122">
        <v>4</v>
      </c>
      <c r="N31" s="122">
        <v>201</v>
      </c>
      <c r="O31" s="122">
        <v>57</v>
      </c>
      <c r="P31" s="122">
        <v>38</v>
      </c>
      <c r="Q31" s="122">
        <v>306</v>
      </c>
      <c r="R31" s="122">
        <v>141</v>
      </c>
      <c r="S31" s="122">
        <v>24</v>
      </c>
      <c r="T31" s="122">
        <v>23</v>
      </c>
      <c r="U31" s="122">
        <v>25</v>
      </c>
    </row>
    <row r="32" spans="1:21" ht="12.75" x14ac:dyDescent="0.2">
      <c r="A32" s="122" t="s">
        <v>384</v>
      </c>
      <c r="B32" s="122">
        <v>43</v>
      </c>
      <c r="C32" s="122">
        <v>28</v>
      </c>
      <c r="D32" s="122">
        <v>76</v>
      </c>
      <c r="E32" s="122">
        <v>327</v>
      </c>
      <c r="F32" s="122">
        <v>120</v>
      </c>
      <c r="G32" s="122">
        <v>40</v>
      </c>
      <c r="H32" s="122">
        <v>30</v>
      </c>
      <c r="I32" s="122">
        <v>5</v>
      </c>
      <c r="J32" s="122">
        <v>3</v>
      </c>
      <c r="K32" s="122">
        <v>48</v>
      </c>
      <c r="L32" s="122">
        <v>73</v>
      </c>
      <c r="M32" s="122">
        <v>1</v>
      </c>
      <c r="N32" s="122">
        <v>221</v>
      </c>
      <c r="O32" s="122">
        <v>60</v>
      </c>
      <c r="P32" s="122">
        <v>28</v>
      </c>
      <c r="Q32" s="122">
        <v>316</v>
      </c>
      <c r="R32" s="122">
        <v>142</v>
      </c>
      <c r="S32" s="122">
        <v>3</v>
      </c>
      <c r="T32" s="122">
        <v>18</v>
      </c>
      <c r="U32" s="122">
        <v>28</v>
      </c>
    </row>
    <row r="33" spans="1:21" ht="14.25" customHeight="1" x14ac:dyDescent="0.2">
      <c r="A33" s="19" t="s">
        <v>385</v>
      </c>
      <c r="B33" s="19"/>
      <c r="C33" s="19"/>
      <c r="D33" s="122"/>
      <c r="E33" s="122"/>
      <c r="F33" s="19"/>
      <c r="G33" s="122"/>
      <c r="H33" s="122"/>
      <c r="I33" s="19"/>
      <c r="J33" s="122"/>
      <c r="K33" s="122"/>
      <c r="L33" s="122"/>
      <c r="M33" s="122"/>
      <c r="N33" s="122"/>
      <c r="O33" s="19"/>
      <c r="P33" s="122"/>
      <c r="Q33" s="122"/>
      <c r="R33" s="122"/>
      <c r="S33" s="19"/>
      <c r="T33" s="122"/>
      <c r="U33" s="122"/>
    </row>
    <row r="34" spans="1:21" ht="12.75" x14ac:dyDescent="0.2">
      <c r="A34" s="122" t="s">
        <v>386</v>
      </c>
      <c r="B34" s="122">
        <v>87</v>
      </c>
      <c r="C34" s="122">
        <v>31</v>
      </c>
      <c r="D34" s="122">
        <v>88</v>
      </c>
      <c r="E34" s="122">
        <v>178</v>
      </c>
      <c r="F34" s="122">
        <v>83</v>
      </c>
      <c r="G34" s="122">
        <v>68</v>
      </c>
      <c r="H34" s="122">
        <v>64</v>
      </c>
      <c r="I34" s="122">
        <v>7</v>
      </c>
      <c r="J34" s="122">
        <v>5</v>
      </c>
      <c r="K34" s="122">
        <v>28</v>
      </c>
      <c r="L34" s="122">
        <v>143</v>
      </c>
      <c r="M34" s="122">
        <v>3</v>
      </c>
      <c r="N34" s="122">
        <v>152</v>
      </c>
      <c r="O34" s="122">
        <v>49</v>
      </c>
      <c r="P34" s="122">
        <v>33</v>
      </c>
      <c r="Q34" s="122">
        <v>200</v>
      </c>
      <c r="R34" s="122">
        <v>205</v>
      </c>
      <c r="S34" s="122">
        <v>10</v>
      </c>
      <c r="T34" s="122">
        <v>46</v>
      </c>
      <c r="U34" s="122">
        <v>28</v>
      </c>
    </row>
    <row r="35" spans="1:21" ht="12.75" x14ac:dyDescent="0.2">
      <c r="A35" s="122" t="s">
        <v>387</v>
      </c>
      <c r="B35" s="122">
        <v>23</v>
      </c>
      <c r="C35" s="122">
        <v>20</v>
      </c>
      <c r="D35" s="122">
        <v>41</v>
      </c>
      <c r="E35" s="122">
        <v>49</v>
      </c>
      <c r="F35" s="122">
        <v>24</v>
      </c>
      <c r="G35" s="122">
        <v>33</v>
      </c>
      <c r="H35" s="122">
        <v>26</v>
      </c>
      <c r="I35" s="122">
        <v>7</v>
      </c>
      <c r="J35" s="122">
        <v>3</v>
      </c>
      <c r="K35" s="122">
        <v>27</v>
      </c>
      <c r="L35" s="122">
        <v>56</v>
      </c>
      <c r="M35" s="122">
        <v>2</v>
      </c>
      <c r="N35" s="122">
        <v>21</v>
      </c>
      <c r="O35" s="122">
        <v>30</v>
      </c>
      <c r="P35" s="122">
        <v>3</v>
      </c>
      <c r="Q35" s="122">
        <v>67</v>
      </c>
      <c r="R35" s="122">
        <v>38</v>
      </c>
      <c r="S35" s="122">
        <v>7</v>
      </c>
      <c r="T35" s="122">
        <v>10</v>
      </c>
      <c r="U35" s="122">
        <v>3</v>
      </c>
    </row>
    <row r="36" spans="1:21" ht="12.75" x14ac:dyDescent="0.2">
      <c r="A36" s="122" t="s">
        <v>388</v>
      </c>
      <c r="B36" s="122">
        <v>26</v>
      </c>
      <c r="C36" s="122">
        <v>17</v>
      </c>
      <c r="D36" s="122">
        <v>45</v>
      </c>
      <c r="E36" s="122">
        <v>126</v>
      </c>
      <c r="F36" s="122">
        <v>50</v>
      </c>
      <c r="G36" s="122">
        <v>31</v>
      </c>
      <c r="H36" s="122">
        <v>26</v>
      </c>
      <c r="I36" s="122">
        <v>1</v>
      </c>
      <c r="J36" s="122">
        <v>2</v>
      </c>
      <c r="K36" s="122">
        <v>31</v>
      </c>
      <c r="L36" s="122">
        <v>60</v>
      </c>
      <c r="M36" s="122">
        <v>0</v>
      </c>
      <c r="N36" s="122">
        <v>81</v>
      </c>
      <c r="O36" s="122">
        <v>37</v>
      </c>
      <c r="P36" s="122">
        <v>17</v>
      </c>
      <c r="Q36" s="122">
        <v>160</v>
      </c>
      <c r="R36" s="122">
        <v>108</v>
      </c>
      <c r="S36" s="122">
        <v>13</v>
      </c>
      <c r="T36" s="122">
        <v>14</v>
      </c>
      <c r="U36" s="122">
        <v>3</v>
      </c>
    </row>
    <row r="37" spans="1:21" ht="12.75" x14ac:dyDescent="0.2">
      <c r="A37" s="122" t="s">
        <v>389</v>
      </c>
      <c r="B37" s="122">
        <v>13</v>
      </c>
      <c r="C37" s="122">
        <v>6</v>
      </c>
      <c r="D37" s="122">
        <v>14</v>
      </c>
      <c r="E37" s="122">
        <v>98</v>
      </c>
      <c r="F37" s="122">
        <v>28</v>
      </c>
      <c r="G37" s="122">
        <v>15</v>
      </c>
      <c r="H37" s="122">
        <v>17</v>
      </c>
      <c r="I37" s="122">
        <v>7</v>
      </c>
      <c r="J37" s="122">
        <v>11</v>
      </c>
      <c r="K37" s="122">
        <v>16</v>
      </c>
      <c r="L37" s="122">
        <v>55</v>
      </c>
      <c r="M37" s="122">
        <v>2</v>
      </c>
      <c r="N37" s="122">
        <v>119</v>
      </c>
      <c r="O37" s="122">
        <v>22</v>
      </c>
      <c r="P37" s="122">
        <v>14</v>
      </c>
      <c r="Q37" s="122">
        <v>157</v>
      </c>
      <c r="R37" s="122">
        <v>41</v>
      </c>
      <c r="S37" s="122">
        <v>11</v>
      </c>
      <c r="T37" s="122">
        <v>16</v>
      </c>
      <c r="U37" s="122">
        <v>20</v>
      </c>
    </row>
    <row r="38" spans="1:21" ht="12.75" x14ac:dyDescent="0.2">
      <c r="A38" s="122" t="s">
        <v>390</v>
      </c>
      <c r="B38" s="122">
        <v>46</v>
      </c>
      <c r="C38" s="122">
        <v>21</v>
      </c>
      <c r="D38" s="122">
        <v>45</v>
      </c>
      <c r="E38" s="122">
        <v>58</v>
      </c>
      <c r="F38" s="122">
        <v>29</v>
      </c>
      <c r="G38" s="122">
        <v>45</v>
      </c>
      <c r="H38" s="122">
        <v>16</v>
      </c>
      <c r="I38" s="122">
        <v>6</v>
      </c>
      <c r="J38" s="122">
        <v>11</v>
      </c>
      <c r="K38" s="122">
        <v>15</v>
      </c>
      <c r="L38" s="122">
        <v>100</v>
      </c>
      <c r="M38" s="122">
        <v>12</v>
      </c>
      <c r="N38" s="122">
        <v>69</v>
      </c>
      <c r="O38" s="122">
        <v>23</v>
      </c>
      <c r="P38" s="122">
        <v>7</v>
      </c>
      <c r="Q38" s="122">
        <v>70</v>
      </c>
      <c r="R38" s="122">
        <v>47</v>
      </c>
      <c r="S38" s="122">
        <v>4</v>
      </c>
      <c r="T38" s="122">
        <v>31</v>
      </c>
      <c r="U38" s="122">
        <v>5</v>
      </c>
    </row>
    <row r="39" spans="1:21" ht="12.75" x14ac:dyDescent="0.2">
      <c r="A39" s="122" t="s">
        <v>385</v>
      </c>
      <c r="B39" s="122">
        <v>158</v>
      </c>
      <c r="C39" s="122">
        <v>91</v>
      </c>
      <c r="D39" s="122">
        <v>166</v>
      </c>
      <c r="E39" s="122">
        <v>805</v>
      </c>
      <c r="F39" s="122">
        <v>242</v>
      </c>
      <c r="G39" s="122">
        <v>138</v>
      </c>
      <c r="H39" s="122">
        <v>165</v>
      </c>
      <c r="I39" s="122">
        <v>57</v>
      </c>
      <c r="J39" s="122">
        <v>96</v>
      </c>
      <c r="K39" s="122">
        <v>122</v>
      </c>
      <c r="L39" s="122">
        <v>821</v>
      </c>
      <c r="M39" s="122">
        <v>13</v>
      </c>
      <c r="N39" s="122">
        <v>1378</v>
      </c>
      <c r="O39" s="122">
        <v>105</v>
      </c>
      <c r="P39" s="122">
        <v>54</v>
      </c>
      <c r="Q39" s="122">
        <v>1562</v>
      </c>
      <c r="R39" s="122">
        <v>327</v>
      </c>
      <c r="S39" s="122">
        <v>51</v>
      </c>
      <c r="T39" s="122">
        <v>158</v>
      </c>
      <c r="U39" s="122">
        <v>184</v>
      </c>
    </row>
    <row r="40" spans="1:21" ht="12.75" x14ac:dyDescent="0.2">
      <c r="A40" s="122" t="s">
        <v>391</v>
      </c>
      <c r="B40" s="122">
        <v>19</v>
      </c>
      <c r="C40" s="122">
        <v>16</v>
      </c>
      <c r="D40" s="122">
        <v>16</v>
      </c>
      <c r="E40" s="122">
        <v>19</v>
      </c>
      <c r="F40" s="122">
        <v>25</v>
      </c>
      <c r="G40" s="122">
        <v>10</v>
      </c>
      <c r="H40" s="122">
        <v>11</v>
      </c>
      <c r="I40" s="122">
        <v>3</v>
      </c>
      <c r="J40" s="122">
        <v>0</v>
      </c>
      <c r="K40" s="122">
        <v>15</v>
      </c>
      <c r="L40" s="122">
        <v>56</v>
      </c>
      <c r="M40" s="122">
        <v>5</v>
      </c>
      <c r="N40" s="122">
        <v>12</v>
      </c>
      <c r="O40" s="122">
        <v>6</v>
      </c>
      <c r="P40" s="122">
        <v>8</v>
      </c>
      <c r="Q40" s="122">
        <v>28</v>
      </c>
      <c r="R40" s="122">
        <v>30</v>
      </c>
      <c r="S40" s="122">
        <v>7</v>
      </c>
      <c r="T40" s="122">
        <v>8</v>
      </c>
      <c r="U40" s="122">
        <v>0</v>
      </c>
    </row>
    <row r="41" spans="1:21" ht="12.75" x14ac:dyDescent="0.2">
      <c r="A41" s="122" t="s">
        <v>392</v>
      </c>
      <c r="B41" s="122">
        <v>37</v>
      </c>
      <c r="C41" s="122">
        <v>3</v>
      </c>
      <c r="D41" s="122">
        <v>59</v>
      </c>
      <c r="E41" s="122">
        <v>38</v>
      </c>
      <c r="F41" s="122">
        <v>28</v>
      </c>
      <c r="G41" s="122">
        <v>43</v>
      </c>
      <c r="H41" s="122">
        <v>25</v>
      </c>
      <c r="I41" s="122">
        <v>4</v>
      </c>
      <c r="J41" s="122">
        <v>4</v>
      </c>
      <c r="K41" s="122">
        <v>17</v>
      </c>
      <c r="L41" s="122">
        <v>99</v>
      </c>
      <c r="M41" s="122">
        <v>60</v>
      </c>
      <c r="N41" s="122">
        <v>56</v>
      </c>
      <c r="O41" s="122">
        <v>18</v>
      </c>
      <c r="P41" s="122">
        <v>21</v>
      </c>
      <c r="Q41" s="122">
        <v>78</v>
      </c>
      <c r="R41" s="122">
        <v>21</v>
      </c>
      <c r="S41" s="122">
        <v>11</v>
      </c>
      <c r="T41" s="122">
        <v>23</v>
      </c>
      <c r="U41" s="122">
        <v>4</v>
      </c>
    </row>
    <row r="42" spans="1:21" ht="14.25" customHeight="1" x14ac:dyDescent="0.2">
      <c r="A42" s="19" t="s">
        <v>393</v>
      </c>
      <c r="B42" s="19"/>
      <c r="C42" s="19"/>
      <c r="D42" s="122"/>
      <c r="E42" s="122"/>
      <c r="F42" s="19"/>
      <c r="G42" s="122"/>
      <c r="H42" s="122"/>
      <c r="I42" s="19"/>
      <c r="J42" s="122"/>
      <c r="K42" s="122"/>
      <c r="L42" s="122"/>
      <c r="M42" s="122"/>
      <c r="N42" s="122"/>
      <c r="O42" s="19"/>
      <c r="P42" s="122"/>
      <c r="Q42" s="122"/>
      <c r="R42" s="122"/>
      <c r="S42" s="19"/>
      <c r="T42" s="122"/>
      <c r="U42" s="122"/>
    </row>
    <row r="43" spans="1:21" ht="12.75" x14ac:dyDescent="0.2">
      <c r="A43" s="122" t="s">
        <v>394</v>
      </c>
      <c r="B43" s="122">
        <v>198</v>
      </c>
      <c r="C43" s="122">
        <v>59</v>
      </c>
      <c r="D43" s="122">
        <v>113</v>
      </c>
      <c r="E43" s="122">
        <v>424</v>
      </c>
      <c r="F43" s="122">
        <v>190</v>
      </c>
      <c r="G43" s="122">
        <v>126</v>
      </c>
      <c r="H43" s="122">
        <v>68</v>
      </c>
      <c r="I43" s="122">
        <v>52</v>
      </c>
      <c r="J43" s="122">
        <v>5</v>
      </c>
      <c r="K43" s="122">
        <v>66</v>
      </c>
      <c r="L43" s="122">
        <v>779</v>
      </c>
      <c r="M43" s="122">
        <v>40</v>
      </c>
      <c r="N43" s="122">
        <v>320</v>
      </c>
      <c r="O43" s="122">
        <v>93</v>
      </c>
      <c r="P43" s="122">
        <v>41</v>
      </c>
      <c r="Q43" s="122">
        <v>674</v>
      </c>
      <c r="R43" s="122">
        <v>399</v>
      </c>
      <c r="S43" s="122">
        <v>39</v>
      </c>
      <c r="T43" s="122">
        <v>118</v>
      </c>
      <c r="U43" s="122">
        <v>83</v>
      </c>
    </row>
    <row r="44" spans="1:21" ht="12.75" x14ac:dyDescent="0.2">
      <c r="A44" s="122" t="s">
        <v>395</v>
      </c>
      <c r="B44" s="122">
        <v>42</v>
      </c>
      <c r="C44" s="122">
        <v>17</v>
      </c>
      <c r="D44" s="122">
        <v>17</v>
      </c>
      <c r="E44" s="122">
        <v>43</v>
      </c>
      <c r="F44" s="122">
        <v>30</v>
      </c>
      <c r="G44" s="122">
        <v>26</v>
      </c>
      <c r="H44" s="122">
        <v>31</v>
      </c>
      <c r="I44" s="122">
        <v>9</v>
      </c>
      <c r="J44" s="122">
        <v>0</v>
      </c>
      <c r="K44" s="122">
        <v>12</v>
      </c>
      <c r="L44" s="122">
        <v>132</v>
      </c>
      <c r="M44" s="122">
        <v>3</v>
      </c>
      <c r="N44" s="122">
        <v>40</v>
      </c>
      <c r="O44" s="122">
        <v>44</v>
      </c>
      <c r="P44" s="122">
        <v>15</v>
      </c>
      <c r="Q44" s="122">
        <v>101</v>
      </c>
      <c r="R44" s="122">
        <v>33</v>
      </c>
      <c r="S44" s="122">
        <v>11</v>
      </c>
      <c r="T44" s="122">
        <v>19</v>
      </c>
      <c r="U44" s="122">
        <v>5</v>
      </c>
    </row>
    <row r="45" spans="1:21" ht="12.75" x14ac:dyDescent="0.2">
      <c r="A45" s="122" t="s">
        <v>396</v>
      </c>
      <c r="B45" s="122">
        <v>23</v>
      </c>
      <c r="C45" s="122">
        <v>18</v>
      </c>
      <c r="D45" s="122">
        <v>11</v>
      </c>
      <c r="E45" s="122">
        <v>28</v>
      </c>
      <c r="F45" s="122">
        <v>45</v>
      </c>
      <c r="G45" s="122">
        <v>16</v>
      </c>
      <c r="H45" s="122">
        <v>4</v>
      </c>
      <c r="I45" s="122">
        <v>1</v>
      </c>
      <c r="J45" s="122">
        <v>2</v>
      </c>
      <c r="K45" s="122">
        <v>4</v>
      </c>
      <c r="L45" s="122">
        <v>33</v>
      </c>
      <c r="M45" s="122">
        <v>7</v>
      </c>
      <c r="N45" s="122">
        <v>36</v>
      </c>
      <c r="O45" s="122">
        <v>20</v>
      </c>
      <c r="P45" s="122">
        <v>8</v>
      </c>
      <c r="Q45" s="122">
        <v>37</v>
      </c>
      <c r="R45" s="122">
        <v>19</v>
      </c>
      <c r="S45" s="122">
        <v>3</v>
      </c>
      <c r="T45" s="122">
        <v>6</v>
      </c>
      <c r="U45" s="122">
        <v>3</v>
      </c>
    </row>
    <row r="46" spans="1:21" ht="12.75" x14ac:dyDescent="0.2">
      <c r="A46" s="122" t="s">
        <v>397</v>
      </c>
      <c r="B46" s="122">
        <v>54</v>
      </c>
      <c r="C46" s="122">
        <v>8</v>
      </c>
      <c r="D46" s="122">
        <v>61</v>
      </c>
      <c r="E46" s="122">
        <v>154</v>
      </c>
      <c r="F46" s="122">
        <v>86</v>
      </c>
      <c r="G46" s="122">
        <v>36</v>
      </c>
      <c r="H46" s="122">
        <v>34</v>
      </c>
      <c r="I46" s="122">
        <v>19</v>
      </c>
      <c r="J46" s="122">
        <v>5</v>
      </c>
      <c r="K46" s="122">
        <v>20</v>
      </c>
      <c r="L46" s="122">
        <v>227</v>
      </c>
      <c r="M46" s="122">
        <v>5</v>
      </c>
      <c r="N46" s="122">
        <v>88</v>
      </c>
      <c r="O46" s="122">
        <v>26</v>
      </c>
      <c r="P46" s="122">
        <v>25</v>
      </c>
      <c r="Q46" s="122">
        <v>146</v>
      </c>
      <c r="R46" s="122">
        <v>75</v>
      </c>
      <c r="S46" s="122">
        <v>29</v>
      </c>
      <c r="T46" s="122">
        <v>115</v>
      </c>
      <c r="U46" s="122">
        <v>5</v>
      </c>
    </row>
    <row r="47" spans="1:21" ht="12.75" x14ac:dyDescent="0.2">
      <c r="A47" s="122" t="s">
        <v>398</v>
      </c>
      <c r="B47" s="122">
        <v>78</v>
      </c>
      <c r="C47" s="122">
        <v>77</v>
      </c>
      <c r="D47" s="122">
        <v>54</v>
      </c>
      <c r="E47" s="122">
        <v>203</v>
      </c>
      <c r="F47" s="122">
        <v>92</v>
      </c>
      <c r="G47" s="122">
        <v>69</v>
      </c>
      <c r="H47" s="122">
        <v>56</v>
      </c>
      <c r="I47" s="122">
        <v>40</v>
      </c>
      <c r="J47" s="122">
        <v>5</v>
      </c>
      <c r="K47" s="122">
        <v>21</v>
      </c>
      <c r="L47" s="122">
        <v>234</v>
      </c>
      <c r="M47" s="122">
        <v>17</v>
      </c>
      <c r="N47" s="122">
        <v>250</v>
      </c>
      <c r="O47" s="122">
        <v>82</v>
      </c>
      <c r="P47" s="122">
        <v>57</v>
      </c>
      <c r="Q47" s="122">
        <v>298</v>
      </c>
      <c r="R47" s="122">
        <v>111</v>
      </c>
      <c r="S47" s="122">
        <v>36</v>
      </c>
      <c r="T47" s="122">
        <v>45</v>
      </c>
      <c r="U47" s="122">
        <v>28</v>
      </c>
    </row>
    <row r="48" spans="1:21" ht="12.75" x14ac:dyDescent="0.2">
      <c r="A48" s="122" t="s">
        <v>399</v>
      </c>
      <c r="B48" s="122">
        <v>15</v>
      </c>
      <c r="C48" s="122">
        <v>5</v>
      </c>
      <c r="D48" s="122">
        <v>12</v>
      </c>
      <c r="E48" s="122">
        <v>40</v>
      </c>
      <c r="F48" s="122">
        <v>25</v>
      </c>
      <c r="G48" s="122">
        <v>13</v>
      </c>
      <c r="H48" s="122">
        <v>4</v>
      </c>
      <c r="I48" s="122">
        <v>8</v>
      </c>
      <c r="J48" s="122">
        <v>0</v>
      </c>
      <c r="K48" s="122">
        <v>5</v>
      </c>
      <c r="L48" s="122">
        <v>53</v>
      </c>
      <c r="M48" s="122">
        <v>2</v>
      </c>
      <c r="N48" s="122">
        <v>32</v>
      </c>
      <c r="O48" s="122">
        <v>15</v>
      </c>
      <c r="P48" s="122">
        <v>18</v>
      </c>
      <c r="Q48" s="122">
        <v>50</v>
      </c>
      <c r="R48" s="122">
        <v>8</v>
      </c>
      <c r="S48" s="122">
        <v>3</v>
      </c>
      <c r="T48" s="122">
        <v>9</v>
      </c>
      <c r="U48" s="122">
        <v>3</v>
      </c>
    </row>
    <row r="49" spans="1:21" ht="12.75" x14ac:dyDescent="0.2">
      <c r="A49" s="122" t="s">
        <v>400</v>
      </c>
      <c r="B49" s="122">
        <v>35</v>
      </c>
      <c r="C49" s="122">
        <v>12</v>
      </c>
      <c r="D49" s="122">
        <v>92</v>
      </c>
      <c r="E49" s="122">
        <v>158</v>
      </c>
      <c r="F49" s="122">
        <v>88</v>
      </c>
      <c r="G49" s="122">
        <v>52</v>
      </c>
      <c r="H49" s="122">
        <v>47</v>
      </c>
      <c r="I49" s="122">
        <v>12</v>
      </c>
      <c r="J49" s="122">
        <v>5</v>
      </c>
      <c r="K49" s="122">
        <v>15</v>
      </c>
      <c r="L49" s="122">
        <v>114</v>
      </c>
      <c r="M49" s="122">
        <v>22</v>
      </c>
      <c r="N49" s="122">
        <v>118</v>
      </c>
      <c r="O49" s="122">
        <v>47</v>
      </c>
      <c r="P49" s="122">
        <v>35</v>
      </c>
      <c r="Q49" s="122">
        <v>212</v>
      </c>
      <c r="R49" s="122">
        <v>98</v>
      </c>
      <c r="S49" s="122">
        <v>7</v>
      </c>
      <c r="T49" s="122">
        <v>29</v>
      </c>
      <c r="U49" s="122">
        <v>15</v>
      </c>
    </row>
    <row r="50" spans="1:21" ht="12.75" x14ac:dyDescent="0.2">
      <c r="A50" s="122" t="s">
        <v>401</v>
      </c>
      <c r="B50" s="122">
        <v>19</v>
      </c>
      <c r="C50" s="122">
        <v>16</v>
      </c>
      <c r="D50" s="122">
        <v>18</v>
      </c>
      <c r="E50" s="122">
        <v>60</v>
      </c>
      <c r="F50" s="122">
        <v>37</v>
      </c>
      <c r="G50" s="122">
        <v>9</v>
      </c>
      <c r="H50" s="122">
        <v>12</v>
      </c>
      <c r="I50" s="122">
        <v>6</v>
      </c>
      <c r="J50" s="122">
        <v>1</v>
      </c>
      <c r="K50" s="122">
        <v>10</v>
      </c>
      <c r="L50" s="122">
        <v>40</v>
      </c>
      <c r="M50" s="122">
        <v>12</v>
      </c>
      <c r="N50" s="122">
        <v>43</v>
      </c>
      <c r="O50" s="122">
        <v>19</v>
      </c>
      <c r="P50" s="122">
        <v>9</v>
      </c>
      <c r="Q50" s="122">
        <v>75</v>
      </c>
      <c r="R50" s="122">
        <v>31</v>
      </c>
      <c r="S50" s="122">
        <v>6</v>
      </c>
      <c r="T50" s="122">
        <v>4</v>
      </c>
      <c r="U50" s="122">
        <v>7</v>
      </c>
    </row>
    <row r="51" spans="1:21" ht="12.75" x14ac:dyDescent="0.2">
      <c r="A51" s="122" t="s">
        <v>402</v>
      </c>
      <c r="B51" s="122">
        <v>16</v>
      </c>
      <c r="C51" s="122">
        <v>4</v>
      </c>
      <c r="D51" s="122">
        <v>2</v>
      </c>
      <c r="E51" s="122">
        <v>21</v>
      </c>
      <c r="F51" s="122">
        <v>26</v>
      </c>
      <c r="G51" s="122">
        <v>19</v>
      </c>
      <c r="H51" s="122">
        <v>24</v>
      </c>
      <c r="I51" s="122">
        <v>13</v>
      </c>
      <c r="J51" s="122">
        <v>2</v>
      </c>
      <c r="K51" s="122">
        <v>3</v>
      </c>
      <c r="L51" s="122">
        <v>75</v>
      </c>
      <c r="M51" s="122">
        <v>7</v>
      </c>
      <c r="N51" s="122">
        <v>16</v>
      </c>
      <c r="O51" s="122">
        <v>10</v>
      </c>
      <c r="P51" s="122">
        <v>8</v>
      </c>
      <c r="Q51" s="122">
        <v>27</v>
      </c>
      <c r="R51" s="122">
        <v>8</v>
      </c>
      <c r="S51" s="122">
        <v>10</v>
      </c>
      <c r="T51" s="122">
        <v>18</v>
      </c>
      <c r="U51" s="122">
        <v>5</v>
      </c>
    </row>
    <row r="52" spans="1:21" ht="14.25" customHeight="1" x14ac:dyDescent="0.2">
      <c r="A52" s="19" t="s">
        <v>403</v>
      </c>
      <c r="B52" s="19"/>
      <c r="C52" s="19"/>
      <c r="D52" s="122"/>
      <c r="E52" s="122"/>
      <c r="F52" s="19"/>
      <c r="G52" s="122"/>
      <c r="H52" s="122"/>
      <c r="I52" s="19"/>
      <c r="J52" s="122"/>
      <c r="K52" s="122"/>
      <c r="L52" s="122"/>
      <c r="M52" s="122"/>
      <c r="N52" s="122"/>
      <c r="O52" s="19"/>
      <c r="P52" s="122"/>
      <c r="Q52" s="122"/>
      <c r="R52" s="122"/>
      <c r="S52" s="19"/>
      <c r="T52" s="122"/>
      <c r="U52" s="122"/>
    </row>
    <row r="53" spans="1:21" ht="12.75" x14ac:dyDescent="0.2">
      <c r="A53" s="122" t="s">
        <v>404</v>
      </c>
      <c r="B53" s="122">
        <v>16</v>
      </c>
      <c r="C53" s="122">
        <v>5</v>
      </c>
      <c r="D53" s="122">
        <v>6</v>
      </c>
      <c r="E53" s="122">
        <v>6</v>
      </c>
      <c r="F53" s="122">
        <v>9</v>
      </c>
      <c r="G53" s="122">
        <v>11</v>
      </c>
      <c r="H53" s="122">
        <v>3</v>
      </c>
      <c r="I53" s="122">
        <v>5</v>
      </c>
      <c r="J53" s="122">
        <v>0</v>
      </c>
      <c r="K53" s="122">
        <v>7</v>
      </c>
      <c r="L53" s="122">
        <v>28</v>
      </c>
      <c r="M53" s="122">
        <v>5</v>
      </c>
      <c r="N53" s="122">
        <v>17</v>
      </c>
      <c r="O53" s="122">
        <v>12</v>
      </c>
      <c r="P53" s="122">
        <v>12</v>
      </c>
      <c r="Q53" s="122">
        <v>20</v>
      </c>
      <c r="R53" s="122">
        <v>13</v>
      </c>
      <c r="S53" s="122">
        <v>1</v>
      </c>
      <c r="T53" s="122">
        <v>11</v>
      </c>
      <c r="U53" s="122">
        <v>1</v>
      </c>
    </row>
    <row r="54" spans="1:21" ht="12.75" x14ac:dyDescent="0.2">
      <c r="A54" s="122" t="s">
        <v>405</v>
      </c>
      <c r="B54" s="122">
        <v>40</v>
      </c>
      <c r="C54" s="122">
        <v>29</v>
      </c>
      <c r="D54" s="122">
        <v>28</v>
      </c>
      <c r="E54" s="122">
        <v>45</v>
      </c>
      <c r="F54" s="122">
        <v>36</v>
      </c>
      <c r="G54" s="122">
        <v>31</v>
      </c>
      <c r="H54" s="122">
        <v>11</v>
      </c>
      <c r="I54" s="122">
        <v>6</v>
      </c>
      <c r="J54" s="122">
        <v>1</v>
      </c>
      <c r="K54" s="122">
        <v>14</v>
      </c>
      <c r="L54" s="122">
        <v>119</v>
      </c>
      <c r="M54" s="122">
        <v>47</v>
      </c>
      <c r="N54" s="122">
        <v>48</v>
      </c>
      <c r="O54" s="122">
        <v>20</v>
      </c>
      <c r="P54" s="122">
        <v>12</v>
      </c>
      <c r="Q54" s="122">
        <v>90</v>
      </c>
      <c r="R54" s="122">
        <v>70</v>
      </c>
      <c r="S54" s="122">
        <v>8</v>
      </c>
      <c r="T54" s="122">
        <v>51</v>
      </c>
      <c r="U54" s="122">
        <v>3</v>
      </c>
    </row>
    <row r="55" spans="1:21" ht="12.75" x14ac:dyDescent="0.2">
      <c r="A55" s="122" t="s">
        <v>406</v>
      </c>
      <c r="B55" s="122">
        <v>15</v>
      </c>
      <c r="C55" s="122">
        <v>23</v>
      </c>
      <c r="D55" s="122">
        <v>9</v>
      </c>
      <c r="E55" s="122">
        <v>26</v>
      </c>
      <c r="F55" s="122">
        <v>24</v>
      </c>
      <c r="G55" s="122">
        <v>22</v>
      </c>
      <c r="H55" s="122">
        <v>17</v>
      </c>
      <c r="I55" s="122">
        <v>2</v>
      </c>
      <c r="J55" s="122">
        <v>3</v>
      </c>
      <c r="K55" s="122">
        <v>6</v>
      </c>
      <c r="L55" s="122">
        <v>29</v>
      </c>
      <c r="M55" s="122">
        <v>2</v>
      </c>
      <c r="N55" s="122">
        <v>15</v>
      </c>
      <c r="O55" s="122">
        <v>19</v>
      </c>
      <c r="P55" s="122">
        <v>5</v>
      </c>
      <c r="Q55" s="122">
        <v>48</v>
      </c>
      <c r="R55" s="122">
        <v>25</v>
      </c>
      <c r="S55" s="122">
        <v>3</v>
      </c>
      <c r="T55" s="122">
        <v>9</v>
      </c>
      <c r="U55" s="122">
        <v>3</v>
      </c>
    </row>
    <row r="56" spans="1:21" ht="12.75" x14ac:dyDescent="0.2">
      <c r="A56" s="122" t="s">
        <v>407</v>
      </c>
      <c r="B56" s="122">
        <v>199</v>
      </c>
      <c r="C56" s="122">
        <v>75</v>
      </c>
      <c r="D56" s="122">
        <v>148</v>
      </c>
      <c r="E56" s="122">
        <v>607</v>
      </c>
      <c r="F56" s="122">
        <v>247</v>
      </c>
      <c r="G56" s="122">
        <v>103</v>
      </c>
      <c r="H56" s="122">
        <v>154</v>
      </c>
      <c r="I56" s="122">
        <v>9</v>
      </c>
      <c r="J56" s="122">
        <v>35</v>
      </c>
      <c r="K56" s="122">
        <v>84</v>
      </c>
      <c r="L56" s="122">
        <v>535</v>
      </c>
      <c r="M56" s="122">
        <v>23</v>
      </c>
      <c r="N56" s="122">
        <v>913</v>
      </c>
      <c r="O56" s="122">
        <v>143</v>
      </c>
      <c r="P56" s="122">
        <v>58</v>
      </c>
      <c r="Q56" s="122">
        <v>889</v>
      </c>
      <c r="R56" s="122">
        <v>454</v>
      </c>
      <c r="S56" s="122">
        <v>43</v>
      </c>
      <c r="T56" s="122">
        <v>156</v>
      </c>
      <c r="U56" s="122">
        <v>122</v>
      </c>
    </row>
    <row r="57" spans="1:21" ht="12.75" x14ac:dyDescent="0.2">
      <c r="A57" s="122" t="s">
        <v>408</v>
      </c>
      <c r="B57" s="122">
        <v>71</v>
      </c>
      <c r="C57" s="122">
        <v>49</v>
      </c>
      <c r="D57" s="122">
        <v>46</v>
      </c>
      <c r="E57" s="122">
        <v>102</v>
      </c>
      <c r="F57" s="122">
        <v>44</v>
      </c>
      <c r="G57" s="122">
        <v>41</v>
      </c>
      <c r="H57" s="122">
        <v>9</v>
      </c>
      <c r="I57" s="122">
        <v>6</v>
      </c>
      <c r="J57" s="122">
        <v>7</v>
      </c>
      <c r="K57" s="122">
        <v>18</v>
      </c>
      <c r="L57" s="122">
        <v>121</v>
      </c>
      <c r="M57" s="122">
        <v>22</v>
      </c>
      <c r="N57" s="122">
        <v>70</v>
      </c>
      <c r="O57" s="122">
        <v>44</v>
      </c>
      <c r="P57" s="122">
        <v>31</v>
      </c>
      <c r="Q57" s="122">
        <v>102</v>
      </c>
      <c r="R57" s="122">
        <v>60</v>
      </c>
      <c r="S57" s="122">
        <v>3</v>
      </c>
      <c r="T57" s="122">
        <v>31</v>
      </c>
      <c r="U57" s="122">
        <v>9</v>
      </c>
    </row>
    <row r="58" spans="1:21" ht="12.75" x14ac:dyDescent="0.2">
      <c r="A58" s="122" t="s">
        <v>409</v>
      </c>
      <c r="B58" s="122">
        <v>89</v>
      </c>
      <c r="C58" s="122">
        <v>47</v>
      </c>
      <c r="D58" s="122">
        <v>68</v>
      </c>
      <c r="E58" s="122">
        <v>177</v>
      </c>
      <c r="F58" s="122">
        <v>64</v>
      </c>
      <c r="G58" s="122">
        <v>58</v>
      </c>
      <c r="H58" s="122">
        <v>42</v>
      </c>
      <c r="I58" s="122">
        <v>14</v>
      </c>
      <c r="J58" s="122">
        <v>18</v>
      </c>
      <c r="K58" s="122">
        <v>38</v>
      </c>
      <c r="L58" s="122">
        <v>196</v>
      </c>
      <c r="M58" s="122">
        <v>12</v>
      </c>
      <c r="N58" s="122">
        <v>174</v>
      </c>
      <c r="O58" s="122">
        <v>61</v>
      </c>
      <c r="P58" s="122">
        <v>14</v>
      </c>
      <c r="Q58" s="122">
        <v>155</v>
      </c>
      <c r="R58" s="122">
        <v>134</v>
      </c>
      <c r="S58" s="122">
        <v>16</v>
      </c>
      <c r="T58" s="122">
        <v>57</v>
      </c>
      <c r="U58" s="122">
        <v>16</v>
      </c>
    </row>
    <row r="59" spans="1:21" ht="12.75" x14ac:dyDescent="0.2">
      <c r="A59" s="122" t="s">
        <v>410</v>
      </c>
      <c r="B59" s="122">
        <v>223</v>
      </c>
      <c r="C59" s="122">
        <v>182</v>
      </c>
      <c r="D59" s="122">
        <v>217</v>
      </c>
      <c r="E59" s="122">
        <v>488</v>
      </c>
      <c r="F59" s="122">
        <v>269</v>
      </c>
      <c r="G59" s="122">
        <v>117</v>
      </c>
      <c r="H59" s="122">
        <v>107</v>
      </c>
      <c r="I59" s="122">
        <v>46</v>
      </c>
      <c r="J59" s="122">
        <v>53</v>
      </c>
      <c r="K59" s="122">
        <v>109</v>
      </c>
      <c r="L59" s="122">
        <v>704</v>
      </c>
      <c r="M59" s="122">
        <v>92</v>
      </c>
      <c r="N59" s="122">
        <v>515</v>
      </c>
      <c r="O59" s="122">
        <v>164</v>
      </c>
      <c r="P59" s="122">
        <v>84</v>
      </c>
      <c r="Q59" s="122">
        <v>711</v>
      </c>
      <c r="R59" s="122">
        <v>454</v>
      </c>
      <c r="S59" s="122">
        <v>77</v>
      </c>
      <c r="T59" s="122">
        <v>161</v>
      </c>
      <c r="U59" s="122">
        <v>23</v>
      </c>
    </row>
    <row r="60" spans="1:21" ht="12.75" x14ac:dyDescent="0.2">
      <c r="A60" s="122" t="s">
        <v>411</v>
      </c>
      <c r="B60" s="122">
        <v>28</v>
      </c>
      <c r="C60" s="122">
        <v>11</v>
      </c>
      <c r="D60" s="122">
        <v>15</v>
      </c>
      <c r="E60" s="122">
        <v>56</v>
      </c>
      <c r="F60" s="122">
        <v>38</v>
      </c>
      <c r="G60" s="122">
        <v>19</v>
      </c>
      <c r="H60" s="122">
        <v>15</v>
      </c>
      <c r="I60" s="122">
        <v>4</v>
      </c>
      <c r="J60" s="122">
        <v>7</v>
      </c>
      <c r="K60" s="122">
        <v>16</v>
      </c>
      <c r="L60" s="122">
        <v>49</v>
      </c>
      <c r="M60" s="122">
        <v>4</v>
      </c>
      <c r="N60" s="122">
        <v>62</v>
      </c>
      <c r="O60" s="122">
        <v>17</v>
      </c>
      <c r="P60" s="122">
        <v>4</v>
      </c>
      <c r="Q60" s="122">
        <v>78</v>
      </c>
      <c r="R60" s="122">
        <v>30</v>
      </c>
      <c r="S60" s="122">
        <v>6</v>
      </c>
      <c r="T60" s="122">
        <v>19</v>
      </c>
      <c r="U60" s="122">
        <v>1</v>
      </c>
    </row>
    <row r="61" spans="1:21" ht="12.75" x14ac:dyDescent="0.2">
      <c r="A61" s="122" t="s">
        <v>412</v>
      </c>
      <c r="B61" s="122">
        <v>15</v>
      </c>
      <c r="C61" s="122">
        <v>2</v>
      </c>
      <c r="D61" s="122">
        <v>4</v>
      </c>
      <c r="E61" s="122">
        <v>46</v>
      </c>
      <c r="F61" s="122">
        <v>15</v>
      </c>
      <c r="G61" s="122">
        <v>7</v>
      </c>
      <c r="H61" s="122">
        <v>6</v>
      </c>
      <c r="I61" s="122">
        <v>5</v>
      </c>
      <c r="J61" s="122">
        <v>4</v>
      </c>
      <c r="K61" s="122">
        <v>9</v>
      </c>
      <c r="L61" s="122">
        <v>20</v>
      </c>
      <c r="M61" s="122">
        <v>3</v>
      </c>
      <c r="N61" s="122">
        <v>18</v>
      </c>
      <c r="O61" s="122">
        <v>8</v>
      </c>
      <c r="P61" s="122">
        <v>4</v>
      </c>
      <c r="Q61" s="122">
        <v>19</v>
      </c>
      <c r="R61" s="122">
        <v>24</v>
      </c>
      <c r="S61" s="122">
        <v>2</v>
      </c>
      <c r="T61" s="122">
        <v>12</v>
      </c>
      <c r="U61" s="122">
        <v>3</v>
      </c>
    </row>
    <row r="62" spans="1:21" ht="12.75" x14ac:dyDescent="0.2">
      <c r="A62" s="122" t="s">
        <v>413</v>
      </c>
      <c r="B62" s="122">
        <v>11</v>
      </c>
      <c r="C62" s="122">
        <v>20</v>
      </c>
      <c r="D62" s="122">
        <v>10</v>
      </c>
      <c r="E62" s="122">
        <v>16</v>
      </c>
      <c r="F62" s="122">
        <v>8</v>
      </c>
      <c r="G62" s="122">
        <v>6</v>
      </c>
      <c r="H62" s="122">
        <v>8</v>
      </c>
      <c r="I62" s="122">
        <v>1</v>
      </c>
      <c r="J62" s="122">
        <v>3</v>
      </c>
      <c r="K62" s="122">
        <v>5</v>
      </c>
      <c r="L62" s="122">
        <v>50</v>
      </c>
      <c r="M62" s="122">
        <v>8</v>
      </c>
      <c r="N62" s="122">
        <v>23</v>
      </c>
      <c r="O62" s="122">
        <v>16</v>
      </c>
      <c r="P62" s="122">
        <v>4</v>
      </c>
      <c r="Q62" s="122">
        <v>30</v>
      </c>
      <c r="R62" s="122">
        <v>12</v>
      </c>
      <c r="S62" s="122">
        <v>10</v>
      </c>
      <c r="T62" s="122">
        <v>4</v>
      </c>
      <c r="U62" s="122">
        <v>3</v>
      </c>
    </row>
    <row r="63" spans="1:21" ht="12.75" x14ac:dyDescent="0.2">
      <c r="A63" s="122" t="s">
        <v>414</v>
      </c>
      <c r="B63" s="122">
        <v>6</v>
      </c>
      <c r="C63" s="122">
        <v>5</v>
      </c>
      <c r="D63" s="122">
        <v>3</v>
      </c>
      <c r="E63" s="122">
        <v>5</v>
      </c>
      <c r="F63" s="122">
        <v>11</v>
      </c>
      <c r="G63" s="122">
        <v>4</v>
      </c>
      <c r="H63" s="122">
        <v>1</v>
      </c>
      <c r="I63" s="122">
        <v>0</v>
      </c>
      <c r="J63" s="122">
        <v>0</v>
      </c>
      <c r="K63" s="122">
        <v>4</v>
      </c>
      <c r="L63" s="122">
        <v>24</v>
      </c>
      <c r="M63" s="122">
        <v>2</v>
      </c>
      <c r="N63" s="122">
        <v>9</v>
      </c>
      <c r="O63" s="122">
        <v>11</v>
      </c>
      <c r="P63" s="122">
        <v>3</v>
      </c>
      <c r="Q63" s="122">
        <v>15</v>
      </c>
      <c r="R63" s="122">
        <v>15</v>
      </c>
      <c r="S63" s="122">
        <v>0</v>
      </c>
      <c r="T63" s="122">
        <v>8</v>
      </c>
      <c r="U63" s="122">
        <v>1</v>
      </c>
    </row>
    <row r="64" spans="1:21" ht="12.75" x14ac:dyDescent="0.2">
      <c r="A64" s="122" t="s">
        <v>415</v>
      </c>
      <c r="B64" s="122">
        <v>37</v>
      </c>
      <c r="C64" s="122">
        <v>11</v>
      </c>
      <c r="D64" s="122">
        <v>22</v>
      </c>
      <c r="E64" s="122">
        <v>28</v>
      </c>
      <c r="F64" s="122">
        <v>15</v>
      </c>
      <c r="G64" s="122">
        <v>14</v>
      </c>
      <c r="H64" s="122">
        <v>33</v>
      </c>
      <c r="I64" s="122">
        <v>1</v>
      </c>
      <c r="J64" s="122">
        <v>0</v>
      </c>
      <c r="K64" s="122">
        <v>5</v>
      </c>
      <c r="L64" s="122">
        <v>68</v>
      </c>
      <c r="M64" s="122">
        <v>10</v>
      </c>
      <c r="N64" s="122">
        <v>27</v>
      </c>
      <c r="O64" s="122">
        <v>22</v>
      </c>
      <c r="P64" s="122">
        <v>7</v>
      </c>
      <c r="Q64" s="122">
        <v>48</v>
      </c>
      <c r="R64" s="122">
        <v>24</v>
      </c>
      <c r="S64" s="122">
        <v>5</v>
      </c>
      <c r="T64" s="122">
        <v>12</v>
      </c>
      <c r="U64" s="122">
        <v>6</v>
      </c>
    </row>
    <row r="65" spans="1:21" ht="12.75" x14ac:dyDescent="0.2">
      <c r="A65" s="122" t="s">
        <v>416</v>
      </c>
      <c r="B65" s="122">
        <v>19</v>
      </c>
      <c r="C65" s="122">
        <v>4</v>
      </c>
      <c r="D65" s="122">
        <v>6</v>
      </c>
      <c r="E65" s="122">
        <v>17</v>
      </c>
      <c r="F65" s="122">
        <v>8</v>
      </c>
      <c r="G65" s="122">
        <v>7</v>
      </c>
      <c r="H65" s="122">
        <v>6</v>
      </c>
      <c r="I65" s="122">
        <v>1</v>
      </c>
      <c r="J65" s="122">
        <v>1</v>
      </c>
      <c r="K65" s="122">
        <v>8</v>
      </c>
      <c r="L65" s="122">
        <v>22</v>
      </c>
      <c r="M65" s="122">
        <v>4</v>
      </c>
      <c r="N65" s="122">
        <v>12</v>
      </c>
      <c r="O65" s="122">
        <v>11</v>
      </c>
      <c r="P65" s="122">
        <v>8</v>
      </c>
      <c r="Q65" s="122">
        <v>15</v>
      </c>
      <c r="R65" s="122">
        <v>18</v>
      </c>
      <c r="S65" s="122">
        <v>3</v>
      </c>
      <c r="T65" s="122">
        <v>0</v>
      </c>
      <c r="U65" s="122">
        <v>1</v>
      </c>
    </row>
    <row r="66" spans="1:21" ht="14.25" customHeight="1" x14ac:dyDescent="0.2">
      <c r="A66" s="19" t="s">
        <v>417</v>
      </c>
      <c r="B66" s="19"/>
      <c r="C66" s="19"/>
      <c r="D66" s="122"/>
      <c r="E66" s="122"/>
      <c r="F66" s="19"/>
      <c r="G66" s="122"/>
      <c r="H66" s="122"/>
      <c r="I66" s="19"/>
      <c r="J66" s="122"/>
      <c r="K66" s="122"/>
      <c r="L66" s="122"/>
      <c r="M66" s="122"/>
      <c r="N66" s="122"/>
      <c r="O66" s="19"/>
      <c r="P66" s="122"/>
      <c r="Q66" s="122"/>
      <c r="R66" s="122"/>
      <c r="S66" s="19"/>
      <c r="T66" s="122"/>
      <c r="U66" s="122"/>
    </row>
    <row r="67" spans="1:21" ht="12.75" x14ac:dyDescent="0.2">
      <c r="A67" s="122" t="s">
        <v>418</v>
      </c>
      <c r="B67" s="122">
        <v>18</v>
      </c>
      <c r="C67" s="122">
        <v>11</v>
      </c>
      <c r="D67" s="122">
        <v>7</v>
      </c>
      <c r="E67" s="122">
        <v>23</v>
      </c>
      <c r="F67" s="122">
        <v>16</v>
      </c>
      <c r="G67" s="122">
        <v>11</v>
      </c>
      <c r="H67" s="122">
        <v>10</v>
      </c>
      <c r="I67" s="122">
        <v>4</v>
      </c>
      <c r="J67" s="122">
        <v>2</v>
      </c>
      <c r="K67" s="122">
        <v>5</v>
      </c>
      <c r="L67" s="122">
        <v>29</v>
      </c>
      <c r="M67" s="122">
        <v>5</v>
      </c>
      <c r="N67" s="122">
        <v>14</v>
      </c>
      <c r="O67" s="122">
        <v>11</v>
      </c>
      <c r="P67" s="122">
        <v>1</v>
      </c>
      <c r="Q67" s="122">
        <v>19</v>
      </c>
      <c r="R67" s="122">
        <v>14</v>
      </c>
      <c r="S67" s="122">
        <v>1</v>
      </c>
      <c r="T67" s="122">
        <v>11</v>
      </c>
      <c r="U67" s="122">
        <v>2</v>
      </c>
    </row>
    <row r="68" spans="1:21" ht="12.75" x14ac:dyDescent="0.2">
      <c r="A68" s="122" t="s">
        <v>419</v>
      </c>
      <c r="B68" s="122">
        <v>38</v>
      </c>
      <c r="C68" s="122">
        <v>8</v>
      </c>
      <c r="D68" s="122">
        <v>14</v>
      </c>
      <c r="E68" s="122">
        <v>65</v>
      </c>
      <c r="F68" s="122">
        <v>15</v>
      </c>
      <c r="G68" s="122">
        <v>16</v>
      </c>
      <c r="H68" s="122">
        <v>19</v>
      </c>
      <c r="I68" s="122">
        <v>1</v>
      </c>
      <c r="J68" s="122">
        <v>9</v>
      </c>
      <c r="K68" s="122">
        <v>9</v>
      </c>
      <c r="L68" s="122">
        <v>112</v>
      </c>
      <c r="M68" s="122">
        <v>10</v>
      </c>
      <c r="N68" s="122">
        <v>58</v>
      </c>
      <c r="O68" s="122">
        <v>12</v>
      </c>
      <c r="P68" s="122">
        <v>4</v>
      </c>
      <c r="Q68" s="122">
        <v>91</v>
      </c>
      <c r="R68" s="122">
        <v>62</v>
      </c>
      <c r="S68" s="122">
        <v>1</v>
      </c>
      <c r="T68" s="122">
        <v>40</v>
      </c>
      <c r="U68" s="122">
        <v>4</v>
      </c>
    </row>
    <row r="69" spans="1:21" ht="12.75" x14ac:dyDescent="0.2">
      <c r="A69" s="122" t="s">
        <v>420</v>
      </c>
      <c r="B69" s="122">
        <v>45</v>
      </c>
      <c r="C69" s="122">
        <v>41</v>
      </c>
      <c r="D69" s="122">
        <v>52</v>
      </c>
      <c r="E69" s="122">
        <v>121</v>
      </c>
      <c r="F69" s="122">
        <v>83</v>
      </c>
      <c r="G69" s="122">
        <v>20</v>
      </c>
      <c r="H69" s="122">
        <v>42</v>
      </c>
      <c r="I69" s="122">
        <v>3</v>
      </c>
      <c r="J69" s="122">
        <v>3</v>
      </c>
      <c r="K69" s="122">
        <v>15</v>
      </c>
      <c r="L69" s="122">
        <v>209</v>
      </c>
      <c r="M69" s="122">
        <v>7</v>
      </c>
      <c r="N69" s="122">
        <v>61</v>
      </c>
      <c r="O69" s="122">
        <v>34</v>
      </c>
      <c r="P69" s="122">
        <v>18</v>
      </c>
      <c r="Q69" s="122">
        <v>153</v>
      </c>
      <c r="R69" s="122">
        <v>157</v>
      </c>
      <c r="S69" s="122">
        <v>11</v>
      </c>
      <c r="T69" s="122">
        <v>25</v>
      </c>
      <c r="U69" s="122">
        <v>9</v>
      </c>
    </row>
    <row r="70" spans="1:21" ht="12.75" x14ac:dyDescent="0.2">
      <c r="A70" s="122" t="s">
        <v>421</v>
      </c>
      <c r="B70" s="122">
        <v>6</v>
      </c>
      <c r="C70" s="122">
        <v>2</v>
      </c>
      <c r="D70" s="122">
        <v>30</v>
      </c>
      <c r="E70" s="122">
        <v>49</v>
      </c>
      <c r="F70" s="122">
        <v>19</v>
      </c>
      <c r="G70" s="122">
        <v>6</v>
      </c>
      <c r="H70" s="122">
        <v>18</v>
      </c>
      <c r="I70" s="122">
        <v>0</v>
      </c>
      <c r="J70" s="122">
        <v>0</v>
      </c>
      <c r="K70" s="122">
        <v>0</v>
      </c>
      <c r="L70" s="122">
        <v>80</v>
      </c>
      <c r="M70" s="122">
        <v>9</v>
      </c>
      <c r="N70" s="122">
        <v>47</v>
      </c>
      <c r="O70" s="122">
        <v>16</v>
      </c>
      <c r="P70" s="122">
        <v>5</v>
      </c>
      <c r="Q70" s="122">
        <v>31</v>
      </c>
      <c r="R70" s="122">
        <v>38</v>
      </c>
      <c r="S70" s="122">
        <v>2</v>
      </c>
      <c r="T70" s="122">
        <v>8</v>
      </c>
      <c r="U70" s="122">
        <v>5</v>
      </c>
    </row>
    <row r="71" spans="1:21" ht="12.75" x14ac:dyDescent="0.2">
      <c r="A71" s="122" t="s">
        <v>422</v>
      </c>
      <c r="B71" s="122">
        <v>27</v>
      </c>
      <c r="C71" s="122">
        <v>7</v>
      </c>
      <c r="D71" s="122">
        <v>28</v>
      </c>
      <c r="E71" s="122">
        <v>46</v>
      </c>
      <c r="F71" s="122">
        <v>32</v>
      </c>
      <c r="G71" s="122">
        <v>17</v>
      </c>
      <c r="H71" s="122">
        <v>12</v>
      </c>
      <c r="I71" s="122">
        <v>2</v>
      </c>
      <c r="J71" s="122">
        <v>1</v>
      </c>
      <c r="K71" s="122">
        <v>5</v>
      </c>
      <c r="L71" s="122">
        <v>24</v>
      </c>
      <c r="M71" s="122">
        <v>2</v>
      </c>
      <c r="N71" s="122">
        <v>35</v>
      </c>
      <c r="O71" s="122">
        <v>16</v>
      </c>
      <c r="P71" s="122">
        <v>7</v>
      </c>
      <c r="Q71" s="122">
        <v>56</v>
      </c>
      <c r="R71" s="122">
        <v>42</v>
      </c>
      <c r="S71" s="122">
        <v>4</v>
      </c>
      <c r="T71" s="122">
        <v>15</v>
      </c>
      <c r="U71" s="122">
        <v>12</v>
      </c>
    </row>
    <row r="72" spans="1:21" ht="12.75" x14ac:dyDescent="0.2">
      <c r="A72" s="122" t="s">
        <v>423</v>
      </c>
      <c r="B72" s="122">
        <v>189</v>
      </c>
      <c r="C72" s="122">
        <v>113</v>
      </c>
      <c r="D72" s="122">
        <v>172</v>
      </c>
      <c r="E72" s="122">
        <v>589</v>
      </c>
      <c r="F72" s="122">
        <v>274</v>
      </c>
      <c r="G72" s="122">
        <v>121</v>
      </c>
      <c r="H72" s="122">
        <v>126</v>
      </c>
      <c r="I72" s="122">
        <v>45</v>
      </c>
      <c r="J72" s="122">
        <v>17</v>
      </c>
      <c r="K72" s="122">
        <v>80</v>
      </c>
      <c r="L72" s="122">
        <v>396</v>
      </c>
      <c r="M72" s="122">
        <v>25</v>
      </c>
      <c r="N72" s="122">
        <v>527</v>
      </c>
      <c r="O72" s="122">
        <v>116</v>
      </c>
      <c r="P72" s="122">
        <v>54</v>
      </c>
      <c r="Q72" s="122">
        <v>699</v>
      </c>
      <c r="R72" s="122">
        <v>475</v>
      </c>
      <c r="S72" s="122">
        <v>60</v>
      </c>
      <c r="T72" s="122">
        <v>137</v>
      </c>
      <c r="U72" s="122">
        <v>101</v>
      </c>
    </row>
    <row r="73" spans="1:21" ht="12.75" x14ac:dyDescent="0.2">
      <c r="A73" s="122" t="s">
        <v>424</v>
      </c>
      <c r="B73" s="122">
        <v>17</v>
      </c>
      <c r="C73" s="122">
        <v>8</v>
      </c>
      <c r="D73" s="122">
        <v>5</v>
      </c>
      <c r="E73" s="122">
        <v>22</v>
      </c>
      <c r="F73" s="122">
        <v>12</v>
      </c>
      <c r="G73" s="122">
        <v>26</v>
      </c>
      <c r="H73" s="122">
        <v>9</v>
      </c>
      <c r="I73" s="122">
        <v>5</v>
      </c>
      <c r="J73" s="122">
        <v>0</v>
      </c>
      <c r="K73" s="122">
        <v>3</v>
      </c>
      <c r="L73" s="122">
        <v>22</v>
      </c>
      <c r="M73" s="122">
        <v>11</v>
      </c>
      <c r="N73" s="122">
        <v>15</v>
      </c>
      <c r="O73" s="122">
        <v>14</v>
      </c>
      <c r="P73" s="122">
        <v>6</v>
      </c>
      <c r="Q73" s="122">
        <v>27</v>
      </c>
      <c r="R73" s="122">
        <v>20</v>
      </c>
      <c r="S73" s="122">
        <v>4</v>
      </c>
      <c r="T73" s="122">
        <v>23</v>
      </c>
      <c r="U73" s="122">
        <v>4</v>
      </c>
    </row>
    <row r="74" spans="1:21" ht="12.75" x14ac:dyDescent="0.2">
      <c r="A74" s="122" t="s">
        <v>425</v>
      </c>
      <c r="B74" s="122">
        <v>83</v>
      </c>
      <c r="C74" s="122">
        <v>62</v>
      </c>
      <c r="D74" s="122">
        <v>62</v>
      </c>
      <c r="E74" s="122">
        <v>103</v>
      </c>
      <c r="F74" s="122">
        <v>35</v>
      </c>
      <c r="G74" s="122">
        <v>37</v>
      </c>
      <c r="H74" s="122">
        <v>31</v>
      </c>
      <c r="I74" s="122">
        <v>2</v>
      </c>
      <c r="J74" s="122">
        <v>2</v>
      </c>
      <c r="K74" s="122">
        <v>21</v>
      </c>
      <c r="L74" s="122">
        <v>186</v>
      </c>
      <c r="M74" s="122">
        <v>9</v>
      </c>
      <c r="N74" s="122">
        <v>98</v>
      </c>
      <c r="O74" s="122">
        <v>27</v>
      </c>
      <c r="P74" s="122">
        <v>12</v>
      </c>
      <c r="Q74" s="122">
        <v>149</v>
      </c>
      <c r="R74" s="122">
        <v>113</v>
      </c>
      <c r="S74" s="122">
        <v>13</v>
      </c>
      <c r="T74" s="122">
        <v>47</v>
      </c>
      <c r="U74" s="122">
        <v>9</v>
      </c>
    </row>
    <row r="75" spans="1:21" ht="12.75" x14ac:dyDescent="0.2">
      <c r="A75" s="122" t="s">
        <v>426</v>
      </c>
      <c r="B75" s="122">
        <v>35</v>
      </c>
      <c r="C75" s="122">
        <v>5</v>
      </c>
      <c r="D75" s="122">
        <v>10</v>
      </c>
      <c r="E75" s="122">
        <v>24</v>
      </c>
      <c r="F75" s="122">
        <v>17</v>
      </c>
      <c r="G75" s="122">
        <v>21</v>
      </c>
      <c r="H75" s="122">
        <v>11</v>
      </c>
      <c r="I75" s="122">
        <v>1</v>
      </c>
      <c r="J75" s="122">
        <v>0</v>
      </c>
      <c r="K75" s="122">
        <v>8</v>
      </c>
      <c r="L75" s="122">
        <v>66</v>
      </c>
      <c r="M75" s="122">
        <v>9</v>
      </c>
      <c r="N75" s="122">
        <v>35</v>
      </c>
      <c r="O75" s="122">
        <v>6</v>
      </c>
      <c r="P75" s="122">
        <v>7</v>
      </c>
      <c r="Q75" s="122">
        <v>47</v>
      </c>
      <c r="R75" s="122">
        <v>48</v>
      </c>
      <c r="S75" s="122">
        <v>2</v>
      </c>
      <c r="T75" s="122">
        <v>30</v>
      </c>
      <c r="U75" s="122">
        <v>5</v>
      </c>
    </row>
    <row r="76" spans="1:21" ht="12.75" x14ac:dyDescent="0.2">
      <c r="A76" s="122" t="s">
        <v>427</v>
      </c>
      <c r="B76" s="122">
        <v>35</v>
      </c>
      <c r="C76" s="122">
        <v>17</v>
      </c>
      <c r="D76" s="122">
        <v>22</v>
      </c>
      <c r="E76" s="122">
        <v>75</v>
      </c>
      <c r="F76" s="122">
        <v>39</v>
      </c>
      <c r="G76" s="122">
        <v>22</v>
      </c>
      <c r="H76" s="122">
        <v>20</v>
      </c>
      <c r="I76" s="122">
        <v>3</v>
      </c>
      <c r="J76" s="122">
        <v>1</v>
      </c>
      <c r="K76" s="122">
        <v>18</v>
      </c>
      <c r="L76" s="122">
        <v>102</v>
      </c>
      <c r="M76" s="122">
        <v>14</v>
      </c>
      <c r="N76" s="122">
        <v>44</v>
      </c>
      <c r="O76" s="122">
        <v>21</v>
      </c>
      <c r="P76" s="122">
        <v>11</v>
      </c>
      <c r="Q76" s="122">
        <v>111</v>
      </c>
      <c r="R76" s="122">
        <v>59</v>
      </c>
      <c r="S76" s="122">
        <v>2</v>
      </c>
      <c r="T76" s="122">
        <v>23</v>
      </c>
      <c r="U76" s="122">
        <v>7</v>
      </c>
    </row>
    <row r="77" spans="1:21" ht="12.75" x14ac:dyDescent="0.2">
      <c r="A77" s="122" t="s">
        <v>428</v>
      </c>
      <c r="B77" s="122">
        <v>21</v>
      </c>
      <c r="C77" s="122">
        <v>18</v>
      </c>
      <c r="D77" s="122">
        <v>18</v>
      </c>
      <c r="E77" s="122">
        <v>70</v>
      </c>
      <c r="F77" s="122">
        <v>21</v>
      </c>
      <c r="G77" s="122">
        <v>16</v>
      </c>
      <c r="H77" s="122">
        <v>9</v>
      </c>
      <c r="I77" s="122">
        <v>1</v>
      </c>
      <c r="J77" s="122">
        <v>1</v>
      </c>
      <c r="K77" s="122">
        <v>5</v>
      </c>
      <c r="L77" s="122">
        <v>81</v>
      </c>
      <c r="M77" s="122">
        <v>7</v>
      </c>
      <c r="N77" s="122">
        <v>54</v>
      </c>
      <c r="O77" s="122">
        <v>19</v>
      </c>
      <c r="P77" s="122">
        <v>9</v>
      </c>
      <c r="Q77" s="122">
        <v>49</v>
      </c>
      <c r="R77" s="122">
        <v>50</v>
      </c>
      <c r="S77" s="122">
        <v>2</v>
      </c>
      <c r="T77" s="122">
        <v>19</v>
      </c>
      <c r="U77" s="122">
        <v>4</v>
      </c>
    </row>
    <row r="78" spans="1:21" ht="12.75" x14ac:dyDescent="0.2">
      <c r="A78" s="122" t="s">
        <v>429</v>
      </c>
      <c r="B78" s="122">
        <v>56</v>
      </c>
      <c r="C78" s="122">
        <v>11</v>
      </c>
      <c r="D78" s="122">
        <v>47</v>
      </c>
      <c r="E78" s="122">
        <v>131</v>
      </c>
      <c r="F78" s="122">
        <v>28</v>
      </c>
      <c r="G78" s="122">
        <v>45</v>
      </c>
      <c r="H78" s="122">
        <v>48</v>
      </c>
      <c r="I78" s="122">
        <v>5</v>
      </c>
      <c r="J78" s="122">
        <v>3</v>
      </c>
      <c r="K78" s="122">
        <v>20</v>
      </c>
      <c r="L78" s="122">
        <v>156</v>
      </c>
      <c r="M78" s="122">
        <v>29</v>
      </c>
      <c r="N78" s="122">
        <v>81</v>
      </c>
      <c r="O78" s="122">
        <v>29</v>
      </c>
      <c r="P78" s="122">
        <v>19</v>
      </c>
      <c r="Q78" s="122">
        <v>107</v>
      </c>
      <c r="R78" s="122">
        <v>110</v>
      </c>
      <c r="S78" s="122">
        <v>15</v>
      </c>
      <c r="T78" s="122">
        <v>48</v>
      </c>
      <c r="U78" s="122">
        <v>6</v>
      </c>
    </row>
    <row r="79" spans="1:21" ht="12.75" x14ac:dyDescent="0.2">
      <c r="A79" s="122" t="s">
        <v>430</v>
      </c>
      <c r="B79" s="122">
        <v>46</v>
      </c>
      <c r="C79" s="122">
        <v>38</v>
      </c>
      <c r="D79" s="122">
        <v>28</v>
      </c>
      <c r="E79" s="122">
        <v>151</v>
      </c>
      <c r="F79" s="122">
        <v>48</v>
      </c>
      <c r="G79" s="122">
        <v>27</v>
      </c>
      <c r="H79" s="122">
        <v>33</v>
      </c>
      <c r="I79" s="122">
        <v>2</v>
      </c>
      <c r="J79" s="122">
        <v>5</v>
      </c>
      <c r="K79" s="122">
        <v>16</v>
      </c>
      <c r="L79" s="122">
        <v>127</v>
      </c>
      <c r="M79" s="122">
        <v>16</v>
      </c>
      <c r="N79" s="122">
        <v>171</v>
      </c>
      <c r="O79" s="122">
        <v>30</v>
      </c>
      <c r="P79" s="122">
        <v>18</v>
      </c>
      <c r="Q79" s="122">
        <v>171</v>
      </c>
      <c r="R79" s="122">
        <v>143</v>
      </c>
      <c r="S79" s="122">
        <v>6</v>
      </c>
      <c r="T79" s="122">
        <v>44</v>
      </c>
      <c r="U79" s="122">
        <v>9</v>
      </c>
    </row>
    <row r="80" spans="1:21" ht="14.25" customHeight="1" x14ac:dyDescent="0.2">
      <c r="A80" s="19" t="s">
        <v>431</v>
      </c>
      <c r="B80" s="19"/>
      <c r="C80" s="19"/>
      <c r="D80" s="122"/>
      <c r="E80" s="122"/>
      <c r="F80" s="19"/>
      <c r="G80" s="122"/>
      <c r="H80" s="122"/>
      <c r="I80" s="19"/>
      <c r="J80" s="122"/>
      <c r="K80" s="122"/>
      <c r="L80" s="122"/>
      <c r="M80" s="122"/>
      <c r="N80" s="122"/>
      <c r="O80" s="19"/>
      <c r="P80" s="122"/>
      <c r="Q80" s="122"/>
      <c r="R80" s="122"/>
      <c r="S80" s="19"/>
      <c r="T80" s="122"/>
      <c r="U80" s="122"/>
    </row>
    <row r="81" spans="1:21" ht="12.75" x14ac:dyDescent="0.2">
      <c r="A81" s="122" t="s">
        <v>432</v>
      </c>
      <c r="B81" s="122">
        <v>51</v>
      </c>
      <c r="C81" s="122">
        <v>17</v>
      </c>
      <c r="D81" s="122">
        <v>31</v>
      </c>
      <c r="E81" s="122">
        <v>61</v>
      </c>
      <c r="F81" s="122">
        <v>29</v>
      </c>
      <c r="G81" s="122">
        <v>33</v>
      </c>
      <c r="H81" s="122">
        <v>27</v>
      </c>
      <c r="I81" s="122">
        <v>12</v>
      </c>
      <c r="J81" s="122">
        <v>9</v>
      </c>
      <c r="K81" s="122">
        <v>6</v>
      </c>
      <c r="L81" s="122">
        <v>154</v>
      </c>
      <c r="M81" s="122">
        <v>6</v>
      </c>
      <c r="N81" s="122">
        <v>57</v>
      </c>
      <c r="O81" s="122">
        <v>25</v>
      </c>
      <c r="P81" s="122">
        <v>21</v>
      </c>
      <c r="Q81" s="122">
        <v>73</v>
      </c>
      <c r="R81" s="122">
        <v>34</v>
      </c>
      <c r="S81" s="122">
        <v>7</v>
      </c>
      <c r="T81" s="122">
        <v>28</v>
      </c>
      <c r="U81" s="122">
        <v>14</v>
      </c>
    </row>
    <row r="82" spans="1:21" ht="12.75" x14ac:dyDescent="0.2">
      <c r="A82" s="122" t="s">
        <v>433</v>
      </c>
      <c r="B82" s="122">
        <v>23</v>
      </c>
      <c r="C82" s="122">
        <v>7</v>
      </c>
      <c r="D82" s="122">
        <v>12</v>
      </c>
      <c r="E82" s="122">
        <v>28</v>
      </c>
      <c r="F82" s="122">
        <v>20</v>
      </c>
      <c r="G82" s="122">
        <v>20</v>
      </c>
      <c r="H82" s="122">
        <v>17</v>
      </c>
      <c r="I82" s="122">
        <v>6</v>
      </c>
      <c r="J82" s="122">
        <v>3</v>
      </c>
      <c r="K82" s="122">
        <v>4</v>
      </c>
      <c r="L82" s="122">
        <v>112</v>
      </c>
      <c r="M82" s="122">
        <v>4</v>
      </c>
      <c r="N82" s="122">
        <v>24</v>
      </c>
      <c r="O82" s="122">
        <v>8</v>
      </c>
      <c r="P82" s="122">
        <v>6</v>
      </c>
      <c r="Q82" s="122">
        <v>32</v>
      </c>
      <c r="R82" s="122">
        <v>11</v>
      </c>
      <c r="S82" s="122">
        <v>0</v>
      </c>
      <c r="T82" s="122">
        <v>16</v>
      </c>
      <c r="U82" s="122">
        <v>4</v>
      </c>
    </row>
    <row r="83" spans="1:21" ht="12.75" x14ac:dyDescent="0.2">
      <c r="A83" s="122" t="s">
        <v>434</v>
      </c>
      <c r="B83" s="122">
        <v>65</v>
      </c>
      <c r="C83" s="122">
        <v>35</v>
      </c>
      <c r="D83" s="122">
        <v>46</v>
      </c>
      <c r="E83" s="122">
        <v>107</v>
      </c>
      <c r="F83" s="122">
        <v>23</v>
      </c>
      <c r="G83" s="122">
        <v>34</v>
      </c>
      <c r="H83" s="122">
        <v>50</v>
      </c>
      <c r="I83" s="122">
        <v>2</v>
      </c>
      <c r="J83" s="122">
        <v>2</v>
      </c>
      <c r="K83" s="122">
        <v>11</v>
      </c>
      <c r="L83" s="122">
        <v>147</v>
      </c>
      <c r="M83" s="122">
        <v>23</v>
      </c>
      <c r="N83" s="122">
        <v>85</v>
      </c>
      <c r="O83" s="122">
        <v>26</v>
      </c>
      <c r="P83" s="122">
        <v>16</v>
      </c>
      <c r="Q83" s="122">
        <v>93</v>
      </c>
      <c r="R83" s="122">
        <v>73</v>
      </c>
      <c r="S83" s="122">
        <v>5</v>
      </c>
      <c r="T83" s="122">
        <v>55</v>
      </c>
      <c r="U83" s="122">
        <v>11</v>
      </c>
    </row>
    <row r="84" spans="1:21" ht="12.75" x14ac:dyDescent="0.2">
      <c r="A84" s="122" t="s">
        <v>435</v>
      </c>
      <c r="B84" s="122">
        <v>6</v>
      </c>
      <c r="C84" s="122">
        <v>21</v>
      </c>
      <c r="D84" s="122">
        <v>20</v>
      </c>
      <c r="E84" s="122">
        <v>29</v>
      </c>
      <c r="F84" s="122">
        <v>7</v>
      </c>
      <c r="G84" s="122">
        <v>13</v>
      </c>
      <c r="H84" s="122">
        <v>3</v>
      </c>
      <c r="I84" s="122">
        <v>3</v>
      </c>
      <c r="J84" s="122">
        <v>0</v>
      </c>
      <c r="K84" s="122">
        <v>5</v>
      </c>
      <c r="L84" s="122">
        <v>101</v>
      </c>
      <c r="M84" s="122">
        <v>0</v>
      </c>
      <c r="N84" s="122">
        <v>51</v>
      </c>
      <c r="O84" s="122">
        <v>9</v>
      </c>
      <c r="P84" s="122">
        <v>3</v>
      </c>
      <c r="Q84" s="122">
        <v>43</v>
      </c>
      <c r="R84" s="122">
        <v>15</v>
      </c>
      <c r="S84" s="122">
        <v>11</v>
      </c>
      <c r="T84" s="122">
        <v>11</v>
      </c>
      <c r="U84" s="122">
        <v>2</v>
      </c>
    </row>
    <row r="85" spans="1:21" ht="12.75" x14ac:dyDescent="0.2">
      <c r="A85" s="122" t="s">
        <v>436</v>
      </c>
      <c r="B85" s="122">
        <v>16</v>
      </c>
      <c r="C85" s="122">
        <v>41</v>
      </c>
      <c r="D85" s="122">
        <v>17</v>
      </c>
      <c r="E85" s="122">
        <v>48</v>
      </c>
      <c r="F85" s="122">
        <v>31</v>
      </c>
      <c r="G85" s="122">
        <v>17</v>
      </c>
      <c r="H85" s="122">
        <v>6</v>
      </c>
      <c r="I85" s="122">
        <v>7</v>
      </c>
      <c r="J85" s="122">
        <v>3</v>
      </c>
      <c r="K85" s="122">
        <v>4</v>
      </c>
      <c r="L85" s="122">
        <v>93</v>
      </c>
      <c r="M85" s="122">
        <v>17</v>
      </c>
      <c r="N85" s="122">
        <v>19</v>
      </c>
      <c r="O85" s="122">
        <v>14</v>
      </c>
      <c r="P85" s="122">
        <v>11</v>
      </c>
      <c r="Q85" s="122">
        <v>48</v>
      </c>
      <c r="R85" s="122">
        <v>36</v>
      </c>
      <c r="S85" s="122">
        <v>1</v>
      </c>
      <c r="T85" s="122">
        <v>11</v>
      </c>
      <c r="U85" s="122">
        <v>5</v>
      </c>
    </row>
    <row r="86" spans="1:21" ht="12.75" x14ac:dyDescent="0.2">
      <c r="A86" s="122" t="s">
        <v>437</v>
      </c>
      <c r="B86" s="122">
        <v>33</v>
      </c>
      <c r="C86" s="122">
        <v>10</v>
      </c>
      <c r="D86" s="122">
        <v>22</v>
      </c>
      <c r="E86" s="122">
        <v>21</v>
      </c>
      <c r="F86" s="122">
        <v>16</v>
      </c>
      <c r="G86" s="122">
        <v>24</v>
      </c>
      <c r="H86" s="122">
        <v>6</v>
      </c>
      <c r="I86" s="122">
        <v>7</v>
      </c>
      <c r="J86" s="122">
        <v>1</v>
      </c>
      <c r="K86" s="122">
        <v>7</v>
      </c>
      <c r="L86" s="122">
        <v>69</v>
      </c>
      <c r="M86" s="122">
        <v>5</v>
      </c>
      <c r="N86" s="122">
        <v>32</v>
      </c>
      <c r="O86" s="122">
        <v>9</v>
      </c>
      <c r="P86" s="122">
        <v>6</v>
      </c>
      <c r="Q86" s="122">
        <v>33</v>
      </c>
      <c r="R86" s="122">
        <v>15</v>
      </c>
      <c r="S86" s="122">
        <v>8</v>
      </c>
      <c r="T86" s="122">
        <v>27</v>
      </c>
      <c r="U86" s="122">
        <v>6</v>
      </c>
    </row>
    <row r="87" spans="1:21" ht="12.75" x14ac:dyDescent="0.2">
      <c r="A87" s="122" t="s">
        <v>438</v>
      </c>
      <c r="B87" s="122">
        <v>122</v>
      </c>
      <c r="C87" s="122">
        <v>42</v>
      </c>
      <c r="D87" s="122">
        <v>101</v>
      </c>
      <c r="E87" s="122">
        <v>412</v>
      </c>
      <c r="F87" s="122">
        <v>149</v>
      </c>
      <c r="G87" s="122">
        <v>69</v>
      </c>
      <c r="H87" s="122">
        <v>101</v>
      </c>
      <c r="I87" s="122">
        <v>26</v>
      </c>
      <c r="J87" s="122">
        <v>48</v>
      </c>
      <c r="K87" s="122">
        <v>45</v>
      </c>
      <c r="L87" s="122">
        <v>483</v>
      </c>
      <c r="M87" s="122">
        <v>24</v>
      </c>
      <c r="N87" s="122">
        <v>344</v>
      </c>
      <c r="O87" s="122">
        <v>62</v>
      </c>
      <c r="P87" s="122">
        <v>66</v>
      </c>
      <c r="Q87" s="122">
        <v>559</v>
      </c>
      <c r="R87" s="122">
        <v>218</v>
      </c>
      <c r="S87" s="122">
        <v>26</v>
      </c>
      <c r="T87" s="122">
        <v>89</v>
      </c>
      <c r="U87" s="122">
        <v>51</v>
      </c>
    </row>
    <row r="88" spans="1:21" ht="12.75" x14ac:dyDescent="0.2">
      <c r="A88" s="122" t="s">
        <v>439</v>
      </c>
      <c r="B88" s="122">
        <v>22</v>
      </c>
      <c r="C88" s="122">
        <v>18</v>
      </c>
      <c r="D88" s="122">
        <v>18</v>
      </c>
      <c r="E88" s="122">
        <v>69</v>
      </c>
      <c r="F88" s="122">
        <v>30</v>
      </c>
      <c r="G88" s="122">
        <v>18</v>
      </c>
      <c r="H88" s="122">
        <v>37</v>
      </c>
      <c r="I88" s="122">
        <v>6</v>
      </c>
      <c r="J88" s="122">
        <v>3</v>
      </c>
      <c r="K88" s="122">
        <v>6</v>
      </c>
      <c r="L88" s="122">
        <v>103</v>
      </c>
      <c r="M88" s="122">
        <v>2</v>
      </c>
      <c r="N88" s="122">
        <v>67</v>
      </c>
      <c r="O88" s="122">
        <v>17</v>
      </c>
      <c r="P88" s="122">
        <v>2</v>
      </c>
      <c r="Q88" s="122">
        <v>74</v>
      </c>
      <c r="R88" s="122">
        <v>52</v>
      </c>
      <c r="S88" s="122">
        <v>0</v>
      </c>
      <c r="T88" s="122">
        <v>14</v>
      </c>
      <c r="U88" s="122">
        <v>29</v>
      </c>
    </row>
    <row r="89" spans="1:21" ht="14.25" customHeight="1" x14ac:dyDescent="0.2">
      <c r="A89" s="19" t="s">
        <v>440</v>
      </c>
      <c r="B89" s="19"/>
      <c r="C89" s="19"/>
      <c r="D89" s="122"/>
      <c r="E89" s="122"/>
      <c r="F89" s="19"/>
      <c r="G89" s="122"/>
      <c r="H89" s="122"/>
      <c r="I89" s="19"/>
      <c r="J89" s="122"/>
      <c r="K89" s="122"/>
      <c r="L89" s="122"/>
      <c r="M89" s="122"/>
      <c r="N89" s="122"/>
      <c r="O89" s="19"/>
      <c r="P89" s="122"/>
      <c r="Q89" s="122"/>
      <c r="R89" s="122"/>
      <c r="S89" s="19"/>
      <c r="T89" s="122"/>
      <c r="U89" s="122"/>
    </row>
    <row r="90" spans="1:21" ht="12.75" x14ac:dyDescent="0.2">
      <c r="A90" s="122" t="s">
        <v>441</v>
      </c>
      <c r="B90" s="122">
        <v>10</v>
      </c>
      <c r="C90" s="122">
        <v>15</v>
      </c>
      <c r="D90" s="122">
        <v>29</v>
      </c>
      <c r="E90" s="122">
        <v>28</v>
      </c>
      <c r="F90" s="122">
        <v>18</v>
      </c>
      <c r="G90" s="122">
        <v>23</v>
      </c>
      <c r="H90" s="122">
        <v>6</v>
      </c>
      <c r="I90" s="122">
        <v>7</v>
      </c>
      <c r="J90" s="122">
        <v>2</v>
      </c>
      <c r="K90" s="122">
        <v>11</v>
      </c>
      <c r="L90" s="122">
        <v>38</v>
      </c>
      <c r="M90" s="122">
        <v>0</v>
      </c>
      <c r="N90" s="122">
        <v>31</v>
      </c>
      <c r="O90" s="122">
        <v>18</v>
      </c>
      <c r="P90" s="122">
        <v>13</v>
      </c>
      <c r="Q90" s="122">
        <v>47</v>
      </c>
      <c r="R90" s="122">
        <v>33</v>
      </c>
      <c r="S90" s="122">
        <v>0</v>
      </c>
      <c r="T90" s="122">
        <v>6</v>
      </c>
      <c r="U90" s="122">
        <v>2</v>
      </c>
    </row>
    <row r="91" spans="1:21" ht="12.75" x14ac:dyDescent="0.2">
      <c r="A91" s="122" t="s">
        <v>442</v>
      </c>
      <c r="B91" s="122">
        <v>7</v>
      </c>
      <c r="C91" s="122">
        <v>3</v>
      </c>
      <c r="D91" s="122">
        <v>7</v>
      </c>
      <c r="E91" s="122">
        <v>21</v>
      </c>
      <c r="F91" s="122">
        <v>15</v>
      </c>
      <c r="G91" s="122">
        <v>13</v>
      </c>
      <c r="H91" s="122">
        <v>11</v>
      </c>
      <c r="I91" s="122">
        <v>5</v>
      </c>
      <c r="J91" s="122">
        <v>3</v>
      </c>
      <c r="K91" s="122">
        <v>6</v>
      </c>
      <c r="L91" s="122">
        <v>68</v>
      </c>
      <c r="M91" s="122">
        <v>25</v>
      </c>
      <c r="N91" s="122">
        <v>24</v>
      </c>
      <c r="O91" s="122">
        <v>9</v>
      </c>
      <c r="P91" s="122">
        <v>6</v>
      </c>
      <c r="Q91" s="122">
        <v>44</v>
      </c>
      <c r="R91" s="122">
        <v>39</v>
      </c>
      <c r="S91" s="122">
        <v>1</v>
      </c>
      <c r="T91" s="122">
        <v>12</v>
      </c>
      <c r="U91" s="122">
        <v>4</v>
      </c>
    </row>
    <row r="92" spans="1:21" ht="12.75" x14ac:dyDescent="0.2">
      <c r="A92" s="122" t="s">
        <v>443</v>
      </c>
      <c r="B92" s="122">
        <v>9</v>
      </c>
      <c r="C92" s="122">
        <v>22</v>
      </c>
      <c r="D92" s="122">
        <v>26</v>
      </c>
      <c r="E92" s="122">
        <v>60</v>
      </c>
      <c r="F92" s="122">
        <v>10</v>
      </c>
      <c r="G92" s="122">
        <v>30</v>
      </c>
      <c r="H92" s="122">
        <v>5</v>
      </c>
      <c r="I92" s="122">
        <v>5</v>
      </c>
      <c r="J92" s="122">
        <v>2</v>
      </c>
      <c r="K92" s="122">
        <v>4</v>
      </c>
      <c r="L92" s="122">
        <v>141</v>
      </c>
      <c r="M92" s="122">
        <v>7</v>
      </c>
      <c r="N92" s="122">
        <v>39</v>
      </c>
      <c r="O92" s="122">
        <v>18</v>
      </c>
      <c r="P92" s="122">
        <v>6</v>
      </c>
      <c r="Q92" s="122">
        <v>51</v>
      </c>
      <c r="R92" s="122">
        <v>24</v>
      </c>
      <c r="S92" s="122">
        <v>3</v>
      </c>
      <c r="T92" s="122">
        <v>29</v>
      </c>
      <c r="U92" s="122">
        <v>2</v>
      </c>
    </row>
    <row r="93" spans="1:21" ht="12.75" x14ac:dyDescent="0.2">
      <c r="A93" s="122" t="s">
        <v>444</v>
      </c>
      <c r="B93" s="122">
        <v>3</v>
      </c>
      <c r="C93" s="122">
        <v>7</v>
      </c>
      <c r="D93" s="122">
        <v>22</v>
      </c>
      <c r="E93" s="122">
        <v>16</v>
      </c>
      <c r="F93" s="122">
        <v>8</v>
      </c>
      <c r="G93" s="122">
        <v>15</v>
      </c>
      <c r="H93" s="122">
        <v>3</v>
      </c>
      <c r="I93" s="122">
        <v>4</v>
      </c>
      <c r="J93" s="122">
        <v>1</v>
      </c>
      <c r="K93" s="122">
        <v>1</v>
      </c>
      <c r="L93" s="122">
        <v>51</v>
      </c>
      <c r="M93" s="122">
        <v>7</v>
      </c>
      <c r="N93" s="122">
        <v>10</v>
      </c>
      <c r="O93" s="122">
        <v>7</v>
      </c>
      <c r="P93" s="122">
        <v>10</v>
      </c>
      <c r="Q93" s="122">
        <v>43</v>
      </c>
      <c r="R93" s="122">
        <v>12</v>
      </c>
      <c r="S93" s="122">
        <v>0</v>
      </c>
      <c r="T93" s="122">
        <v>15</v>
      </c>
      <c r="U93" s="122">
        <v>1</v>
      </c>
    </row>
    <row r="94" spans="1:21" ht="12.75" x14ac:dyDescent="0.2">
      <c r="A94" s="122" t="s">
        <v>440</v>
      </c>
      <c r="B94" s="122">
        <v>86</v>
      </c>
      <c r="C94" s="122">
        <v>80</v>
      </c>
      <c r="D94" s="122">
        <v>106</v>
      </c>
      <c r="E94" s="122">
        <v>284</v>
      </c>
      <c r="F94" s="122">
        <v>112</v>
      </c>
      <c r="G94" s="122">
        <v>67</v>
      </c>
      <c r="H94" s="122">
        <v>40</v>
      </c>
      <c r="I94" s="122">
        <v>18</v>
      </c>
      <c r="J94" s="122">
        <v>1</v>
      </c>
      <c r="K94" s="122">
        <v>46</v>
      </c>
      <c r="L94" s="122">
        <v>247</v>
      </c>
      <c r="M94" s="122">
        <v>1</v>
      </c>
      <c r="N94" s="122">
        <v>327</v>
      </c>
      <c r="O94" s="122">
        <v>31</v>
      </c>
      <c r="P94" s="122">
        <v>29</v>
      </c>
      <c r="Q94" s="122">
        <v>434</v>
      </c>
      <c r="R94" s="122">
        <v>218</v>
      </c>
      <c r="S94" s="122">
        <v>14</v>
      </c>
      <c r="T94" s="122">
        <v>42</v>
      </c>
      <c r="U94" s="122">
        <v>3</v>
      </c>
    </row>
    <row r="95" spans="1:21" ht="12.75" x14ac:dyDescent="0.2">
      <c r="A95" s="122" t="s">
        <v>445</v>
      </c>
      <c r="B95" s="122">
        <v>29</v>
      </c>
      <c r="C95" s="122">
        <v>20</v>
      </c>
      <c r="D95" s="122">
        <v>27</v>
      </c>
      <c r="E95" s="122">
        <v>30</v>
      </c>
      <c r="F95" s="122">
        <v>25</v>
      </c>
      <c r="G95" s="122">
        <v>19</v>
      </c>
      <c r="H95" s="122">
        <v>23</v>
      </c>
      <c r="I95" s="122">
        <v>0</v>
      </c>
      <c r="J95" s="122">
        <v>1</v>
      </c>
      <c r="K95" s="122">
        <v>11</v>
      </c>
      <c r="L95" s="122">
        <v>101</v>
      </c>
      <c r="M95" s="122">
        <v>18</v>
      </c>
      <c r="N95" s="122">
        <v>30</v>
      </c>
      <c r="O95" s="122">
        <v>14</v>
      </c>
      <c r="P95" s="122">
        <v>14</v>
      </c>
      <c r="Q95" s="122">
        <v>55</v>
      </c>
      <c r="R95" s="122">
        <v>37</v>
      </c>
      <c r="S95" s="122">
        <v>3</v>
      </c>
      <c r="T95" s="122">
        <v>13</v>
      </c>
      <c r="U95" s="122">
        <v>0</v>
      </c>
    </row>
    <row r="96" spans="1:21" ht="12.75" x14ac:dyDescent="0.2">
      <c r="A96" s="122" t="s">
        <v>446</v>
      </c>
      <c r="B96" s="122">
        <v>14</v>
      </c>
      <c r="C96" s="122">
        <v>30</v>
      </c>
      <c r="D96" s="122">
        <v>24</v>
      </c>
      <c r="E96" s="122">
        <v>53</v>
      </c>
      <c r="F96" s="122">
        <v>39</v>
      </c>
      <c r="G96" s="122">
        <v>26</v>
      </c>
      <c r="H96" s="122">
        <v>11</v>
      </c>
      <c r="I96" s="122">
        <v>3</v>
      </c>
      <c r="J96" s="122">
        <v>0</v>
      </c>
      <c r="K96" s="122">
        <v>7</v>
      </c>
      <c r="L96" s="122">
        <v>49</v>
      </c>
      <c r="M96" s="122">
        <v>0</v>
      </c>
      <c r="N96" s="122">
        <v>42</v>
      </c>
      <c r="O96" s="122">
        <v>16</v>
      </c>
      <c r="P96" s="122">
        <v>12</v>
      </c>
      <c r="Q96" s="122">
        <v>106</v>
      </c>
      <c r="R96" s="122">
        <v>21</v>
      </c>
      <c r="S96" s="122">
        <v>3</v>
      </c>
      <c r="T96" s="122">
        <v>15</v>
      </c>
      <c r="U96" s="122">
        <v>1</v>
      </c>
    </row>
    <row r="97" spans="1:21" ht="12.75" x14ac:dyDescent="0.2">
      <c r="A97" s="122" t="s">
        <v>447</v>
      </c>
      <c r="B97" s="122">
        <v>13</v>
      </c>
      <c r="C97" s="122">
        <v>17</v>
      </c>
      <c r="D97" s="122">
        <v>47</v>
      </c>
      <c r="E97" s="122">
        <v>61</v>
      </c>
      <c r="F97" s="122">
        <v>32</v>
      </c>
      <c r="G97" s="122">
        <v>41</v>
      </c>
      <c r="H97" s="122">
        <v>22</v>
      </c>
      <c r="I97" s="122">
        <v>3</v>
      </c>
      <c r="J97" s="122">
        <v>4</v>
      </c>
      <c r="K97" s="122">
        <v>17</v>
      </c>
      <c r="L97" s="122">
        <v>152</v>
      </c>
      <c r="M97" s="122">
        <v>1</v>
      </c>
      <c r="N97" s="122">
        <v>54</v>
      </c>
      <c r="O97" s="122">
        <v>19</v>
      </c>
      <c r="P97" s="122">
        <v>9</v>
      </c>
      <c r="Q97" s="122">
        <v>112</v>
      </c>
      <c r="R97" s="122">
        <v>59</v>
      </c>
      <c r="S97" s="122">
        <v>5</v>
      </c>
      <c r="T97" s="122">
        <v>16</v>
      </c>
      <c r="U97" s="122">
        <v>2</v>
      </c>
    </row>
    <row r="98" spans="1:21" ht="12.75" x14ac:dyDescent="0.2">
      <c r="A98" s="122" t="s">
        <v>448</v>
      </c>
      <c r="B98" s="122">
        <v>12</v>
      </c>
      <c r="C98" s="122">
        <v>21</v>
      </c>
      <c r="D98" s="122">
        <v>65</v>
      </c>
      <c r="E98" s="122">
        <v>85</v>
      </c>
      <c r="F98" s="122">
        <v>70</v>
      </c>
      <c r="G98" s="122">
        <v>42</v>
      </c>
      <c r="H98" s="122">
        <v>12</v>
      </c>
      <c r="I98" s="122">
        <v>8</v>
      </c>
      <c r="J98" s="122">
        <v>0</v>
      </c>
      <c r="K98" s="122">
        <v>16</v>
      </c>
      <c r="L98" s="122">
        <v>124</v>
      </c>
      <c r="M98" s="122">
        <v>15</v>
      </c>
      <c r="N98" s="122">
        <v>80</v>
      </c>
      <c r="O98" s="122">
        <v>18</v>
      </c>
      <c r="P98" s="122">
        <v>24</v>
      </c>
      <c r="Q98" s="122">
        <v>102</v>
      </c>
      <c r="R98" s="122">
        <v>129</v>
      </c>
      <c r="S98" s="122">
        <v>17</v>
      </c>
      <c r="T98" s="122">
        <v>28</v>
      </c>
      <c r="U98" s="122">
        <v>8</v>
      </c>
    </row>
    <row r="99" spans="1:21" ht="12.75" x14ac:dyDescent="0.2">
      <c r="A99" s="122" t="s">
        <v>449</v>
      </c>
      <c r="B99" s="122">
        <v>12</v>
      </c>
      <c r="C99" s="122">
        <v>8</v>
      </c>
      <c r="D99" s="122">
        <v>24</v>
      </c>
      <c r="E99" s="122">
        <v>24</v>
      </c>
      <c r="F99" s="122">
        <v>11</v>
      </c>
      <c r="G99" s="122">
        <v>15</v>
      </c>
      <c r="H99" s="122">
        <v>2</v>
      </c>
      <c r="I99" s="122">
        <v>5</v>
      </c>
      <c r="J99" s="122">
        <v>0</v>
      </c>
      <c r="K99" s="122">
        <v>8</v>
      </c>
      <c r="L99" s="122">
        <v>44</v>
      </c>
      <c r="M99" s="122">
        <v>0</v>
      </c>
      <c r="N99" s="122">
        <v>19</v>
      </c>
      <c r="O99" s="122">
        <v>10</v>
      </c>
      <c r="P99" s="122">
        <v>5</v>
      </c>
      <c r="Q99" s="122">
        <v>25</v>
      </c>
      <c r="R99" s="122">
        <v>18</v>
      </c>
      <c r="S99" s="122">
        <v>6</v>
      </c>
      <c r="T99" s="122">
        <v>4</v>
      </c>
      <c r="U99" s="122">
        <v>0</v>
      </c>
    </row>
    <row r="100" spans="1:21" ht="12.75" x14ac:dyDescent="0.2">
      <c r="A100" s="122" t="s">
        <v>450</v>
      </c>
      <c r="B100" s="122">
        <v>9</v>
      </c>
      <c r="C100" s="122">
        <v>7</v>
      </c>
      <c r="D100" s="122">
        <v>29</v>
      </c>
      <c r="E100" s="122">
        <v>14</v>
      </c>
      <c r="F100" s="122">
        <v>19</v>
      </c>
      <c r="G100" s="122">
        <v>50</v>
      </c>
      <c r="H100" s="122">
        <v>25</v>
      </c>
      <c r="I100" s="122">
        <v>2</v>
      </c>
      <c r="J100" s="122">
        <v>0</v>
      </c>
      <c r="K100" s="122">
        <v>15</v>
      </c>
      <c r="L100" s="122">
        <v>90</v>
      </c>
      <c r="M100" s="122">
        <v>13</v>
      </c>
      <c r="N100" s="122">
        <v>77</v>
      </c>
      <c r="O100" s="122">
        <v>16</v>
      </c>
      <c r="P100" s="122">
        <v>17</v>
      </c>
      <c r="Q100" s="122">
        <v>123</v>
      </c>
      <c r="R100" s="122">
        <v>48</v>
      </c>
      <c r="S100" s="122">
        <v>3</v>
      </c>
      <c r="T100" s="122">
        <v>8</v>
      </c>
      <c r="U100" s="122">
        <v>6</v>
      </c>
    </row>
    <row r="101" spans="1:21" ht="12.75" x14ac:dyDescent="0.2">
      <c r="A101" s="122" t="s">
        <v>451</v>
      </c>
      <c r="B101" s="122">
        <v>49</v>
      </c>
      <c r="C101" s="122">
        <v>8</v>
      </c>
      <c r="D101" s="122">
        <v>45</v>
      </c>
      <c r="E101" s="122">
        <v>156</v>
      </c>
      <c r="F101" s="122">
        <v>39</v>
      </c>
      <c r="G101" s="122">
        <v>36</v>
      </c>
      <c r="H101" s="122">
        <v>55</v>
      </c>
      <c r="I101" s="122">
        <v>2</v>
      </c>
      <c r="J101" s="122">
        <v>1</v>
      </c>
      <c r="K101" s="122">
        <v>18</v>
      </c>
      <c r="L101" s="122">
        <v>208</v>
      </c>
      <c r="M101" s="122">
        <v>35</v>
      </c>
      <c r="N101" s="122">
        <v>164</v>
      </c>
      <c r="O101" s="122">
        <v>43</v>
      </c>
      <c r="P101" s="122">
        <v>45</v>
      </c>
      <c r="Q101" s="122">
        <v>190</v>
      </c>
      <c r="R101" s="122">
        <v>14</v>
      </c>
      <c r="S101" s="122">
        <v>9</v>
      </c>
      <c r="T101" s="122">
        <v>50</v>
      </c>
      <c r="U101" s="122">
        <v>6</v>
      </c>
    </row>
    <row r="102" spans="1:21" ht="14.25" customHeight="1" x14ac:dyDescent="0.2">
      <c r="A102" s="19" t="s">
        <v>452</v>
      </c>
      <c r="B102" s="19"/>
      <c r="C102" s="19"/>
      <c r="D102" s="122"/>
      <c r="E102" s="122"/>
      <c r="F102" s="19"/>
      <c r="G102" s="122"/>
      <c r="H102" s="122"/>
      <c r="I102" s="19"/>
      <c r="J102" s="122"/>
      <c r="K102" s="122"/>
      <c r="L102" s="122"/>
      <c r="M102" s="122"/>
      <c r="N102" s="122"/>
      <c r="O102" s="19"/>
      <c r="P102" s="122"/>
      <c r="Q102" s="122"/>
      <c r="R102" s="122"/>
      <c r="S102" s="19"/>
      <c r="T102" s="122"/>
      <c r="U102" s="122"/>
    </row>
    <row r="103" spans="1:21" ht="12.75" x14ac:dyDescent="0.2">
      <c r="A103" s="122" t="s">
        <v>453</v>
      </c>
      <c r="B103" s="122">
        <v>67</v>
      </c>
      <c r="C103" s="122">
        <v>73</v>
      </c>
      <c r="D103" s="122">
        <v>90</v>
      </c>
      <c r="E103" s="122">
        <v>190</v>
      </c>
      <c r="F103" s="122">
        <v>121</v>
      </c>
      <c r="G103" s="122">
        <v>52</v>
      </c>
      <c r="H103" s="122">
        <v>70</v>
      </c>
      <c r="I103" s="122">
        <v>42</v>
      </c>
      <c r="J103" s="122">
        <v>23</v>
      </c>
      <c r="K103" s="122">
        <v>26</v>
      </c>
      <c r="L103" s="122">
        <v>199</v>
      </c>
      <c r="M103" s="122">
        <v>0</v>
      </c>
      <c r="N103" s="122">
        <v>153</v>
      </c>
      <c r="O103" s="122">
        <v>66</v>
      </c>
      <c r="P103" s="122">
        <v>62</v>
      </c>
      <c r="Q103" s="122">
        <v>285</v>
      </c>
      <c r="R103" s="122">
        <v>117</v>
      </c>
      <c r="S103" s="122">
        <v>27</v>
      </c>
      <c r="T103" s="122">
        <v>47</v>
      </c>
      <c r="U103" s="122">
        <v>30</v>
      </c>
    </row>
    <row r="104" spans="1:21" ht="14.25" customHeight="1" x14ac:dyDescent="0.2">
      <c r="A104" s="19" t="s">
        <v>454</v>
      </c>
      <c r="B104" s="19"/>
      <c r="C104" s="19"/>
      <c r="D104" s="122"/>
      <c r="E104" s="122"/>
      <c r="F104" s="19"/>
      <c r="G104" s="122"/>
      <c r="H104" s="122"/>
      <c r="I104" s="19"/>
      <c r="J104" s="122"/>
      <c r="K104" s="122"/>
      <c r="L104" s="122"/>
      <c r="M104" s="122"/>
      <c r="N104" s="122"/>
      <c r="O104" s="19"/>
      <c r="P104" s="122"/>
      <c r="Q104" s="122"/>
      <c r="R104" s="122"/>
      <c r="S104" s="19"/>
      <c r="T104" s="122"/>
      <c r="U104" s="122"/>
    </row>
    <row r="105" spans="1:21" ht="12.75" x14ac:dyDescent="0.2">
      <c r="A105" s="122" t="s">
        <v>455</v>
      </c>
      <c r="B105" s="122">
        <v>44</v>
      </c>
      <c r="C105" s="122">
        <v>22</v>
      </c>
      <c r="D105" s="122">
        <v>65</v>
      </c>
      <c r="E105" s="122">
        <v>119</v>
      </c>
      <c r="F105" s="122">
        <v>81</v>
      </c>
      <c r="G105" s="122">
        <v>23</v>
      </c>
      <c r="H105" s="122">
        <v>19</v>
      </c>
      <c r="I105" s="122">
        <v>16</v>
      </c>
      <c r="J105" s="122">
        <v>0</v>
      </c>
      <c r="K105" s="122">
        <v>20</v>
      </c>
      <c r="L105" s="122">
        <v>176</v>
      </c>
      <c r="M105" s="122">
        <v>6</v>
      </c>
      <c r="N105" s="122">
        <v>119</v>
      </c>
      <c r="O105" s="122">
        <v>28</v>
      </c>
      <c r="P105" s="122">
        <v>12</v>
      </c>
      <c r="Q105" s="122">
        <v>132</v>
      </c>
      <c r="R105" s="122">
        <v>81</v>
      </c>
      <c r="S105" s="122">
        <v>25</v>
      </c>
      <c r="T105" s="122">
        <v>22</v>
      </c>
      <c r="U105" s="122">
        <v>11</v>
      </c>
    </row>
    <row r="106" spans="1:21" ht="12.75" x14ac:dyDescent="0.2">
      <c r="A106" s="122" t="s">
        <v>456</v>
      </c>
      <c r="B106" s="122">
        <v>146</v>
      </c>
      <c r="C106" s="122">
        <v>98</v>
      </c>
      <c r="D106" s="122">
        <v>43</v>
      </c>
      <c r="E106" s="122">
        <v>238</v>
      </c>
      <c r="F106" s="122">
        <v>160</v>
      </c>
      <c r="G106" s="122">
        <v>51</v>
      </c>
      <c r="H106" s="122">
        <v>50</v>
      </c>
      <c r="I106" s="122">
        <v>15</v>
      </c>
      <c r="J106" s="122">
        <v>3</v>
      </c>
      <c r="K106" s="122">
        <v>30</v>
      </c>
      <c r="L106" s="122">
        <v>239</v>
      </c>
      <c r="M106" s="122">
        <v>30</v>
      </c>
      <c r="N106" s="122">
        <v>291</v>
      </c>
      <c r="O106" s="122">
        <v>55</v>
      </c>
      <c r="P106" s="122">
        <v>44</v>
      </c>
      <c r="Q106" s="122">
        <v>466</v>
      </c>
      <c r="R106" s="122">
        <v>140</v>
      </c>
      <c r="S106" s="122">
        <v>23</v>
      </c>
      <c r="T106" s="122">
        <v>57</v>
      </c>
      <c r="U106" s="122">
        <v>33</v>
      </c>
    </row>
    <row r="107" spans="1:21" ht="12.75" x14ac:dyDescent="0.2">
      <c r="A107" s="122" t="s">
        <v>457</v>
      </c>
      <c r="B107" s="122">
        <v>7</v>
      </c>
      <c r="C107" s="122">
        <v>32</v>
      </c>
      <c r="D107" s="122">
        <v>40</v>
      </c>
      <c r="E107" s="122">
        <v>39</v>
      </c>
      <c r="F107" s="122">
        <v>16</v>
      </c>
      <c r="G107" s="122">
        <v>21</v>
      </c>
      <c r="H107" s="122">
        <v>6</v>
      </c>
      <c r="I107" s="122">
        <v>4</v>
      </c>
      <c r="J107" s="122">
        <v>1</v>
      </c>
      <c r="K107" s="122">
        <v>8</v>
      </c>
      <c r="L107" s="122">
        <v>102</v>
      </c>
      <c r="M107" s="122">
        <v>10</v>
      </c>
      <c r="N107" s="122">
        <v>31</v>
      </c>
      <c r="O107" s="122">
        <v>14</v>
      </c>
      <c r="P107" s="122">
        <v>5</v>
      </c>
      <c r="Q107" s="122">
        <v>55</v>
      </c>
      <c r="R107" s="122">
        <v>34</v>
      </c>
      <c r="S107" s="122">
        <v>0</v>
      </c>
      <c r="T107" s="122">
        <v>12</v>
      </c>
      <c r="U107" s="122">
        <v>5</v>
      </c>
    </row>
    <row r="108" spans="1:21" ht="12.75" x14ac:dyDescent="0.2">
      <c r="A108" s="122" t="s">
        <v>458</v>
      </c>
      <c r="B108" s="122">
        <v>26</v>
      </c>
      <c r="C108" s="122">
        <v>46</v>
      </c>
      <c r="D108" s="122">
        <v>35</v>
      </c>
      <c r="E108" s="122">
        <v>94</v>
      </c>
      <c r="F108" s="122">
        <v>44</v>
      </c>
      <c r="G108" s="122">
        <v>31</v>
      </c>
      <c r="H108" s="122">
        <v>40</v>
      </c>
      <c r="I108" s="122">
        <v>6</v>
      </c>
      <c r="J108" s="122">
        <v>0</v>
      </c>
      <c r="K108" s="122">
        <v>16</v>
      </c>
      <c r="L108" s="122">
        <v>265</v>
      </c>
      <c r="M108" s="122">
        <v>19</v>
      </c>
      <c r="N108" s="122">
        <v>87</v>
      </c>
      <c r="O108" s="122">
        <v>32</v>
      </c>
      <c r="P108" s="122">
        <v>9</v>
      </c>
      <c r="Q108" s="122">
        <v>129</v>
      </c>
      <c r="R108" s="122">
        <v>103</v>
      </c>
      <c r="S108" s="122">
        <v>7</v>
      </c>
      <c r="T108" s="122">
        <v>17</v>
      </c>
      <c r="U108" s="122">
        <v>14</v>
      </c>
    </row>
    <row r="109" spans="1:21" ht="12.75" x14ac:dyDescent="0.2">
      <c r="A109" s="122" t="s">
        <v>459</v>
      </c>
      <c r="B109" s="122">
        <v>23</v>
      </c>
      <c r="C109" s="122">
        <v>27</v>
      </c>
      <c r="D109" s="122">
        <v>27</v>
      </c>
      <c r="E109" s="122">
        <v>81</v>
      </c>
      <c r="F109" s="122">
        <v>55</v>
      </c>
      <c r="G109" s="122">
        <v>21</v>
      </c>
      <c r="H109" s="122">
        <v>10</v>
      </c>
      <c r="I109" s="122">
        <v>4</v>
      </c>
      <c r="J109" s="122">
        <v>0</v>
      </c>
      <c r="K109" s="122">
        <v>6</v>
      </c>
      <c r="L109" s="122">
        <v>90</v>
      </c>
      <c r="M109" s="122">
        <v>10</v>
      </c>
      <c r="N109" s="122">
        <v>48</v>
      </c>
      <c r="O109" s="122">
        <v>12</v>
      </c>
      <c r="P109" s="122">
        <v>6</v>
      </c>
      <c r="Q109" s="122">
        <v>79</v>
      </c>
      <c r="R109" s="122">
        <v>41</v>
      </c>
      <c r="S109" s="122">
        <v>3</v>
      </c>
      <c r="T109" s="122">
        <v>17</v>
      </c>
      <c r="U109" s="122">
        <v>6</v>
      </c>
    </row>
    <row r="110" spans="1:21" ht="14.25" customHeight="1" x14ac:dyDescent="0.2">
      <c r="A110" s="19" t="s">
        <v>460</v>
      </c>
      <c r="B110" s="19"/>
      <c r="C110" s="19"/>
      <c r="D110" s="122"/>
      <c r="E110" s="122"/>
      <c r="F110" s="19"/>
      <c r="G110" s="122"/>
      <c r="H110" s="122"/>
      <c r="I110" s="19"/>
      <c r="J110" s="122"/>
      <c r="K110" s="122"/>
      <c r="L110" s="122"/>
      <c r="M110" s="122"/>
      <c r="N110" s="122"/>
      <c r="O110" s="19"/>
      <c r="P110" s="122"/>
      <c r="Q110" s="122"/>
      <c r="R110" s="122"/>
      <c r="S110" s="19"/>
      <c r="T110" s="122"/>
      <c r="U110" s="122"/>
    </row>
    <row r="111" spans="1:21" ht="12.75" x14ac:dyDescent="0.2">
      <c r="A111" s="122" t="s">
        <v>461</v>
      </c>
      <c r="B111" s="122">
        <v>14</v>
      </c>
      <c r="C111" s="122">
        <v>30</v>
      </c>
      <c r="D111" s="122">
        <v>40</v>
      </c>
      <c r="E111" s="122">
        <v>35</v>
      </c>
      <c r="F111" s="122">
        <v>29</v>
      </c>
      <c r="G111" s="122">
        <v>45</v>
      </c>
      <c r="H111" s="122">
        <v>14</v>
      </c>
      <c r="I111" s="122">
        <v>7</v>
      </c>
      <c r="J111" s="122">
        <v>4</v>
      </c>
      <c r="K111" s="122">
        <v>18</v>
      </c>
      <c r="L111" s="122">
        <v>74</v>
      </c>
      <c r="M111" s="122">
        <v>4</v>
      </c>
      <c r="N111" s="122">
        <v>60</v>
      </c>
      <c r="O111" s="122">
        <v>29</v>
      </c>
      <c r="P111" s="122">
        <v>17</v>
      </c>
      <c r="Q111" s="122">
        <v>74</v>
      </c>
      <c r="R111" s="122">
        <v>43</v>
      </c>
      <c r="S111" s="122">
        <v>9</v>
      </c>
      <c r="T111" s="122">
        <v>30</v>
      </c>
      <c r="U111" s="122">
        <v>3</v>
      </c>
    </row>
    <row r="112" spans="1:21" ht="12.75" x14ac:dyDescent="0.2">
      <c r="A112" s="122" t="s">
        <v>462</v>
      </c>
      <c r="B112" s="122">
        <v>27</v>
      </c>
      <c r="C112" s="122">
        <v>29</v>
      </c>
      <c r="D112" s="122">
        <v>25</v>
      </c>
      <c r="E112" s="122">
        <v>30</v>
      </c>
      <c r="F112" s="122">
        <v>27</v>
      </c>
      <c r="G112" s="122">
        <v>14</v>
      </c>
      <c r="H112" s="122">
        <v>7</v>
      </c>
      <c r="I112" s="122">
        <v>4</v>
      </c>
      <c r="J112" s="122">
        <v>1</v>
      </c>
      <c r="K112" s="122">
        <v>17</v>
      </c>
      <c r="L112" s="122">
        <v>76</v>
      </c>
      <c r="M112" s="122">
        <v>13</v>
      </c>
      <c r="N112" s="122">
        <v>29</v>
      </c>
      <c r="O112" s="122">
        <v>21</v>
      </c>
      <c r="P112" s="122">
        <v>8</v>
      </c>
      <c r="Q112" s="122">
        <v>61</v>
      </c>
      <c r="R112" s="122">
        <v>34</v>
      </c>
      <c r="S112" s="122">
        <v>2</v>
      </c>
      <c r="T112" s="122">
        <v>18</v>
      </c>
      <c r="U112" s="122">
        <v>4</v>
      </c>
    </row>
    <row r="113" spans="1:21" ht="12.75" x14ac:dyDescent="0.2">
      <c r="A113" s="122" t="s">
        <v>463</v>
      </c>
      <c r="B113" s="122">
        <v>21</v>
      </c>
      <c r="C113" s="122">
        <v>18</v>
      </c>
      <c r="D113" s="122">
        <v>25</v>
      </c>
      <c r="E113" s="122">
        <v>62</v>
      </c>
      <c r="F113" s="122">
        <v>29</v>
      </c>
      <c r="G113" s="122">
        <v>14</v>
      </c>
      <c r="H113" s="122">
        <v>16</v>
      </c>
      <c r="I113" s="122">
        <v>4</v>
      </c>
      <c r="J113" s="122">
        <v>4</v>
      </c>
      <c r="K113" s="122">
        <v>16</v>
      </c>
      <c r="L113" s="122">
        <v>110</v>
      </c>
      <c r="M113" s="122">
        <v>1</v>
      </c>
      <c r="N113" s="122">
        <v>80</v>
      </c>
      <c r="O113" s="122">
        <v>8</v>
      </c>
      <c r="P113" s="122">
        <v>5</v>
      </c>
      <c r="Q113" s="122">
        <v>142</v>
      </c>
      <c r="R113" s="122">
        <v>50</v>
      </c>
      <c r="S113" s="122">
        <v>16</v>
      </c>
      <c r="T113" s="122">
        <v>33</v>
      </c>
      <c r="U113" s="122">
        <v>4</v>
      </c>
    </row>
    <row r="114" spans="1:21" ht="12.75" x14ac:dyDescent="0.2">
      <c r="A114" s="122" t="s">
        <v>464</v>
      </c>
      <c r="B114" s="122">
        <v>20</v>
      </c>
      <c r="C114" s="122">
        <v>22</v>
      </c>
      <c r="D114" s="122">
        <v>25</v>
      </c>
      <c r="E114" s="122">
        <v>64</v>
      </c>
      <c r="F114" s="122">
        <v>30</v>
      </c>
      <c r="G114" s="122">
        <v>12</v>
      </c>
      <c r="H114" s="122">
        <v>8</v>
      </c>
      <c r="I114" s="122">
        <v>2</v>
      </c>
      <c r="J114" s="122">
        <v>1</v>
      </c>
      <c r="K114" s="122">
        <v>7</v>
      </c>
      <c r="L114" s="122">
        <v>60</v>
      </c>
      <c r="M114" s="122">
        <v>6</v>
      </c>
      <c r="N114" s="122">
        <v>66</v>
      </c>
      <c r="O114" s="122">
        <v>14</v>
      </c>
      <c r="P114" s="122">
        <v>5</v>
      </c>
      <c r="Q114" s="122">
        <v>60</v>
      </c>
      <c r="R114" s="122">
        <v>24</v>
      </c>
      <c r="S114" s="122">
        <v>5</v>
      </c>
      <c r="T114" s="122">
        <v>22</v>
      </c>
      <c r="U114" s="122">
        <v>7</v>
      </c>
    </row>
    <row r="115" spans="1:21" ht="12.75" x14ac:dyDescent="0.2">
      <c r="A115" s="122" t="s">
        <v>465</v>
      </c>
      <c r="B115" s="122">
        <v>52</v>
      </c>
      <c r="C115" s="122">
        <v>44</v>
      </c>
      <c r="D115" s="122">
        <v>45</v>
      </c>
      <c r="E115" s="122">
        <v>136</v>
      </c>
      <c r="F115" s="122">
        <v>80</v>
      </c>
      <c r="G115" s="122">
        <v>41</v>
      </c>
      <c r="H115" s="122">
        <v>36</v>
      </c>
      <c r="I115" s="122">
        <v>3</v>
      </c>
      <c r="J115" s="122">
        <v>8</v>
      </c>
      <c r="K115" s="122">
        <v>34</v>
      </c>
      <c r="L115" s="122">
        <v>165</v>
      </c>
      <c r="M115" s="122">
        <v>1</v>
      </c>
      <c r="N115" s="122">
        <v>80</v>
      </c>
      <c r="O115" s="122">
        <v>49</v>
      </c>
      <c r="P115" s="122">
        <v>20</v>
      </c>
      <c r="Q115" s="122">
        <v>207</v>
      </c>
      <c r="R115" s="122">
        <v>109</v>
      </c>
      <c r="S115" s="122">
        <v>4</v>
      </c>
      <c r="T115" s="122">
        <v>42</v>
      </c>
      <c r="U115" s="122">
        <v>11</v>
      </c>
    </row>
    <row r="116" spans="1:21" ht="12.75" x14ac:dyDescent="0.2">
      <c r="A116" s="122" t="s">
        <v>466</v>
      </c>
      <c r="B116" s="122">
        <v>91</v>
      </c>
      <c r="C116" s="122">
        <v>103</v>
      </c>
      <c r="D116" s="122">
        <v>184</v>
      </c>
      <c r="E116" s="122">
        <v>592</v>
      </c>
      <c r="F116" s="122">
        <v>297</v>
      </c>
      <c r="G116" s="122">
        <v>105</v>
      </c>
      <c r="H116" s="122">
        <v>102</v>
      </c>
      <c r="I116" s="122">
        <v>66</v>
      </c>
      <c r="J116" s="122">
        <v>30</v>
      </c>
      <c r="K116" s="122">
        <v>65</v>
      </c>
      <c r="L116" s="122">
        <v>539</v>
      </c>
      <c r="M116" s="122">
        <v>16</v>
      </c>
      <c r="N116" s="122">
        <v>745</v>
      </c>
      <c r="O116" s="122">
        <v>118</v>
      </c>
      <c r="P116" s="122">
        <v>55</v>
      </c>
      <c r="Q116" s="122">
        <v>1007</v>
      </c>
      <c r="R116" s="122">
        <v>363</v>
      </c>
      <c r="S116" s="122">
        <v>47</v>
      </c>
      <c r="T116" s="122">
        <v>120</v>
      </c>
      <c r="U116" s="122">
        <v>110</v>
      </c>
    </row>
    <row r="117" spans="1:21" ht="12.75" x14ac:dyDescent="0.2">
      <c r="A117" s="122" t="s">
        <v>467</v>
      </c>
      <c r="B117" s="122">
        <v>78</v>
      </c>
      <c r="C117" s="122">
        <v>90</v>
      </c>
      <c r="D117" s="122">
        <v>71</v>
      </c>
      <c r="E117" s="122">
        <v>202</v>
      </c>
      <c r="F117" s="122">
        <v>108</v>
      </c>
      <c r="G117" s="122">
        <v>79</v>
      </c>
      <c r="H117" s="122">
        <v>75</v>
      </c>
      <c r="I117" s="122">
        <v>16</v>
      </c>
      <c r="J117" s="122">
        <v>5</v>
      </c>
      <c r="K117" s="122">
        <v>38</v>
      </c>
      <c r="L117" s="122">
        <v>288</v>
      </c>
      <c r="M117" s="122">
        <v>21</v>
      </c>
      <c r="N117" s="122">
        <v>139</v>
      </c>
      <c r="O117" s="122">
        <v>62</v>
      </c>
      <c r="P117" s="122">
        <v>42</v>
      </c>
      <c r="Q117" s="122">
        <v>265</v>
      </c>
      <c r="R117" s="122">
        <v>148</v>
      </c>
      <c r="S117" s="122">
        <v>10</v>
      </c>
      <c r="T117" s="122">
        <v>72</v>
      </c>
      <c r="U117" s="122">
        <v>17</v>
      </c>
    </row>
    <row r="118" spans="1:21" ht="12.75" x14ac:dyDescent="0.2">
      <c r="A118" s="122" t="s">
        <v>468</v>
      </c>
      <c r="B118" s="122">
        <v>6</v>
      </c>
      <c r="C118" s="122">
        <v>12</v>
      </c>
      <c r="D118" s="122">
        <v>54</v>
      </c>
      <c r="E118" s="122">
        <v>98</v>
      </c>
      <c r="F118" s="122">
        <v>60</v>
      </c>
      <c r="G118" s="122">
        <v>15</v>
      </c>
      <c r="H118" s="122">
        <v>15</v>
      </c>
      <c r="I118" s="122">
        <v>6</v>
      </c>
      <c r="J118" s="122">
        <v>7</v>
      </c>
      <c r="K118" s="122">
        <v>14</v>
      </c>
      <c r="L118" s="122">
        <v>88</v>
      </c>
      <c r="M118" s="122">
        <v>0</v>
      </c>
      <c r="N118" s="122">
        <v>145</v>
      </c>
      <c r="O118" s="122">
        <v>18</v>
      </c>
      <c r="P118" s="122">
        <v>12</v>
      </c>
      <c r="Q118" s="122">
        <v>223</v>
      </c>
      <c r="R118" s="122">
        <v>128</v>
      </c>
      <c r="S118" s="122">
        <v>3</v>
      </c>
      <c r="T118" s="122">
        <v>18</v>
      </c>
      <c r="U118" s="122">
        <v>9</v>
      </c>
    </row>
    <row r="119" spans="1:21" ht="12.75" x14ac:dyDescent="0.2">
      <c r="A119" s="122" t="s">
        <v>469</v>
      </c>
      <c r="B119" s="122">
        <v>17</v>
      </c>
      <c r="C119" s="122">
        <v>41</v>
      </c>
      <c r="D119" s="122">
        <v>17</v>
      </c>
      <c r="E119" s="122">
        <v>30</v>
      </c>
      <c r="F119" s="122">
        <v>37</v>
      </c>
      <c r="G119" s="122">
        <v>36</v>
      </c>
      <c r="H119" s="122">
        <v>19</v>
      </c>
      <c r="I119" s="122">
        <v>0</v>
      </c>
      <c r="J119" s="122">
        <v>2</v>
      </c>
      <c r="K119" s="122">
        <v>12</v>
      </c>
      <c r="L119" s="122">
        <v>67</v>
      </c>
      <c r="M119" s="122">
        <v>0</v>
      </c>
      <c r="N119" s="122">
        <v>43</v>
      </c>
      <c r="O119" s="122">
        <v>31</v>
      </c>
      <c r="P119" s="122">
        <v>11</v>
      </c>
      <c r="Q119" s="122">
        <v>68</v>
      </c>
      <c r="R119" s="122">
        <v>26</v>
      </c>
      <c r="S119" s="122">
        <v>13</v>
      </c>
      <c r="T119" s="122">
        <v>16</v>
      </c>
      <c r="U119" s="122">
        <v>7</v>
      </c>
    </row>
    <row r="120" spans="1:21" ht="12.75" x14ac:dyDescent="0.2">
      <c r="A120" s="122" t="s">
        <v>470</v>
      </c>
      <c r="B120" s="122">
        <v>23</v>
      </c>
      <c r="C120" s="122">
        <v>27</v>
      </c>
      <c r="D120" s="122">
        <v>31</v>
      </c>
      <c r="E120" s="122">
        <v>51</v>
      </c>
      <c r="F120" s="122">
        <v>54</v>
      </c>
      <c r="G120" s="122">
        <v>21</v>
      </c>
      <c r="H120" s="122">
        <v>25</v>
      </c>
      <c r="I120" s="122">
        <v>6</v>
      </c>
      <c r="J120" s="122">
        <v>9</v>
      </c>
      <c r="K120" s="122">
        <v>13</v>
      </c>
      <c r="L120" s="122">
        <v>62</v>
      </c>
      <c r="M120" s="122">
        <v>2</v>
      </c>
      <c r="N120" s="122">
        <v>71</v>
      </c>
      <c r="O120" s="122">
        <v>29</v>
      </c>
      <c r="P120" s="122">
        <v>12</v>
      </c>
      <c r="Q120" s="122">
        <v>74</v>
      </c>
      <c r="R120" s="122">
        <v>39</v>
      </c>
      <c r="S120" s="122">
        <v>5</v>
      </c>
      <c r="T120" s="122">
        <v>27</v>
      </c>
      <c r="U120" s="122">
        <v>8</v>
      </c>
    </row>
    <row r="121" spans="1:21" ht="12.75" x14ac:dyDescent="0.2">
      <c r="A121" s="122" t="s">
        <v>471</v>
      </c>
      <c r="B121" s="122">
        <v>23</v>
      </c>
      <c r="C121" s="122">
        <v>23</v>
      </c>
      <c r="D121" s="122">
        <v>25</v>
      </c>
      <c r="E121" s="122">
        <v>64</v>
      </c>
      <c r="F121" s="122">
        <v>29</v>
      </c>
      <c r="G121" s="122">
        <v>67</v>
      </c>
      <c r="H121" s="122">
        <v>30</v>
      </c>
      <c r="I121" s="122">
        <v>5</v>
      </c>
      <c r="J121" s="122">
        <v>1</v>
      </c>
      <c r="K121" s="122">
        <v>21</v>
      </c>
      <c r="L121" s="122">
        <v>114</v>
      </c>
      <c r="M121" s="122">
        <v>15</v>
      </c>
      <c r="N121" s="122">
        <v>49</v>
      </c>
      <c r="O121" s="122">
        <v>37</v>
      </c>
      <c r="P121" s="122">
        <v>9</v>
      </c>
      <c r="Q121" s="122">
        <v>44</v>
      </c>
      <c r="R121" s="122">
        <v>35</v>
      </c>
      <c r="S121" s="122">
        <v>2</v>
      </c>
      <c r="T121" s="122">
        <v>27</v>
      </c>
      <c r="U121" s="122">
        <v>8</v>
      </c>
    </row>
    <row r="122" spans="1:21" ht="12.75" x14ac:dyDescent="0.2">
      <c r="A122" s="122" t="s">
        <v>472</v>
      </c>
      <c r="B122" s="122">
        <v>133</v>
      </c>
      <c r="C122" s="122">
        <v>103</v>
      </c>
      <c r="D122" s="122">
        <v>130</v>
      </c>
      <c r="E122" s="122">
        <v>223</v>
      </c>
      <c r="F122" s="122">
        <v>165</v>
      </c>
      <c r="G122" s="122">
        <v>92</v>
      </c>
      <c r="H122" s="122">
        <v>77</v>
      </c>
      <c r="I122" s="122">
        <v>28</v>
      </c>
      <c r="J122" s="122">
        <v>14</v>
      </c>
      <c r="K122" s="122">
        <v>46</v>
      </c>
      <c r="L122" s="122">
        <v>472</v>
      </c>
      <c r="M122" s="122">
        <v>26</v>
      </c>
      <c r="N122" s="122">
        <v>326</v>
      </c>
      <c r="O122" s="122">
        <v>87</v>
      </c>
      <c r="P122" s="122">
        <v>49</v>
      </c>
      <c r="Q122" s="122">
        <v>561</v>
      </c>
      <c r="R122" s="122">
        <v>218</v>
      </c>
      <c r="S122" s="122">
        <v>26</v>
      </c>
      <c r="T122" s="122">
        <v>139</v>
      </c>
      <c r="U122" s="122">
        <v>76</v>
      </c>
    </row>
    <row r="123" spans="1:21" ht="12.75" x14ac:dyDescent="0.2">
      <c r="A123" s="122" t="s">
        <v>473</v>
      </c>
      <c r="B123" s="122">
        <v>38</v>
      </c>
      <c r="C123" s="122">
        <v>29</v>
      </c>
      <c r="D123" s="122">
        <v>59</v>
      </c>
      <c r="E123" s="122">
        <v>172</v>
      </c>
      <c r="F123" s="122">
        <v>77</v>
      </c>
      <c r="G123" s="122">
        <v>40</v>
      </c>
      <c r="H123" s="122">
        <v>18</v>
      </c>
      <c r="I123" s="122">
        <v>21</v>
      </c>
      <c r="J123" s="122">
        <v>14</v>
      </c>
      <c r="K123" s="122">
        <v>24</v>
      </c>
      <c r="L123" s="122">
        <v>72</v>
      </c>
      <c r="M123" s="122">
        <v>1</v>
      </c>
      <c r="N123" s="122">
        <v>148</v>
      </c>
      <c r="O123" s="122">
        <v>34</v>
      </c>
      <c r="P123" s="122">
        <v>18</v>
      </c>
      <c r="Q123" s="122">
        <v>200</v>
      </c>
      <c r="R123" s="122">
        <v>95</v>
      </c>
      <c r="S123" s="122">
        <v>9</v>
      </c>
      <c r="T123" s="122">
        <v>28</v>
      </c>
      <c r="U123" s="122">
        <v>15</v>
      </c>
    </row>
    <row r="124" spans="1:21" ht="12.75" x14ac:dyDescent="0.2">
      <c r="A124" s="122" t="s">
        <v>474</v>
      </c>
      <c r="B124" s="122">
        <v>51</v>
      </c>
      <c r="C124" s="122">
        <v>61</v>
      </c>
      <c r="D124" s="122">
        <v>82</v>
      </c>
      <c r="E124" s="122">
        <v>150</v>
      </c>
      <c r="F124" s="122">
        <v>75</v>
      </c>
      <c r="G124" s="122">
        <v>43</v>
      </c>
      <c r="H124" s="122">
        <v>44</v>
      </c>
      <c r="I124" s="122">
        <v>16</v>
      </c>
      <c r="J124" s="122">
        <v>21</v>
      </c>
      <c r="K124" s="122">
        <v>44</v>
      </c>
      <c r="L124" s="122">
        <v>241</v>
      </c>
      <c r="M124" s="122">
        <v>4</v>
      </c>
      <c r="N124" s="122">
        <v>175</v>
      </c>
      <c r="O124" s="122">
        <v>46</v>
      </c>
      <c r="P124" s="122">
        <v>31</v>
      </c>
      <c r="Q124" s="122">
        <v>249</v>
      </c>
      <c r="R124" s="122">
        <v>104</v>
      </c>
      <c r="S124" s="122">
        <v>39</v>
      </c>
      <c r="T124" s="122">
        <v>45</v>
      </c>
      <c r="U124" s="122">
        <v>20</v>
      </c>
    </row>
    <row r="125" spans="1:21" ht="12.75" x14ac:dyDescent="0.2">
      <c r="A125" s="122" t="s">
        <v>475</v>
      </c>
      <c r="B125" s="122">
        <v>16</v>
      </c>
      <c r="C125" s="122">
        <v>7</v>
      </c>
      <c r="D125" s="122">
        <v>20</v>
      </c>
      <c r="E125" s="122">
        <v>147</v>
      </c>
      <c r="F125" s="122">
        <v>53</v>
      </c>
      <c r="G125" s="122">
        <v>5</v>
      </c>
      <c r="H125" s="122">
        <v>19</v>
      </c>
      <c r="I125" s="122">
        <v>15</v>
      </c>
      <c r="J125" s="122">
        <v>6</v>
      </c>
      <c r="K125" s="122">
        <v>20</v>
      </c>
      <c r="L125" s="122">
        <v>29</v>
      </c>
      <c r="M125" s="122">
        <v>1</v>
      </c>
      <c r="N125" s="122">
        <v>199</v>
      </c>
      <c r="O125" s="122">
        <v>13</v>
      </c>
      <c r="P125" s="122">
        <v>11</v>
      </c>
      <c r="Q125" s="122">
        <v>190</v>
      </c>
      <c r="R125" s="122">
        <v>87</v>
      </c>
      <c r="S125" s="122">
        <v>4</v>
      </c>
      <c r="T125" s="122">
        <v>22</v>
      </c>
      <c r="U125" s="122">
        <v>16</v>
      </c>
    </row>
    <row r="126" spans="1:21" ht="12.75" x14ac:dyDescent="0.2">
      <c r="A126" s="122" t="s">
        <v>476</v>
      </c>
      <c r="B126" s="122">
        <v>59</v>
      </c>
      <c r="C126" s="122">
        <v>59</v>
      </c>
      <c r="D126" s="122">
        <v>84</v>
      </c>
      <c r="E126" s="122">
        <v>271</v>
      </c>
      <c r="F126" s="122">
        <v>286</v>
      </c>
      <c r="G126" s="122">
        <v>43</v>
      </c>
      <c r="H126" s="122">
        <v>49</v>
      </c>
      <c r="I126" s="122">
        <v>27</v>
      </c>
      <c r="J126" s="122">
        <v>50</v>
      </c>
      <c r="K126" s="122">
        <v>46</v>
      </c>
      <c r="L126" s="122">
        <v>225</v>
      </c>
      <c r="M126" s="122">
        <v>2</v>
      </c>
      <c r="N126" s="122">
        <v>901</v>
      </c>
      <c r="O126" s="122">
        <v>60</v>
      </c>
      <c r="P126" s="122">
        <v>64</v>
      </c>
      <c r="Q126" s="122">
        <v>753</v>
      </c>
      <c r="R126" s="122">
        <v>230</v>
      </c>
      <c r="S126" s="122">
        <v>26</v>
      </c>
      <c r="T126" s="122">
        <v>79</v>
      </c>
      <c r="U126" s="122">
        <v>107</v>
      </c>
    </row>
    <row r="127" spans="1:21" ht="12.75" x14ac:dyDescent="0.2">
      <c r="A127" s="122" t="s">
        <v>477</v>
      </c>
      <c r="B127" s="122">
        <v>107</v>
      </c>
      <c r="C127" s="122">
        <v>182</v>
      </c>
      <c r="D127" s="122">
        <v>308</v>
      </c>
      <c r="E127" s="122">
        <v>940</v>
      </c>
      <c r="F127" s="122">
        <v>476</v>
      </c>
      <c r="G127" s="122">
        <v>131</v>
      </c>
      <c r="H127" s="122">
        <v>174</v>
      </c>
      <c r="I127" s="122">
        <v>83</v>
      </c>
      <c r="J127" s="122">
        <v>59</v>
      </c>
      <c r="K127" s="122">
        <v>186</v>
      </c>
      <c r="L127" s="122">
        <v>1525</v>
      </c>
      <c r="M127" s="122">
        <v>6</v>
      </c>
      <c r="N127" s="122">
        <v>1498</v>
      </c>
      <c r="O127" s="122">
        <v>111</v>
      </c>
      <c r="P127" s="122">
        <v>63</v>
      </c>
      <c r="Q127" s="122">
        <v>2217</v>
      </c>
      <c r="R127" s="122">
        <v>465</v>
      </c>
      <c r="S127" s="122">
        <v>120</v>
      </c>
      <c r="T127" s="122">
        <v>274</v>
      </c>
      <c r="U127" s="122">
        <v>258</v>
      </c>
    </row>
    <row r="128" spans="1:21" ht="12.75" x14ac:dyDescent="0.2">
      <c r="A128" s="122" t="s">
        <v>478</v>
      </c>
      <c r="B128" s="122">
        <v>19</v>
      </c>
      <c r="C128" s="122">
        <v>21</v>
      </c>
      <c r="D128" s="122">
        <v>14</v>
      </c>
      <c r="E128" s="122">
        <v>51</v>
      </c>
      <c r="F128" s="122">
        <v>18</v>
      </c>
      <c r="G128" s="122">
        <v>19</v>
      </c>
      <c r="H128" s="122">
        <v>27</v>
      </c>
      <c r="I128" s="122">
        <v>6</v>
      </c>
      <c r="J128" s="122">
        <v>0</v>
      </c>
      <c r="K128" s="122">
        <v>11</v>
      </c>
      <c r="L128" s="122">
        <v>76</v>
      </c>
      <c r="M128" s="122">
        <v>9</v>
      </c>
      <c r="N128" s="122">
        <v>37</v>
      </c>
      <c r="O128" s="122">
        <v>8</v>
      </c>
      <c r="P128" s="122">
        <v>4</v>
      </c>
      <c r="Q128" s="122">
        <v>50</v>
      </c>
      <c r="R128" s="122">
        <v>50</v>
      </c>
      <c r="S128" s="122">
        <v>2</v>
      </c>
      <c r="T128" s="122">
        <v>19</v>
      </c>
      <c r="U128" s="122">
        <v>9</v>
      </c>
    </row>
    <row r="129" spans="1:21" ht="12.75" x14ac:dyDescent="0.2">
      <c r="A129" s="122" t="s">
        <v>479</v>
      </c>
      <c r="B129" s="122">
        <v>3</v>
      </c>
      <c r="C129" s="122">
        <v>11</v>
      </c>
      <c r="D129" s="122">
        <v>22</v>
      </c>
      <c r="E129" s="122">
        <v>14</v>
      </c>
      <c r="F129" s="122">
        <v>16</v>
      </c>
      <c r="G129" s="122">
        <v>19</v>
      </c>
      <c r="H129" s="122">
        <v>9</v>
      </c>
      <c r="I129" s="122">
        <v>3</v>
      </c>
      <c r="J129" s="122">
        <v>0</v>
      </c>
      <c r="K129" s="122">
        <v>4</v>
      </c>
      <c r="L129" s="122">
        <v>77</v>
      </c>
      <c r="M129" s="122">
        <v>33</v>
      </c>
      <c r="N129" s="122">
        <v>23</v>
      </c>
      <c r="O129" s="122">
        <v>9</v>
      </c>
      <c r="P129" s="122">
        <v>5</v>
      </c>
      <c r="Q129" s="122">
        <v>23</v>
      </c>
      <c r="R129" s="122">
        <v>9</v>
      </c>
      <c r="S129" s="122">
        <v>0</v>
      </c>
      <c r="T129" s="122">
        <v>8</v>
      </c>
      <c r="U129" s="122">
        <v>1</v>
      </c>
    </row>
    <row r="130" spans="1:21" ht="12.75" x14ac:dyDescent="0.2">
      <c r="A130" s="122" t="s">
        <v>480</v>
      </c>
      <c r="B130" s="122">
        <v>16</v>
      </c>
      <c r="C130" s="122">
        <v>25</v>
      </c>
      <c r="D130" s="122">
        <v>23</v>
      </c>
      <c r="E130" s="122">
        <v>26</v>
      </c>
      <c r="F130" s="122">
        <v>57</v>
      </c>
      <c r="G130" s="122">
        <v>14</v>
      </c>
      <c r="H130" s="122">
        <v>12</v>
      </c>
      <c r="I130" s="122">
        <v>3</v>
      </c>
      <c r="J130" s="122">
        <v>5</v>
      </c>
      <c r="K130" s="122">
        <v>16</v>
      </c>
      <c r="L130" s="122">
        <v>84</v>
      </c>
      <c r="M130" s="122">
        <v>0</v>
      </c>
      <c r="N130" s="122">
        <v>74</v>
      </c>
      <c r="O130" s="122">
        <v>40</v>
      </c>
      <c r="P130" s="122">
        <v>12</v>
      </c>
      <c r="Q130" s="122">
        <v>118</v>
      </c>
      <c r="R130" s="122">
        <v>21</v>
      </c>
      <c r="S130" s="122">
        <v>9</v>
      </c>
      <c r="T130" s="122">
        <v>21</v>
      </c>
      <c r="U130" s="122">
        <v>3</v>
      </c>
    </row>
    <row r="131" spans="1:21" ht="12.75" x14ac:dyDescent="0.2">
      <c r="A131" s="122" t="s">
        <v>481</v>
      </c>
      <c r="B131" s="122">
        <v>33</v>
      </c>
      <c r="C131" s="122">
        <v>12</v>
      </c>
      <c r="D131" s="122">
        <v>33</v>
      </c>
      <c r="E131" s="122">
        <v>43</v>
      </c>
      <c r="F131" s="122">
        <v>51</v>
      </c>
      <c r="G131" s="122">
        <v>45</v>
      </c>
      <c r="H131" s="122">
        <v>20</v>
      </c>
      <c r="I131" s="122">
        <v>12</v>
      </c>
      <c r="J131" s="122">
        <v>3</v>
      </c>
      <c r="K131" s="122">
        <v>22</v>
      </c>
      <c r="L131" s="122">
        <v>74</v>
      </c>
      <c r="M131" s="122">
        <v>1</v>
      </c>
      <c r="N131" s="122">
        <v>43</v>
      </c>
      <c r="O131" s="122">
        <v>31</v>
      </c>
      <c r="P131" s="122">
        <v>21</v>
      </c>
      <c r="Q131" s="122">
        <v>79</v>
      </c>
      <c r="R131" s="122">
        <v>47</v>
      </c>
      <c r="S131" s="122">
        <v>9</v>
      </c>
      <c r="T131" s="122">
        <v>20</v>
      </c>
      <c r="U131" s="122">
        <v>5</v>
      </c>
    </row>
    <row r="132" spans="1:21" ht="12.75" x14ac:dyDescent="0.2">
      <c r="A132" s="122" t="s">
        <v>482</v>
      </c>
      <c r="B132" s="122">
        <v>33</v>
      </c>
      <c r="C132" s="122">
        <v>19</v>
      </c>
      <c r="D132" s="122">
        <v>47</v>
      </c>
      <c r="E132" s="122">
        <v>60</v>
      </c>
      <c r="F132" s="122">
        <v>40</v>
      </c>
      <c r="G132" s="122">
        <v>26</v>
      </c>
      <c r="H132" s="122">
        <v>16</v>
      </c>
      <c r="I132" s="122">
        <v>1</v>
      </c>
      <c r="J132" s="122">
        <v>1</v>
      </c>
      <c r="K132" s="122">
        <v>25</v>
      </c>
      <c r="L132" s="122">
        <v>42</v>
      </c>
      <c r="M132" s="122">
        <v>0</v>
      </c>
      <c r="N132" s="122">
        <v>39</v>
      </c>
      <c r="O132" s="122">
        <v>28</v>
      </c>
      <c r="P132" s="122">
        <v>5</v>
      </c>
      <c r="Q132" s="122">
        <v>104</v>
      </c>
      <c r="R132" s="122">
        <v>33</v>
      </c>
      <c r="S132" s="122">
        <v>13</v>
      </c>
      <c r="T132" s="122">
        <v>18</v>
      </c>
      <c r="U132" s="122">
        <v>1</v>
      </c>
    </row>
    <row r="133" spans="1:21" ht="12.75" x14ac:dyDescent="0.2">
      <c r="A133" s="122" t="s">
        <v>483</v>
      </c>
      <c r="B133" s="122">
        <v>29</v>
      </c>
      <c r="C133" s="122">
        <v>19</v>
      </c>
      <c r="D133" s="122">
        <v>42</v>
      </c>
      <c r="E133" s="122">
        <v>126</v>
      </c>
      <c r="F133" s="122">
        <v>58</v>
      </c>
      <c r="G133" s="122">
        <v>21</v>
      </c>
      <c r="H133" s="122">
        <v>29</v>
      </c>
      <c r="I133" s="122">
        <v>6</v>
      </c>
      <c r="J133" s="122">
        <v>15</v>
      </c>
      <c r="K133" s="122">
        <v>27</v>
      </c>
      <c r="L133" s="122">
        <v>57</v>
      </c>
      <c r="M133" s="122">
        <v>0</v>
      </c>
      <c r="N133" s="122">
        <v>124</v>
      </c>
      <c r="O133" s="122">
        <v>24</v>
      </c>
      <c r="P133" s="122">
        <v>18</v>
      </c>
      <c r="Q133" s="122">
        <v>191</v>
      </c>
      <c r="R133" s="122">
        <v>82</v>
      </c>
      <c r="S133" s="122">
        <v>9</v>
      </c>
      <c r="T133" s="122">
        <v>17</v>
      </c>
      <c r="U133" s="122">
        <v>16</v>
      </c>
    </row>
    <row r="134" spans="1:21" ht="12.75" x14ac:dyDescent="0.2">
      <c r="A134" s="122" t="s">
        <v>484</v>
      </c>
      <c r="B134" s="122">
        <v>35</v>
      </c>
      <c r="C134" s="122">
        <v>17</v>
      </c>
      <c r="D134" s="122">
        <v>15</v>
      </c>
      <c r="E134" s="122">
        <v>32</v>
      </c>
      <c r="F134" s="122">
        <v>30</v>
      </c>
      <c r="G134" s="122">
        <v>39</v>
      </c>
      <c r="H134" s="122">
        <v>6</v>
      </c>
      <c r="I134" s="122">
        <v>8</v>
      </c>
      <c r="J134" s="122">
        <v>5</v>
      </c>
      <c r="K134" s="122">
        <v>9</v>
      </c>
      <c r="L134" s="122">
        <v>80</v>
      </c>
      <c r="M134" s="122">
        <v>2</v>
      </c>
      <c r="N134" s="122">
        <v>60</v>
      </c>
      <c r="O134" s="122">
        <v>42</v>
      </c>
      <c r="P134" s="122">
        <v>13</v>
      </c>
      <c r="Q134" s="122">
        <v>82</v>
      </c>
      <c r="R134" s="122">
        <v>36</v>
      </c>
      <c r="S134" s="122">
        <v>10</v>
      </c>
      <c r="T134" s="122">
        <v>15</v>
      </c>
      <c r="U134" s="122">
        <v>3</v>
      </c>
    </row>
    <row r="135" spans="1:21" ht="12.75" x14ac:dyDescent="0.2">
      <c r="A135" s="122" t="s">
        <v>485</v>
      </c>
      <c r="B135" s="122">
        <v>20</v>
      </c>
      <c r="C135" s="122">
        <v>25</v>
      </c>
      <c r="D135" s="122">
        <v>61</v>
      </c>
      <c r="E135" s="122">
        <v>55</v>
      </c>
      <c r="F135" s="122">
        <v>62</v>
      </c>
      <c r="G135" s="122">
        <v>28</v>
      </c>
      <c r="H135" s="122">
        <v>24</v>
      </c>
      <c r="I135" s="122">
        <v>8</v>
      </c>
      <c r="J135" s="122">
        <v>10</v>
      </c>
      <c r="K135" s="122">
        <v>26</v>
      </c>
      <c r="L135" s="122">
        <v>41</v>
      </c>
      <c r="M135" s="122">
        <v>0</v>
      </c>
      <c r="N135" s="122">
        <v>82</v>
      </c>
      <c r="O135" s="122">
        <v>38</v>
      </c>
      <c r="P135" s="122">
        <v>14</v>
      </c>
      <c r="Q135" s="122">
        <v>203</v>
      </c>
      <c r="R135" s="122">
        <v>43</v>
      </c>
      <c r="S135" s="122">
        <v>25</v>
      </c>
      <c r="T135" s="122">
        <v>14</v>
      </c>
      <c r="U135" s="122">
        <v>8</v>
      </c>
    </row>
    <row r="136" spans="1:21" ht="12.75" x14ac:dyDescent="0.2">
      <c r="A136" s="122" t="s">
        <v>486</v>
      </c>
      <c r="B136" s="122">
        <v>29</v>
      </c>
      <c r="C136" s="122">
        <v>11</v>
      </c>
      <c r="D136" s="122">
        <v>15</v>
      </c>
      <c r="E136" s="122">
        <v>12</v>
      </c>
      <c r="F136" s="122">
        <v>29</v>
      </c>
      <c r="G136" s="122">
        <v>26</v>
      </c>
      <c r="H136" s="122">
        <v>16</v>
      </c>
      <c r="I136" s="122">
        <v>4</v>
      </c>
      <c r="J136" s="122">
        <v>1</v>
      </c>
      <c r="K136" s="122">
        <v>12</v>
      </c>
      <c r="L136" s="122">
        <v>103</v>
      </c>
      <c r="M136" s="122">
        <v>1</v>
      </c>
      <c r="N136" s="122">
        <v>25</v>
      </c>
      <c r="O136" s="122">
        <v>28</v>
      </c>
      <c r="P136" s="122">
        <v>10</v>
      </c>
      <c r="Q136" s="122">
        <v>63</v>
      </c>
      <c r="R136" s="122">
        <v>33</v>
      </c>
      <c r="S136" s="122">
        <v>5</v>
      </c>
      <c r="T136" s="122">
        <v>25</v>
      </c>
      <c r="U136" s="122">
        <v>2</v>
      </c>
    </row>
    <row r="137" spans="1:21" ht="12.75" x14ac:dyDescent="0.2">
      <c r="A137" s="122" t="s">
        <v>487</v>
      </c>
      <c r="B137" s="122">
        <v>73</v>
      </c>
      <c r="C137" s="122">
        <v>36</v>
      </c>
      <c r="D137" s="122">
        <v>88</v>
      </c>
      <c r="E137" s="122">
        <v>209</v>
      </c>
      <c r="F137" s="122">
        <v>84</v>
      </c>
      <c r="G137" s="122">
        <v>34</v>
      </c>
      <c r="H137" s="122">
        <v>31</v>
      </c>
      <c r="I137" s="122">
        <v>8</v>
      </c>
      <c r="J137" s="122">
        <v>12</v>
      </c>
      <c r="K137" s="122">
        <v>24</v>
      </c>
      <c r="L137" s="122">
        <v>198</v>
      </c>
      <c r="M137" s="122">
        <v>12</v>
      </c>
      <c r="N137" s="122">
        <v>135</v>
      </c>
      <c r="O137" s="122">
        <v>54</v>
      </c>
      <c r="P137" s="122">
        <v>16</v>
      </c>
      <c r="Q137" s="122">
        <v>263</v>
      </c>
      <c r="R137" s="122">
        <v>98</v>
      </c>
      <c r="S137" s="122">
        <v>16</v>
      </c>
      <c r="T137" s="122">
        <v>48</v>
      </c>
      <c r="U137" s="122">
        <v>9</v>
      </c>
    </row>
    <row r="138" spans="1:21" ht="12.75" x14ac:dyDescent="0.2">
      <c r="A138" s="122" t="s">
        <v>488</v>
      </c>
      <c r="B138" s="122">
        <v>21</v>
      </c>
      <c r="C138" s="122">
        <v>23</v>
      </c>
      <c r="D138" s="122">
        <v>46</v>
      </c>
      <c r="E138" s="122">
        <v>269</v>
      </c>
      <c r="F138" s="122">
        <v>87</v>
      </c>
      <c r="G138" s="122">
        <v>11</v>
      </c>
      <c r="H138" s="122">
        <v>26</v>
      </c>
      <c r="I138" s="122">
        <v>7</v>
      </c>
      <c r="J138" s="122">
        <v>4</v>
      </c>
      <c r="K138" s="122">
        <v>16</v>
      </c>
      <c r="L138" s="122">
        <v>52</v>
      </c>
      <c r="M138" s="122">
        <v>0</v>
      </c>
      <c r="N138" s="122">
        <v>220</v>
      </c>
      <c r="O138" s="122">
        <v>33</v>
      </c>
      <c r="P138" s="122">
        <v>10</v>
      </c>
      <c r="Q138" s="122">
        <v>336</v>
      </c>
      <c r="R138" s="122">
        <v>100</v>
      </c>
      <c r="S138" s="122">
        <v>8</v>
      </c>
      <c r="T138" s="122">
        <v>12</v>
      </c>
      <c r="U138" s="122">
        <v>29</v>
      </c>
    </row>
    <row r="139" spans="1:21" ht="12.75" x14ac:dyDescent="0.2">
      <c r="A139" s="122" t="s">
        <v>489</v>
      </c>
      <c r="B139" s="122">
        <v>27</v>
      </c>
      <c r="C139" s="122">
        <v>57</v>
      </c>
      <c r="D139" s="122">
        <v>54</v>
      </c>
      <c r="E139" s="122">
        <v>134</v>
      </c>
      <c r="F139" s="122">
        <v>46</v>
      </c>
      <c r="G139" s="122">
        <v>26</v>
      </c>
      <c r="H139" s="122">
        <v>37</v>
      </c>
      <c r="I139" s="122">
        <v>9</v>
      </c>
      <c r="J139" s="122">
        <v>6</v>
      </c>
      <c r="K139" s="122">
        <v>26</v>
      </c>
      <c r="L139" s="122">
        <v>104</v>
      </c>
      <c r="M139" s="122">
        <v>0</v>
      </c>
      <c r="N139" s="122">
        <v>112</v>
      </c>
      <c r="O139" s="122">
        <v>38</v>
      </c>
      <c r="P139" s="122">
        <v>16</v>
      </c>
      <c r="Q139" s="122">
        <v>120</v>
      </c>
      <c r="R139" s="122">
        <v>76</v>
      </c>
      <c r="S139" s="122">
        <v>20</v>
      </c>
      <c r="T139" s="122">
        <v>21</v>
      </c>
      <c r="U139" s="122">
        <v>4</v>
      </c>
    </row>
    <row r="140" spans="1:21" ht="12.75" x14ac:dyDescent="0.2">
      <c r="A140" s="122" t="s">
        <v>490</v>
      </c>
      <c r="B140" s="122">
        <v>14</v>
      </c>
      <c r="C140" s="122">
        <v>22</v>
      </c>
      <c r="D140" s="122">
        <v>40</v>
      </c>
      <c r="E140" s="122">
        <v>49</v>
      </c>
      <c r="F140" s="122">
        <v>29</v>
      </c>
      <c r="G140" s="122">
        <v>39</v>
      </c>
      <c r="H140" s="122">
        <v>14</v>
      </c>
      <c r="I140" s="122">
        <v>12</v>
      </c>
      <c r="J140" s="122">
        <v>3</v>
      </c>
      <c r="K140" s="122">
        <v>17</v>
      </c>
      <c r="L140" s="122">
        <v>118</v>
      </c>
      <c r="M140" s="122">
        <v>8</v>
      </c>
      <c r="N140" s="122">
        <v>73</v>
      </c>
      <c r="O140" s="122">
        <v>22</v>
      </c>
      <c r="P140" s="122">
        <v>5</v>
      </c>
      <c r="Q140" s="122">
        <v>56</v>
      </c>
      <c r="R140" s="122">
        <v>33</v>
      </c>
      <c r="S140" s="122">
        <v>11</v>
      </c>
      <c r="T140" s="122">
        <v>27</v>
      </c>
      <c r="U140" s="122">
        <v>5</v>
      </c>
    </row>
    <row r="141" spans="1:21" ht="12.75" x14ac:dyDescent="0.2">
      <c r="A141" s="122" t="s">
        <v>491</v>
      </c>
      <c r="B141" s="122">
        <v>35</v>
      </c>
      <c r="C141" s="122">
        <v>59</v>
      </c>
      <c r="D141" s="122">
        <v>52</v>
      </c>
      <c r="E141" s="122">
        <v>219</v>
      </c>
      <c r="F141" s="122">
        <v>85</v>
      </c>
      <c r="G141" s="122">
        <v>55</v>
      </c>
      <c r="H141" s="122">
        <v>43</v>
      </c>
      <c r="I141" s="122">
        <v>10</v>
      </c>
      <c r="J141" s="122">
        <v>11</v>
      </c>
      <c r="K141" s="122">
        <v>24</v>
      </c>
      <c r="L141" s="122">
        <v>135</v>
      </c>
      <c r="M141" s="122">
        <v>25</v>
      </c>
      <c r="N141" s="122">
        <v>119</v>
      </c>
      <c r="O141" s="122">
        <v>49</v>
      </c>
      <c r="P141" s="122">
        <v>29</v>
      </c>
      <c r="Q141" s="122">
        <v>177</v>
      </c>
      <c r="R141" s="122">
        <v>144</v>
      </c>
      <c r="S141" s="122">
        <v>6</v>
      </c>
      <c r="T141" s="122">
        <v>14</v>
      </c>
      <c r="U141" s="122">
        <v>9</v>
      </c>
    </row>
    <row r="142" spans="1:21" ht="12.75" x14ac:dyDescent="0.2">
      <c r="A142" s="122" t="s">
        <v>492</v>
      </c>
      <c r="B142" s="122">
        <v>17</v>
      </c>
      <c r="C142" s="122">
        <v>15</v>
      </c>
      <c r="D142" s="122">
        <v>20</v>
      </c>
      <c r="E142" s="122">
        <v>12</v>
      </c>
      <c r="F142" s="122">
        <v>13</v>
      </c>
      <c r="G142" s="122">
        <v>29</v>
      </c>
      <c r="H142" s="122">
        <v>9</v>
      </c>
      <c r="I142" s="122">
        <v>7</v>
      </c>
      <c r="J142" s="122">
        <v>1</v>
      </c>
      <c r="K142" s="122">
        <v>11</v>
      </c>
      <c r="L142" s="122">
        <v>69</v>
      </c>
      <c r="M142" s="122">
        <v>6</v>
      </c>
      <c r="N142" s="122">
        <v>32</v>
      </c>
      <c r="O142" s="122">
        <v>12</v>
      </c>
      <c r="P142" s="122">
        <v>5</v>
      </c>
      <c r="Q142" s="122">
        <v>41</v>
      </c>
      <c r="R142" s="122">
        <v>17</v>
      </c>
      <c r="S142" s="122">
        <v>1</v>
      </c>
      <c r="T142" s="122">
        <v>11</v>
      </c>
      <c r="U142" s="122">
        <v>0</v>
      </c>
    </row>
    <row r="143" spans="1:21" ht="12.75" x14ac:dyDescent="0.2">
      <c r="A143" s="122" t="s">
        <v>493</v>
      </c>
      <c r="B143" s="122">
        <v>25</v>
      </c>
      <c r="C143" s="122">
        <v>13</v>
      </c>
      <c r="D143" s="122">
        <v>20</v>
      </c>
      <c r="E143" s="122">
        <v>40</v>
      </c>
      <c r="F143" s="122">
        <v>29</v>
      </c>
      <c r="G143" s="122">
        <v>19</v>
      </c>
      <c r="H143" s="122">
        <v>24</v>
      </c>
      <c r="I143" s="122">
        <v>6</v>
      </c>
      <c r="J143" s="122">
        <v>2</v>
      </c>
      <c r="K143" s="122">
        <v>9</v>
      </c>
      <c r="L143" s="122">
        <v>138</v>
      </c>
      <c r="M143" s="122">
        <v>7</v>
      </c>
      <c r="N143" s="122">
        <v>34</v>
      </c>
      <c r="O143" s="122">
        <v>17</v>
      </c>
      <c r="P143" s="122">
        <v>9</v>
      </c>
      <c r="Q143" s="122">
        <v>65</v>
      </c>
      <c r="R143" s="122">
        <v>28</v>
      </c>
      <c r="S143" s="122">
        <v>4</v>
      </c>
      <c r="T143" s="122">
        <v>29</v>
      </c>
      <c r="U143" s="122">
        <v>7</v>
      </c>
    </row>
    <row r="144" spans="1:21" ht="14.25" customHeight="1" x14ac:dyDescent="0.2">
      <c r="A144" s="19" t="s">
        <v>494</v>
      </c>
      <c r="B144" s="19"/>
      <c r="C144" s="19"/>
      <c r="D144" s="122"/>
      <c r="E144" s="122"/>
      <c r="F144" s="19"/>
      <c r="G144" s="122"/>
      <c r="H144" s="122"/>
      <c r="I144" s="19"/>
      <c r="J144" s="122"/>
      <c r="K144" s="122"/>
      <c r="L144" s="122"/>
      <c r="M144" s="122"/>
      <c r="N144" s="122"/>
      <c r="O144" s="19"/>
      <c r="P144" s="122"/>
      <c r="Q144" s="122"/>
      <c r="R144" s="122"/>
      <c r="S144" s="19"/>
      <c r="T144" s="122"/>
      <c r="U144" s="122"/>
    </row>
    <row r="145" spans="1:21" ht="12.75" x14ac:dyDescent="0.2">
      <c r="A145" s="122" t="s">
        <v>495</v>
      </c>
      <c r="B145" s="122">
        <v>102</v>
      </c>
      <c r="C145" s="122">
        <v>71</v>
      </c>
      <c r="D145" s="122">
        <v>48</v>
      </c>
      <c r="E145" s="122">
        <v>201</v>
      </c>
      <c r="F145" s="122">
        <v>146</v>
      </c>
      <c r="G145" s="122">
        <v>45</v>
      </c>
      <c r="H145" s="122">
        <v>44</v>
      </c>
      <c r="I145" s="122">
        <v>39</v>
      </c>
      <c r="J145" s="122">
        <v>11</v>
      </c>
      <c r="K145" s="122">
        <v>28</v>
      </c>
      <c r="L145" s="122">
        <v>183</v>
      </c>
      <c r="M145" s="122">
        <v>26</v>
      </c>
      <c r="N145" s="122">
        <v>124</v>
      </c>
      <c r="O145" s="122">
        <v>64</v>
      </c>
      <c r="P145" s="122">
        <v>39</v>
      </c>
      <c r="Q145" s="122">
        <v>139</v>
      </c>
      <c r="R145" s="122">
        <v>171</v>
      </c>
      <c r="S145" s="122">
        <v>4</v>
      </c>
      <c r="T145" s="122">
        <v>31</v>
      </c>
      <c r="U145" s="122">
        <v>3</v>
      </c>
    </row>
    <row r="146" spans="1:21" ht="12.75" x14ac:dyDescent="0.2">
      <c r="A146" s="122" t="s">
        <v>496</v>
      </c>
      <c r="B146" s="122">
        <v>138</v>
      </c>
      <c r="C146" s="122">
        <v>70</v>
      </c>
      <c r="D146" s="122">
        <v>54</v>
      </c>
      <c r="E146" s="122">
        <v>393</v>
      </c>
      <c r="F146" s="122">
        <v>225</v>
      </c>
      <c r="G146" s="122">
        <v>67</v>
      </c>
      <c r="H146" s="122">
        <v>43</v>
      </c>
      <c r="I146" s="122">
        <v>39</v>
      </c>
      <c r="J146" s="122">
        <v>3</v>
      </c>
      <c r="K146" s="122">
        <v>47</v>
      </c>
      <c r="L146" s="122">
        <v>451</v>
      </c>
      <c r="M146" s="122">
        <v>22</v>
      </c>
      <c r="N146" s="122">
        <v>375</v>
      </c>
      <c r="O146" s="122">
        <v>72</v>
      </c>
      <c r="P146" s="122">
        <v>55</v>
      </c>
      <c r="Q146" s="122">
        <v>541</v>
      </c>
      <c r="R146" s="122">
        <v>274</v>
      </c>
      <c r="S146" s="122">
        <v>22</v>
      </c>
      <c r="T146" s="122">
        <v>140</v>
      </c>
      <c r="U146" s="122">
        <v>48</v>
      </c>
    </row>
    <row r="147" spans="1:21" ht="12.75" x14ac:dyDescent="0.2">
      <c r="A147" s="122" t="s">
        <v>497</v>
      </c>
      <c r="B147" s="122">
        <v>25</v>
      </c>
      <c r="C147" s="122">
        <v>21</v>
      </c>
      <c r="D147" s="122">
        <v>9</v>
      </c>
      <c r="E147" s="122">
        <v>25</v>
      </c>
      <c r="F147" s="122">
        <v>21</v>
      </c>
      <c r="G147" s="122">
        <v>21</v>
      </c>
      <c r="H147" s="122">
        <v>5</v>
      </c>
      <c r="I147" s="122">
        <v>10</v>
      </c>
      <c r="J147" s="122">
        <v>0</v>
      </c>
      <c r="K147" s="122">
        <v>12</v>
      </c>
      <c r="L147" s="122">
        <v>124</v>
      </c>
      <c r="M147" s="122">
        <v>8</v>
      </c>
      <c r="N147" s="122">
        <v>22</v>
      </c>
      <c r="O147" s="122">
        <v>23</v>
      </c>
      <c r="P147" s="122">
        <v>7</v>
      </c>
      <c r="Q147" s="122">
        <v>45</v>
      </c>
      <c r="R147" s="122">
        <v>28</v>
      </c>
      <c r="S147" s="122">
        <v>2</v>
      </c>
      <c r="T147" s="122">
        <v>15</v>
      </c>
      <c r="U147" s="122">
        <v>3</v>
      </c>
    </row>
    <row r="148" spans="1:21" ht="12.75" x14ac:dyDescent="0.2">
      <c r="A148" s="122" t="s">
        <v>498</v>
      </c>
      <c r="B148" s="122">
        <v>85</v>
      </c>
      <c r="C148" s="122">
        <v>45</v>
      </c>
      <c r="D148" s="122">
        <v>133</v>
      </c>
      <c r="E148" s="122">
        <v>586</v>
      </c>
      <c r="F148" s="122">
        <v>185</v>
      </c>
      <c r="G148" s="122">
        <v>67</v>
      </c>
      <c r="H148" s="122">
        <v>112</v>
      </c>
      <c r="I148" s="122">
        <v>62</v>
      </c>
      <c r="J148" s="122">
        <v>11</v>
      </c>
      <c r="K148" s="122">
        <v>60</v>
      </c>
      <c r="L148" s="122">
        <v>167</v>
      </c>
      <c r="M148" s="122">
        <v>27</v>
      </c>
      <c r="N148" s="122">
        <v>411</v>
      </c>
      <c r="O148" s="122">
        <v>70</v>
      </c>
      <c r="P148" s="122">
        <v>43</v>
      </c>
      <c r="Q148" s="122">
        <v>531</v>
      </c>
      <c r="R148" s="122">
        <v>419</v>
      </c>
      <c r="S148" s="122">
        <v>14</v>
      </c>
      <c r="T148" s="122">
        <v>55</v>
      </c>
      <c r="U148" s="122">
        <v>52</v>
      </c>
    </row>
    <row r="149" spans="1:21" ht="12.75" x14ac:dyDescent="0.2">
      <c r="A149" s="122" t="s">
        <v>499</v>
      </c>
      <c r="B149" s="122">
        <v>33</v>
      </c>
      <c r="C149" s="122">
        <v>30</v>
      </c>
      <c r="D149" s="122">
        <v>39</v>
      </c>
      <c r="E149" s="122">
        <v>76</v>
      </c>
      <c r="F149" s="122">
        <v>54</v>
      </c>
      <c r="G149" s="122">
        <v>30</v>
      </c>
      <c r="H149" s="122">
        <v>5</v>
      </c>
      <c r="I149" s="122">
        <v>30</v>
      </c>
      <c r="J149" s="122">
        <v>1</v>
      </c>
      <c r="K149" s="122">
        <v>19</v>
      </c>
      <c r="L149" s="122">
        <v>160</v>
      </c>
      <c r="M149" s="122">
        <v>10</v>
      </c>
      <c r="N149" s="122">
        <v>67</v>
      </c>
      <c r="O149" s="122">
        <v>47</v>
      </c>
      <c r="P149" s="122">
        <v>21</v>
      </c>
      <c r="Q149" s="122">
        <v>112</v>
      </c>
      <c r="R149" s="122">
        <v>82</v>
      </c>
      <c r="S149" s="122">
        <v>3</v>
      </c>
      <c r="T149" s="122">
        <v>19</v>
      </c>
      <c r="U149" s="122">
        <v>9</v>
      </c>
    </row>
    <row r="150" spans="1:21" ht="12.75" x14ac:dyDescent="0.2">
      <c r="A150" s="122" t="s">
        <v>500</v>
      </c>
      <c r="B150" s="122">
        <v>112</v>
      </c>
      <c r="C150" s="122">
        <v>23</v>
      </c>
      <c r="D150" s="122">
        <v>92</v>
      </c>
      <c r="E150" s="122">
        <v>203</v>
      </c>
      <c r="F150" s="122">
        <v>161</v>
      </c>
      <c r="G150" s="122">
        <v>59</v>
      </c>
      <c r="H150" s="122">
        <v>64</v>
      </c>
      <c r="I150" s="122">
        <v>31</v>
      </c>
      <c r="J150" s="122">
        <v>5</v>
      </c>
      <c r="K150" s="122">
        <v>37</v>
      </c>
      <c r="L150" s="122">
        <v>174</v>
      </c>
      <c r="M150" s="122">
        <v>33</v>
      </c>
      <c r="N150" s="122">
        <v>246</v>
      </c>
      <c r="O150" s="122">
        <v>56</v>
      </c>
      <c r="P150" s="122">
        <v>30</v>
      </c>
      <c r="Q150" s="122">
        <v>241</v>
      </c>
      <c r="R150" s="122">
        <v>225</v>
      </c>
      <c r="S150" s="122">
        <v>26</v>
      </c>
      <c r="T150" s="122">
        <v>108</v>
      </c>
      <c r="U150" s="122">
        <v>13</v>
      </c>
    </row>
    <row r="151" spans="1:21" ht="14.25" customHeight="1" x14ac:dyDescent="0.2">
      <c r="A151" s="19" t="s">
        <v>501</v>
      </c>
      <c r="B151" s="19"/>
      <c r="C151" s="19"/>
      <c r="D151" s="122"/>
      <c r="E151" s="122"/>
      <c r="F151" s="19"/>
      <c r="G151" s="122"/>
      <c r="H151" s="122"/>
      <c r="I151" s="19"/>
      <c r="J151" s="122"/>
      <c r="K151" s="122"/>
      <c r="L151" s="122"/>
      <c r="M151" s="122"/>
      <c r="N151" s="122"/>
      <c r="O151" s="19"/>
      <c r="P151" s="122"/>
      <c r="Q151" s="122"/>
      <c r="R151" s="122"/>
      <c r="S151" s="19"/>
      <c r="T151" s="122"/>
      <c r="U151" s="122"/>
    </row>
    <row r="152" spans="1:21" ht="12.75" x14ac:dyDescent="0.2">
      <c r="A152" s="122" t="s">
        <v>502</v>
      </c>
      <c r="B152" s="122">
        <v>48</v>
      </c>
      <c r="C152" s="122">
        <v>30</v>
      </c>
      <c r="D152" s="122">
        <v>51</v>
      </c>
      <c r="E152" s="122">
        <v>118</v>
      </c>
      <c r="F152" s="122">
        <v>65</v>
      </c>
      <c r="G152" s="122">
        <v>46</v>
      </c>
      <c r="H152" s="122">
        <v>69</v>
      </c>
      <c r="I152" s="122">
        <v>17</v>
      </c>
      <c r="J152" s="122">
        <v>8</v>
      </c>
      <c r="K152" s="122">
        <v>32</v>
      </c>
      <c r="L152" s="122">
        <v>139</v>
      </c>
      <c r="M152" s="122">
        <v>25</v>
      </c>
      <c r="N152" s="122">
        <v>86</v>
      </c>
      <c r="O152" s="122">
        <v>32</v>
      </c>
      <c r="P152" s="122">
        <v>14</v>
      </c>
      <c r="Q152" s="122">
        <v>168</v>
      </c>
      <c r="R152" s="122">
        <v>103</v>
      </c>
      <c r="S152" s="122">
        <v>13</v>
      </c>
      <c r="T152" s="122">
        <v>24</v>
      </c>
      <c r="U152" s="122">
        <v>5</v>
      </c>
    </row>
    <row r="153" spans="1:21" ht="12.75" x14ac:dyDescent="0.2">
      <c r="A153" s="122" t="s">
        <v>503</v>
      </c>
      <c r="B153" s="122">
        <v>77</v>
      </c>
      <c r="C153" s="122">
        <v>28</v>
      </c>
      <c r="D153" s="122">
        <v>70</v>
      </c>
      <c r="E153" s="122">
        <v>193</v>
      </c>
      <c r="F153" s="122">
        <v>129</v>
      </c>
      <c r="G153" s="122">
        <v>40</v>
      </c>
      <c r="H153" s="122">
        <v>48</v>
      </c>
      <c r="I153" s="122">
        <v>6</v>
      </c>
      <c r="J153" s="122">
        <v>18</v>
      </c>
      <c r="K153" s="122">
        <v>26</v>
      </c>
      <c r="L153" s="122">
        <v>95</v>
      </c>
      <c r="M153" s="122">
        <v>4</v>
      </c>
      <c r="N153" s="122">
        <v>115</v>
      </c>
      <c r="O153" s="122">
        <v>35</v>
      </c>
      <c r="P153" s="122">
        <v>19</v>
      </c>
      <c r="Q153" s="122">
        <v>203</v>
      </c>
      <c r="R153" s="122">
        <v>159</v>
      </c>
      <c r="S153" s="122">
        <v>6</v>
      </c>
      <c r="T153" s="122">
        <v>38</v>
      </c>
      <c r="U153" s="122">
        <v>10</v>
      </c>
    </row>
    <row r="154" spans="1:21" ht="12.75" x14ac:dyDescent="0.2">
      <c r="A154" s="122" t="s">
        <v>504</v>
      </c>
      <c r="B154" s="122">
        <v>9</v>
      </c>
      <c r="C154" s="122">
        <v>7</v>
      </c>
      <c r="D154" s="122">
        <v>23</v>
      </c>
      <c r="E154" s="122">
        <v>26</v>
      </c>
      <c r="F154" s="122">
        <v>13</v>
      </c>
      <c r="G154" s="122">
        <v>14</v>
      </c>
      <c r="H154" s="122">
        <v>7</v>
      </c>
      <c r="I154" s="122">
        <v>8</v>
      </c>
      <c r="J154" s="122">
        <v>0</v>
      </c>
      <c r="K154" s="122">
        <v>5</v>
      </c>
      <c r="L154" s="122">
        <v>73</v>
      </c>
      <c r="M154" s="122">
        <v>16</v>
      </c>
      <c r="N154" s="122">
        <v>32</v>
      </c>
      <c r="O154" s="122">
        <v>7</v>
      </c>
      <c r="P154" s="122">
        <v>3</v>
      </c>
      <c r="Q154" s="122">
        <v>46</v>
      </c>
      <c r="R154" s="122">
        <v>8</v>
      </c>
      <c r="S154" s="122">
        <v>2</v>
      </c>
      <c r="T154" s="122">
        <v>17</v>
      </c>
      <c r="U154" s="122">
        <v>1</v>
      </c>
    </row>
    <row r="155" spans="1:21" ht="12.75" x14ac:dyDescent="0.2">
      <c r="A155" s="122" t="s">
        <v>505</v>
      </c>
      <c r="B155" s="122">
        <v>17</v>
      </c>
      <c r="C155" s="122">
        <v>15</v>
      </c>
      <c r="D155" s="122">
        <v>14</v>
      </c>
      <c r="E155" s="122">
        <v>47</v>
      </c>
      <c r="F155" s="122">
        <v>22</v>
      </c>
      <c r="G155" s="122">
        <v>13</v>
      </c>
      <c r="H155" s="122">
        <v>9</v>
      </c>
      <c r="I155" s="122">
        <v>3</v>
      </c>
      <c r="J155" s="122">
        <v>4</v>
      </c>
      <c r="K155" s="122">
        <v>14</v>
      </c>
      <c r="L155" s="122">
        <v>18</v>
      </c>
      <c r="M155" s="122">
        <v>4</v>
      </c>
      <c r="N155" s="122">
        <v>19</v>
      </c>
      <c r="O155" s="122">
        <v>14</v>
      </c>
      <c r="P155" s="122">
        <v>4</v>
      </c>
      <c r="Q155" s="122">
        <v>40</v>
      </c>
      <c r="R155" s="122">
        <v>30</v>
      </c>
      <c r="S155" s="122">
        <v>3</v>
      </c>
      <c r="T155" s="122">
        <v>13</v>
      </c>
      <c r="U155" s="122">
        <v>6</v>
      </c>
    </row>
    <row r="156" spans="1:21" ht="12.75" x14ac:dyDescent="0.2">
      <c r="A156" s="122" t="s">
        <v>506</v>
      </c>
      <c r="B156" s="122">
        <v>172</v>
      </c>
      <c r="C156" s="122">
        <v>105</v>
      </c>
      <c r="D156" s="122">
        <v>130</v>
      </c>
      <c r="E156" s="122">
        <v>512</v>
      </c>
      <c r="F156" s="122">
        <v>259</v>
      </c>
      <c r="G156" s="122">
        <v>109</v>
      </c>
      <c r="H156" s="122">
        <v>98</v>
      </c>
      <c r="I156" s="122">
        <v>34</v>
      </c>
      <c r="J156" s="122">
        <v>93</v>
      </c>
      <c r="K156" s="122">
        <v>100</v>
      </c>
      <c r="L156" s="122">
        <v>475</v>
      </c>
      <c r="M156" s="122">
        <v>48</v>
      </c>
      <c r="N156" s="122">
        <v>419</v>
      </c>
      <c r="O156" s="122">
        <v>81</v>
      </c>
      <c r="P156" s="122">
        <v>47</v>
      </c>
      <c r="Q156" s="122">
        <v>470</v>
      </c>
      <c r="R156" s="122">
        <v>339</v>
      </c>
      <c r="S156" s="122">
        <v>52</v>
      </c>
      <c r="T156" s="122">
        <v>117</v>
      </c>
      <c r="U156" s="122">
        <v>56</v>
      </c>
    </row>
    <row r="157" spans="1:21" ht="12.75" x14ac:dyDescent="0.2">
      <c r="A157" s="122" t="s">
        <v>507</v>
      </c>
      <c r="B157" s="122">
        <v>6</v>
      </c>
      <c r="C157" s="122">
        <v>9</v>
      </c>
      <c r="D157" s="122">
        <v>10</v>
      </c>
      <c r="E157" s="122">
        <v>22</v>
      </c>
      <c r="F157" s="122">
        <v>8</v>
      </c>
      <c r="G157" s="122">
        <v>12</v>
      </c>
      <c r="H157" s="122">
        <v>3</v>
      </c>
      <c r="I157" s="122">
        <v>7</v>
      </c>
      <c r="J157" s="122">
        <v>0</v>
      </c>
      <c r="K157" s="122">
        <v>0</v>
      </c>
      <c r="L157" s="122">
        <v>17</v>
      </c>
      <c r="M157" s="122">
        <v>2</v>
      </c>
      <c r="N157" s="122">
        <v>17</v>
      </c>
      <c r="O157" s="122">
        <v>3</v>
      </c>
      <c r="P157" s="122">
        <v>4</v>
      </c>
      <c r="Q157" s="122">
        <v>23</v>
      </c>
      <c r="R157" s="122">
        <v>4</v>
      </c>
      <c r="S157" s="122">
        <v>1</v>
      </c>
      <c r="T157" s="122">
        <v>5</v>
      </c>
      <c r="U157" s="122">
        <v>0</v>
      </c>
    </row>
    <row r="158" spans="1:21" ht="12.75" x14ac:dyDescent="0.2">
      <c r="A158" s="122" t="s">
        <v>508</v>
      </c>
      <c r="B158" s="122">
        <v>6</v>
      </c>
      <c r="C158" s="122">
        <v>10</v>
      </c>
      <c r="D158" s="122">
        <v>9</v>
      </c>
      <c r="E158" s="122">
        <v>30</v>
      </c>
      <c r="F158" s="122">
        <v>6</v>
      </c>
      <c r="G158" s="122">
        <v>6</v>
      </c>
      <c r="H158" s="122">
        <v>7</v>
      </c>
      <c r="I158" s="122">
        <v>2</v>
      </c>
      <c r="J158" s="122">
        <v>0</v>
      </c>
      <c r="K158" s="122">
        <v>4</v>
      </c>
      <c r="L158" s="122">
        <v>17</v>
      </c>
      <c r="M158" s="122">
        <v>12</v>
      </c>
      <c r="N158" s="122">
        <v>12</v>
      </c>
      <c r="O158" s="122">
        <v>9</v>
      </c>
      <c r="P158" s="122">
        <v>0</v>
      </c>
      <c r="Q158" s="122">
        <v>27</v>
      </c>
      <c r="R158" s="122">
        <v>17</v>
      </c>
      <c r="S158" s="122">
        <v>1</v>
      </c>
      <c r="T158" s="122">
        <v>13</v>
      </c>
      <c r="U158" s="122">
        <v>1</v>
      </c>
    </row>
    <row r="159" spans="1:21" ht="12.75" x14ac:dyDescent="0.2">
      <c r="A159" s="122" t="s">
        <v>509</v>
      </c>
      <c r="B159" s="122">
        <v>51</v>
      </c>
      <c r="C159" s="122">
        <v>74</v>
      </c>
      <c r="D159" s="122">
        <v>47</v>
      </c>
      <c r="E159" s="122">
        <v>105</v>
      </c>
      <c r="F159" s="122">
        <v>58</v>
      </c>
      <c r="G159" s="122">
        <v>45</v>
      </c>
      <c r="H159" s="122">
        <v>61</v>
      </c>
      <c r="I159" s="122">
        <v>13</v>
      </c>
      <c r="J159" s="122">
        <v>4</v>
      </c>
      <c r="K159" s="122">
        <v>21</v>
      </c>
      <c r="L159" s="122">
        <v>185</v>
      </c>
      <c r="M159" s="122">
        <v>41</v>
      </c>
      <c r="N159" s="122">
        <v>67</v>
      </c>
      <c r="O159" s="122">
        <v>31</v>
      </c>
      <c r="P159" s="122">
        <v>11</v>
      </c>
      <c r="Q159" s="122">
        <v>125</v>
      </c>
      <c r="R159" s="122">
        <v>110</v>
      </c>
      <c r="S159" s="122">
        <v>7</v>
      </c>
      <c r="T159" s="122">
        <v>57</v>
      </c>
      <c r="U159" s="122">
        <v>17</v>
      </c>
    </row>
    <row r="160" spans="1:21" ht="12.75" x14ac:dyDescent="0.2">
      <c r="A160" s="122" t="s">
        <v>510</v>
      </c>
      <c r="B160" s="122">
        <v>21</v>
      </c>
      <c r="C160" s="122">
        <v>5</v>
      </c>
      <c r="D160" s="122">
        <v>8</v>
      </c>
      <c r="E160" s="122">
        <v>19</v>
      </c>
      <c r="F160" s="122">
        <v>9</v>
      </c>
      <c r="G160" s="122">
        <v>28</v>
      </c>
      <c r="H160" s="122">
        <v>5</v>
      </c>
      <c r="I160" s="122">
        <v>4</v>
      </c>
      <c r="J160" s="122">
        <v>0</v>
      </c>
      <c r="K160" s="122">
        <v>6</v>
      </c>
      <c r="L160" s="122">
        <v>52</v>
      </c>
      <c r="M160" s="122">
        <v>1</v>
      </c>
      <c r="N160" s="122">
        <v>15</v>
      </c>
      <c r="O160" s="122">
        <v>6</v>
      </c>
      <c r="P160" s="122">
        <v>6</v>
      </c>
      <c r="Q160" s="122">
        <v>16</v>
      </c>
      <c r="R160" s="122">
        <v>16</v>
      </c>
      <c r="S160" s="122">
        <v>8</v>
      </c>
      <c r="T160" s="122">
        <v>14</v>
      </c>
      <c r="U160" s="122">
        <v>0</v>
      </c>
    </row>
    <row r="161" spans="1:21" ht="12.75" x14ac:dyDescent="0.2">
      <c r="A161" s="122" t="s">
        <v>511</v>
      </c>
      <c r="B161" s="122">
        <v>7</v>
      </c>
      <c r="C161" s="122">
        <v>8</v>
      </c>
      <c r="D161" s="122">
        <v>13</v>
      </c>
      <c r="E161" s="122">
        <v>25</v>
      </c>
      <c r="F161" s="122">
        <v>22</v>
      </c>
      <c r="G161" s="122">
        <v>7</v>
      </c>
      <c r="H161" s="122">
        <v>10</v>
      </c>
      <c r="I161" s="122">
        <v>2</v>
      </c>
      <c r="J161" s="122">
        <v>0</v>
      </c>
      <c r="K161" s="122">
        <v>13</v>
      </c>
      <c r="L161" s="122">
        <v>24</v>
      </c>
      <c r="M161" s="122">
        <v>2</v>
      </c>
      <c r="N161" s="122">
        <v>13</v>
      </c>
      <c r="O161" s="122">
        <v>15</v>
      </c>
      <c r="P161" s="122">
        <v>1</v>
      </c>
      <c r="Q161" s="122">
        <v>19</v>
      </c>
      <c r="R161" s="122">
        <v>22</v>
      </c>
      <c r="S161" s="122">
        <v>3</v>
      </c>
      <c r="T161" s="122">
        <v>6</v>
      </c>
      <c r="U161" s="122">
        <v>0</v>
      </c>
    </row>
    <row r="162" spans="1:21" ht="12.75" x14ac:dyDescent="0.2">
      <c r="A162" s="122" t="s">
        <v>512</v>
      </c>
      <c r="B162" s="122">
        <v>8</v>
      </c>
      <c r="C162" s="122">
        <v>8</v>
      </c>
      <c r="D162" s="122">
        <v>10</v>
      </c>
      <c r="E162" s="122">
        <v>10</v>
      </c>
      <c r="F162" s="122">
        <v>9</v>
      </c>
      <c r="G162" s="122">
        <v>14</v>
      </c>
      <c r="H162" s="122">
        <v>1</v>
      </c>
      <c r="I162" s="122">
        <v>2</v>
      </c>
      <c r="J162" s="122">
        <v>1</v>
      </c>
      <c r="K162" s="122">
        <v>4</v>
      </c>
      <c r="L162" s="122">
        <v>25</v>
      </c>
      <c r="M162" s="122">
        <v>11</v>
      </c>
      <c r="N162" s="122">
        <v>11</v>
      </c>
      <c r="O162" s="122">
        <v>6</v>
      </c>
      <c r="P162" s="122">
        <v>6</v>
      </c>
      <c r="Q162" s="122">
        <v>13</v>
      </c>
      <c r="R162" s="122">
        <v>10</v>
      </c>
      <c r="S162" s="122">
        <v>2</v>
      </c>
      <c r="T162" s="122">
        <v>23</v>
      </c>
      <c r="U162" s="122">
        <v>4</v>
      </c>
    </row>
    <row r="163" spans="1:21" ht="12.75" x14ac:dyDescent="0.2">
      <c r="A163" s="122" t="s">
        <v>513</v>
      </c>
      <c r="B163" s="122">
        <v>370</v>
      </c>
      <c r="C163" s="122">
        <v>198</v>
      </c>
      <c r="D163" s="122">
        <v>516</v>
      </c>
      <c r="E163" s="122">
        <v>2240</v>
      </c>
      <c r="F163" s="122">
        <v>902</v>
      </c>
      <c r="G163" s="122">
        <v>254</v>
      </c>
      <c r="H163" s="122">
        <v>433</v>
      </c>
      <c r="I163" s="122">
        <v>120</v>
      </c>
      <c r="J163" s="122">
        <v>82</v>
      </c>
      <c r="K163" s="122">
        <v>224</v>
      </c>
      <c r="L163" s="122">
        <v>2593</v>
      </c>
      <c r="M163" s="122">
        <v>198</v>
      </c>
      <c r="N163" s="122">
        <v>2763</v>
      </c>
      <c r="O163" s="122">
        <v>217</v>
      </c>
      <c r="P163" s="122">
        <v>154</v>
      </c>
      <c r="Q163" s="122">
        <v>3096</v>
      </c>
      <c r="R163" s="122">
        <v>1315</v>
      </c>
      <c r="S163" s="122">
        <v>113</v>
      </c>
      <c r="T163" s="122">
        <v>372</v>
      </c>
      <c r="U163" s="122">
        <v>326</v>
      </c>
    </row>
    <row r="164" spans="1:21" ht="12.75" x14ac:dyDescent="0.2">
      <c r="A164" s="122" t="s">
        <v>514</v>
      </c>
      <c r="B164" s="122">
        <v>26</v>
      </c>
      <c r="C164" s="122">
        <v>11</v>
      </c>
      <c r="D164" s="122">
        <v>20</v>
      </c>
      <c r="E164" s="122">
        <v>52</v>
      </c>
      <c r="F164" s="122">
        <v>48</v>
      </c>
      <c r="G164" s="122">
        <v>28</v>
      </c>
      <c r="H164" s="122">
        <v>16</v>
      </c>
      <c r="I164" s="122">
        <v>6</v>
      </c>
      <c r="J164" s="122">
        <v>5</v>
      </c>
      <c r="K164" s="122">
        <v>7</v>
      </c>
      <c r="L164" s="122">
        <v>63</v>
      </c>
      <c r="M164" s="122">
        <v>9</v>
      </c>
      <c r="N164" s="122">
        <v>23</v>
      </c>
      <c r="O164" s="122">
        <v>16</v>
      </c>
      <c r="P164" s="122">
        <v>8</v>
      </c>
      <c r="Q164" s="122">
        <v>51</v>
      </c>
      <c r="R164" s="122">
        <v>39</v>
      </c>
      <c r="S164" s="122">
        <v>4</v>
      </c>
      <c r="T164" s="122">
        <v>25</v>
      </c>
      <c r="U164" s="122">
        <v>11</v>
      </c>
    </row>
    <row r="165" spans="1:21" ht="12.75" x14ac:dyDescent="0.2">
      <c r="A165" s="122" t="s">
        <v>515</v>
      </c>
      <c r="B165" s="122">
        <v>21</v>
      </c>
      <c r="C165" s="122">
        <v>13</v>
      </c>
      <c r="D165" s="122">
        <v>27</v>
      </c>
      <c r="E165" s="122">
        <v>41</v>
      </c>
      <c r="F165" s="122">
        <v>11</v>
      </c>
      <c r="G165" s="122">
        <v>22</v>
      </c>
      <c r="H165" s="122">
        <v>8</v>
      </c>
      <c r="I165" s="122">
        <v>1</v>
      </c>
      <c r="J165" s="122">
        <v>5</v>
      </c>
      <c r="K165" s="122">
        <v>6</v>
      </c>
      <c r="L165" s="122">
        <v>35</v>
      </c>
      <c r="M165" s="122">
        <v>9</v>
      </c>
      <c r="N165" s="122">
        <v>26</v>
      </c>
      <c r="O165" s="122">
        <v>17</v>
      </c>
      <c r="P165" s="122">
        <v>8</v>
      </c>
      <c r="Q165" s="122">
        <v>42</v>
      </c>
      <c r="R165" s="122">
        <v>26</v>
      </c>
      <c r="S165" s="122">
        <v>5</v>
      </c>
      <c r="T165" s="122">
        <v>3</v>
      </c>
      <c r="U165" s="122">
        <v>2</v>
      </c>
    </row>
    <row r="166" spans="1:21" ht="12.75" x14ac:dyDescent="0.2">
      <c r="A166" s="122" t="s">
        <v>516</v>
      </c>
      <c r="B166" s="122">
        <v>20</v>
      </c>
      <c r="C166" s="122">
        <v>11</v>
      </c>
      <c r="D166" s="122">
        <v>19</v>
      </c>
      <c r="E166" s="122">
        <v>18</v>
      </c>
      <c r="F166" s="122">
        <v>25</v>
      </c>
      <c r="G166" s="122">
        <v>18</v>
      </c>
      <c r="H166" s="122">
        <v>9</v>
      </c>
      <c r="I166" s="122">
        <v>2</v>
      </c>
      <c r="J166" s="122">
        <v>5</v>
      </c>
      <c r="K166" s="122">
        <v>6</v>
      </c>
      <c r="L166" s="122">
        <v>25</v>
      </c>
      <c r="M166" s="122">
        <v>22</v>
      </c>
      <c r="N166" s="122">
        <v>24</v>
      </c>
      <c r="O166" s="122">
        <v>9</v>
      </c>
      <c r="P166" s="122">
        <v>7</v>
      </c>
      <c r="Q166" s="122">
        <v>25</v>
      </c>
      <c r="R166" s="122">
        <v>19</v>
      </c>
      <c r="S166" s="122">
        <v>2</v>
      </c>
      <c r="T166" s="122">
        <v>26</v>
      </c>
      <c r="U166" s="122">
        <v>5</v>
      </c>
    </row>
    <row r="167" spans="1:21" ht="12.75" x14ac:dyDescent="0.2">
      <c r="A167" s="122" t="s">
        <v>517</v>
      </c>
      <c r="B167" s="122">
        <v>31</v>
      </c>
      <c r="C167" s="122">
        <v>36</v>
      </c>
      <c r="D167" s="122">
        <v>58</v>
      </c>
      <c r="E167" s="122">
        <v>211</v>
      </c>
      <c r="F167" s="122">
        <v>98</v>
      </c>
      <c r="G167" s="122">
        <v>38</v>
      </c>
      <c r="H167" s="122">
        <v>67</v>
      </c>
      <c r="I167" s="122">
        <v>13</v>
      </c>
      <c r="J167" s="122">
        <v>2</v>
      </c>
      <c r="K167" s="122">
        <v>14</v>
      </c>
      <c r="L167" s="122">
        <v>90</v>
      </c>
      <c r="M167" s="122">
        <v>14</v>
      </c>
      <c r="N167" s="122">
        <v>201</v>
      </c>
      <c r="O167" s="122">
        <v>34</v>
      </c>
      <c r="P167" s="122">
        <v>14</v>
      </c>
      <c r="Q167" s="122">
        <v>271</v>
      </c>
      <c r="R167" s="122">
        <v>127</v>
      </c>
      <c r="S167" s="122">
        <v>12</v>
      </c>
      <c r="T167" s="122">
        <v>16</v>
      </c>
      <c r="U167" s="122">
        <v>20</v>
      </c>
    </row>
    <row r="168" spans="1:21" ht="12.75" x14ac:dyDescent="0.2">
      <c r="A168" s="122" t="s">
        <v>518</v>
      </c>
      <c r="B168" s="122">
        <v>15</v>
      </c>
      <c r="C168" s="122">
        <v>10</v>
      </c>
      <c r="D168" s="122">
        <v>7</v>
      </c>
      <c r="E168" s="122">
        <v>4</v>
      </c>
      <c r="F168" s="122">
        <v>8</v>
      </c>
      <c r="G168" s="122">
        <v>23</v>
      </c>
      <c r="H168" s="122">
        <v>5</v>
      </c>
      <c r="I168" s="122">
        <v>5</v>
      </c>
      <c r="J168" s="122">
        <v>5</v>
      </c>
      <c r="K168" s="122">
        <v>1</v>
      </c>
      <c r="L168" s="122">
        <v>16</v>
      </c>
      <c r="M168" s="122">
        <v>8</v>
      </c>
      <c r="N168" s="122">
        <v>13</v>
      </c>
      <c r="O168" s="122">
        <v>8</v>
      </c>
      <c r="P168" s="122">
        <v>2</v>
      </c>
      <c r="Q168" s="122">
        <v>16</v>
      </c>
      <c r="R168" s="122">
        <v>12</v>
      </c>
      <c r="S168" s="122">
        <v>2</v>
      </c>
      <c r="T168" s="122">
        <v>15</v>
      </c>
      <c r="U168" s="122">
        <v>4</v>
      </c>
    </row>
    <row r="169" spans="1:21" ht="12.75" x14ac:dyDescent="0.2">
      <c r="A169" s="122" t="s">
        <v>519</v>
      </c>
      <c r="B169" s="122">
        <v>53</v>
      </c>
      <c r="C169" s="122">
        <v>19</v>
      </c>
      <c r="D169" s="122">
        <v>59</v>
      </c>
      <c r="E169" s="122">
        <v>249</v>
      </c>
      <c r="F169" s="122">
        <v>103</v>
      </c>
      <c r="G169" s="122">
        <v>42</v>
      </c>
      <c r="H169" s="122">
        <v>52</v>
      </c>
      <c r="I169" s="122">
        <v>6</v>
      </c>
      <c r="J169" s="122">
        <v>3</v>
      </c>
      <c r="K169" s="122">
        <v>35</v>
      </c>
      <c r="L169" s="122">
        <v>108</v>
      </c>
      <c r="M169" s="122">
        <v>36</v>
      </c>
      <c r="N169" s="122">
        <v>175</v>
      </c>
      <c r="O169" s="122">
        <v>27</v>
      </c>
      <c r="P169" s="122">
        <v>36</v>
      </c>
      <c r="Q169" s="122">
        <v>203</v>
      </c>
      <c r="R169" s="122">
        <v>193</v>
      </c>
      <c r="S169" s="122">
        <v>4</v>
      </c>
      <c r="T169" s="122">
        <v>34</v>
      </c>
      <c r="U169" s="122">
        <v>9</v>
      </c>
    </row>
    <row r="170" spans="1:21" ht="12.75" x14ac:dyDescent="0.2">
      <c r="A170" s="122" t="s">
        <v>520</v>
      </c>
      <c r="B170" s="122">
        <v>60</v>
      </c>
      <c r="C170" s="122">
        <v>28</v>
      </c>
      <c r="D170" s="122">
        <v>94</v>
      </c>
      <c r="E170" s="122">
        <v>243</v>
      </c>
      <c r="F170" s="122">
        <v>128</v>
      </c>
      <c r="G170" s="122">
        <v>17</v>
      </c>
      <c r="H170" s="122">
        <v>71</v>
      </c>
      <c r="I170" s="122">
        <v>12</v>
      </c>
      <c r="J170" s="122">
        <v>6</v>
      </c>
      <c r="K170" s="122">
        <v>28</v>
      </c>
      <c r="L170" s="122">
        <v>127</v>
      </c>
      <c r="M170" s="122">
        <v>8</v>
      </c>
      <c r="N170" s="122">
        <v>190</v>
      </c>
      <c r="O170" s="122">
        <v>28</v>
      </c>
      <c r="P170" s="122">
        <v>19</v>
      </c>
      <c r="Q170" s="122">
        <v>274</v>
      </c>
      <c r="R170" s="122">
        <v>175</v>
      </c>
      <c r="S170" s="122">
        <v>9</v>
      </c>
      <c r="T170" s="122">
        <v>6</v>
      </c>
      <c r="U170" s="122">
        <v>9</v>
      </c>
    </row>
    <row r="171" spans="1:21" ht="12.75" x14ac:dyDescent="0.2">
      <c r="A171" s="122" t="s">
        <v>521</v>
      </c>
      <c r="B171" s="122">
        <v>77</v>
      </c>
      <c r="C171" s="122">
        <v>52</v>
      </c>
      <c r="D171" s="122">
        <v>59</v>
      </c>
      <c r="E171" s="122">
        <v>180</v>
      </c>
      <c r="F171" s="122">
        <v>124</v>
      </c>
      <c r="G171" s="122">
        <v>39</v>
      </c>
      <c r="H171" s="122">
        <v>39</v>
      </c>
      <c r="I171" s="122">
        <v>14</v>
      </c>
      <c r="J171" s="122">
        <v>2</v>
      </c>
      <c r="K171" s="122">
        <v>25</v>
      </c>
      <c r="L171" s="122">
        <v>115</v>
      </c>
      <c r="M171" s="122">
        <v>15</v>
      </c>
      <c r="N171" s="122">
        <v>113</v>
      </c>
      <c r="O171" s="122">
        <v>28</v>
      </c>
      <c r="P171" s="122">
        <v>29</v>
      </c>
      <c r="Q171" s="122">
        <v>163</v>
      </c>
      <c r="R171" s="122">
        <v>110</v>
      </c>
      <c r="S171" s="122">
        <v>16</v>
      </c>
      <c r="T171" s="122">
        <v>53</v>
      </c>
      <c r="U171" s="122">
        <v>10</v>
      </c>
    </row>
    <row r="172" spans="1:21" ht="12.75" x14ac:dyDescent="0.2">
      <c r="A172" s="122" t="s">
        <v>522</v>
      </c>
      <c r="B172" s="122">
        <v>36</v>
      </c>
      <c r="C172" s="122">
        <v>14</v>
      </c>
      <c r="D172" s="122">
        <v>28</v>
      </c>
      <c r="E172" s="122">
        <v>31</v>
      </c>
      <c r="F172" s="122">
        <v>36</v>
      </c>
      <c r="G172" s="122">
        <v>20</v>
      </c>
      <c r="H172" s="122">
        <v>14</v>
      </c>
      <c r="I172" s="122">
        <v>6</v>
      </c>
      <c r="J172" s="122">
        <v>0</v>
      </c>
      <c r="K172" s="122">
        <v>21</v>
      </c>
      <c r="L172" s="122">
        <v>48</v>
      </c>
      <c r="M172" s="122">
        <v>9</v>
      </c>
      <c r="N172" s="122">
        <v>29</v>
      </c>
      <c r="O172" s="122">
        <v>17</v>
      </c>
      <c r="P172" s="122">
        <v>8</v>
      </c>
      <c r="Q172" s="122">
        <v>59</v>
      </c>
      <c r="R172" s="122">
        <v>31</v>
      </c>
      <c r="S172" s="122">
        <v>4</v>
      </c>
      <c r="T172" s="122">
        <v>19</v>
      </c>
      <c r="U172" s="122">
        <v>0</v>
      </c>
    </row>
    <row r="173" spans="1:21" ht="12.75" x14ac:dyDescent="0.2">
      <c r="A173" s="122" t="s">
        <v>523</v>
      </c>
      <c r="B173" s="122">
        <v>27</v>
      </c>
      <c r="C173" s="122">
        <v>14</v>
      </c>
      <c r="D173" s="122">
        <v>26</v>
      </c>
      <c r="E173" s="122">
        <v>45</v>
      </c>
      <c r="F173" s="122">
        <v>24</v>
      </c>
      <c r="G173" s="122">
        <v>21</v>
      </c>
      <c r="H173" s="122">
        <v>12</v>
      </c>
      <c r="I173" s="122">
        <v>3</v>
      </c>
      <c r="J173" s="122">
        <v>1</v>
      </c>
      <c r="K173" s="122">
        <v>13</v>
      </c>
      <c r="L173" s="122">
        <v>81</v>
      </c>
      <c r="M173" s="122">
        <v>15</v>
      </c>
      <c r="N173" s="122">
        <v>48</v>
      </c>
      <c r="O173" s="122">
        <v>10</v>
      </c>
      <c r="P173" s="122">
        <v>5</v>
      </c>
      <c r="Q173" s="122">
        <v>57</v>
      </c>
      <c r="R173" s="122">
        <v>60</v>
      </c>
      <c r="S173" s="122">
        <v>2</v>
      </c>
      <c r="T173" s="122">
        <v>13</v>
      </c>
      <c r="U173" s="122">
        <v>2</v>
      </c>
    </row>
    <row r="174" spans="1:21" ht="12.75" x14ac:dyDescent="0.2">
      <c r="A174" s="122" t="s">
        <v>524</v>
      </c>
      <c r="B174" s="122">
        <v>31</v>
      </c>
      <c r="C174" s="122">
        <v>24</v>
      </c>
      <c r="D174" s="122">
        <v>37</v>
      </c>
      <c r="E174" s="122">
        <v>74</v>
      </c>
      <c r="F174" s="122">
        <v>32</v>
      </c>
      <c r="G174" s="122">
        <v>41</v>
      </c>
      <c r="H174" s="122">
        <v>6</v>
      </c>
      <c r="I174" s="122">
        <v>3</v>
      </c>
      <c r="J174" s="122">
        <v>7</v>
      </c>
      <c r="K174" s="122">
        <v>21</v>
      </c>
      <c r="L174" s="122">
        <v>76</v>
      </c>
      <c r="M174" s="122">
        <v>21</v>
      </c>
      <c r="N174" s="122">
        <v>54</v>
      </c>
      <c r="O174" s="122">
        <v>17</v>
      </c>
      <c r="P174" s="122">
        <v>19</v>
      </c>
      <c r="Q174" s="122">
        <v>141</v>
      </c>
      <c r="R174" s="122">
        <v>63</v>
      </c>
      <c r="S174" s="122">
        <v>2</v>
      </c>
      <c r="T174" s="122">
        <v>42</v>
      </c>
      <c r="U174" s="122">
        <v>24</v>
      </c>
    </row>
    <row r="175" spans="1:21" ht="12.75" x14ac:dyDescent="0.2">
      <c r="A175" s="122" t="s">
        <v>525</v>
      </c>
      <c r="B175" s="122">
        <v>59</v>
      </c>
      <c r="C175" s="122">
        <v>28</v>
      </c>
      <c r="D175" s="122">
        <v>77</v>
      </c>
      <c r="E175" s="122">
        <v>149</v>
      </c>
      <c r="F175" s="122">
        <v>85</v>
      </c>
      <c r="G175" s="122">
        <v>44</v>
      </c>
      <c r="H175" s="122">
        <v>18</v>
      </c>
      <c r="I175" s="122">
        <v>16</v>
      </c>
      <c r="J175" s="122">
        <v>5</v>
      </c>
      <c r="K175" s="122">
        <v>45</v>
      </c>
      <c r="L175" s="122">
        <v>114</v>
      </c>
      <c r="M175" s="122">
        <v>31</v>
      </c>
      <c r="N175" s="122">
        <v>100</v>
      </c>
      <c r="O175" s="122">
        <v>53</v>
      </c>
      <c r="P175" s="122">
        <v>18</v>
      </c>
      <c r="Q175" s="122">
        <v>143</v>
      </c>
      <c r="R175" s="122">
        <v>165</v>
      </c>
      <c r="S175" s="122">
        <v>15</v>
      </c>
      <c r="T175" s="122">
        <v>57</v>
      </c>
      <c r="U175" s="122">
        <v>6</v>
      </c>
    </row>
    <row r="176" spans="1:21" ht="12.75" x14ac:dyDescent="0.2">
      <c r="A176" s="122" t="s">
        <v>526</v>
      </c>
      <c r="B176" s="122">
        <v>8</v>
      </c>
      <c r="C176" s="122">
        <v>25</v>
      </c>
      <c r="D176" s="122">
        <v>16</v>
      </c>
      <c r="E176" s="122">
        <v>19</v>
      </c>
      <c r="F176" s="122">
        <v>15</v>
      </c>
      <c r="G176" s="122">
        <v>19</v>
      </c>
      <c r="H176" s="122">
        <v>9</v>
      </c>
      <c r="I176" s="122">
        <v>2</v>
      </c>
      <c r="J176" s="122">
        <v>0</v>
      </c>
      <c r="K176" s="122">
        <v>10</v>
      </c>
      <c r="L176" s="122">
        <v>44</v>
      </c>
      <c r="M176" s="122">
        <v>5</v>
      </c>
      <c r="N176" s="122">
        <v>14</v>
      </c>
      <c r="O176" s="122">
        <v>9</v>
      </c>
      <c r="P176" s="122">
        <v>2</v>
      </c>
      <c r="Q176" s="122">
        <v>33</v>
      </c>
      <c r="R176" s="122">
        <v>18</v>
      </c>
      <c r="S176" s="122">
        <v>11</v>
      </c>
      <c r="T176" s="122">
        <v>11</v>
      </c>
      <c r="U176" s="122">
        <v>0</v>
      </c>
    </row>
    <row r="177" spans="1:21" ht="12.75" x14ac:dyDescent="0.2">
      <c r="A177" s="122" t="s">
        <v>527</v>
      </c>
      <c r="B177" s="122">
        <v>26</v>
      </c>
      <c r="C177" s="122">
        <v>9</v>
      </c>
      <c r="D177" s="122">
        <v>21</v>
      </c>
      <c r="E177" s="122">
        <v>30</v>
      </c>
      <c r="F177" s="122">
        <v>20</v>
      </c>
      <c r="G177" s="122">
        <v>24</v>
      </c>
      <c r="H177" s="122">
        <v>18</v>
      </c>
      <c r="I177" s="122">
        <v>1</v>
      </c>
      <c r="J177" s="122">
        <v>1</v>
      </c>
      <c r="K177" s="122">
        <v>7</v>
      </c>
      <c r="L177" s="122">
        <v>54</v>
      </c>
      <c r="M177" s="122">
        <v>18</v>
      </c>
      <c r="N177" s="122">
        <v>15</v>
      </c>
      <c r="O177" s="122">
        <v>13</v>
      </c>
      <c r="P177" s="122">
        <v>9</v>
      </c>
      <c r="Q177" s="122">
        <v>32</v>
      </c>
      <c r="R177" s="122">
        <v>39</v>
      </c>
      <c r="S177" s="122">
        <v>2</v>
      </c>
      <c r="T177" s="122">
        <v>23</v>
      </c>
      <c r="U177" s="122">
        <v>0</v>
      </c>
    </row>
    <row r="178" spans="1:21" ht="12.75" x14ac:dyDescent="0.2">
      <c r="A178" s="122" t="s">
        <v>528</v>
      </c>
      <c r="B178" s="122">
        <v>88</v>
      </c>
      <c r="C178" s="122">
        <v>42</v>
      </c>
      <c r="D178" s="122">
        <v>71</v>
      </c>
      <c r="E178" s="122">
        <v>283</v>
      </c>
      <c r="F178" s="122">
        <v>124</v>
      </c>
      <c r="G178" s="122">
        <v>56</v>
      </c>
      <c r="H178" s="122">
        <v>86</v>
      </c>
      <c r="I178" s="122">
        <v>23</v>
      </c>
      <c r="J178" s="122">
        <v>15</v>
      </c>
      <c r="K178" s="122">
        <v>26</v>
      </c>
      <c r="L178" s="122">
        <v>271</v>
      </c>
      <c r="M178" s="122">
        <v>8</v>
      </c>
      <c r="N178" s="122">
        <v>401</v>
      </c>
      <c r="O178" s="122">
        <v>42</v>
      </c>
      <c r="P178" s="122">
        <v>16</v>
      </c>
      <c r="Q178" s="122">
        <v>431</v>
      </c>
      <c r="R178" s="122">
        <v>263</v>
      </c>
      <c r="S178" s="122">
        <v>9</v>
      </c>
      <c r="T178" s="122">
        <v>51</v>
      </c>
      <c r="U178" s="122">
        <v>33</v>
      </c>
    </row>
    <row r="179" spans="1:21" ht="12.75" x14ac:dyDescent="0.2">
      <c r="A179" s="122" t="s">
        <v>529</v>
      </c>
      <c r="B179" s="122">
        <v>41</v>
      </c>
      <c r="C179" s="122">
        <v>13</v>
      </c>
      <c r="D179" s="122">
        <v>36</v>
      </c>
      <c r="E179" s="122">
        <v>59</v>
      </c>
      <c r="F179" s="122">
        <v>30</v>
      </c>
      <c r="G179" s="122">
        <v>41</v>
      </c>
      <c r="H179" s="122">
        <v>13</v>
      </c>
      <c r="I179" s="122">
        <v>7</v>
      </c>
      <c r="J179" s="122">
        <v>2</v>
      </c>
      <c r="K179" s="122">
        <v>11</v>
      </c>
      <c r="L179" s="122">
        <v>35</v>
      </c>
      <c r="M179" s="122">
        <v>21</v>
      </c>
      <c r="N179" s="122">
        <v>31</v>
      </c>
      <c r="O179" s="122">
        <v>15</v>
      </c>
      <c r="P179" s="122">
        <v>14</v>
      </c>
      <c r="Q179" s="122">
        <v>42</v>
      </c>
      <c r="R179" s="122">
        <v>54</v>
      </c>
      <c r="S179" s="122">
        <v>2</v>
      </c>
      <c r="T179" s="122">
        <v>25</v>
      </c>
      <c r="U179" s="122">
        <v>6</v>
      </c>
    </row>
    <row r="180" spans="1:21" ht="12.75" x14ac:dyDescent="0.2">
      <c r="A180" s="122" t="s">
        <v>530</v>
      </c>
      <c r="B180" s="122">
        <v>34</v>
      </c>
      <c r="C180" s="122">
        <v>24</v>
      </c>
      <c r="D180" s="122">
        <v>44</v>
      </c>
      <c r="E180" s="122">
        <v>242</v>
      </c>
      <c r="F180" s="122">
        <v>100</v>
      </c>
      <c r="G180" s="122">
        <v>19</v>
      </c>
      <c r="H180" s="122">
        <v>38</v>
      </c>
      <c r="I180" s="122">
        <v>10</v>
      </c>
      <c r="J180" s="122">
        <v>4</v>
      </c>
      <c r="K180" s="122">
        <v>30</v>
      </c>
      <c r="L180" s="122">
        <v>121</v>
      </c>
      <c r="M180" s="122">
        <v>12</v>
      </c>
      <c r="N180" s="122">
        <v>213</v>
      </c>
      <c r="O180" s="122">
        <v>15</v>
      </c>
      <c r="P180" s="122">
        <v>15</v>
      </c>
      <c r="Q180" s="122">
        <v>261</v>
      </c>
      <c r="R180" s="122">
        <v>151</v>
      </c>
      <c r="S180" s="122">
        <v>6</v>
      </c>
      <c r="T180" s="122">
        <v>11</v>
      </c>
      <c r="U180" s="122">
        <v>19</v>
      </c>
    </row>
    <row r="181" spans="1:21" ht="12.75" x14ac:dyDescent="0.2">
      <c r="A181" s="122" t="s">
        <v>531</v>
      </c>
      <c r="B181" s="122">
        <v>39</v>
      </c>
      <c r="C181" s="122">
        <v>10</v>
      </c>
      <c r="D181" s="122">
        <v>22</v>
      </c>
      <c r="E181" s="122">
        <v>89</v>
      </c>
      <c r="F181" s="122">
        <v>35</v>
      </c>
      <c r="G181" s="122">
        <v>31</v>
      </c>
      <c r="H181" s="122">
        <v>20</v>
      </c>
      <c r="I181" s="122">
        <v>8</v>
      </c>
      <c r="J181" s="122">
        <v>6</v>
      </c>
      <c r="K181" s="122">
        <v>16</v>
      </c>
      <c r="L181" s="122">
        <v>89</v>
      </c>
      <c r="M181" s="122">
        <v>23</v>
      </c>
      <c r="N181" s="122">
        <v>76</v>
      </c>
      <c r="O181" s="122">
        <v>24</v>
      </c>
      <c r="P181" s="122">
        <v>9</v>
      </c>
      <c r="Q181" s="122">
        <v>57</v>
      </c>
      <c r="R181" s="122">
        <v>39</v>
      </c>
      <c r="S181" s="122">
        <v>4</v>
      </c>
      <c r="T181" s="122">
        <v>33</v>
      </c>
      <c r="U181" s="122">
        <v>39</v>
      </c>
    </row>
    <row r="182" spans="1:21" ht="12.75" x14ac:dyDescent="0.2">
      <c r="A182" s="122" t="s">
        <v>532</v>
      </c>
      <c r="B182" s="122">
        <v>38</v>
      </c>
      <c r="C182" s="122">
        <v>55</v>
      </c>
      <c r="D182" s="122">
        <v>73</v>
      </c>
      <c r="E182" s="122">
        <v>164</v>
      </c>
      <c r="F182" s="122">
        <v>103</v>
      </c>
      <c r="G182" s="122">
        <v>45</v>
      </c>
      <c r="H182" s="122">
        <v>53</v>
      </c>
      <c r="I182" s="122">
        <v>22</v>
      </c>
      <c r="J182" s="122">
        <v>30</v>
      </c>
      <c r="K182" s="122">
        <v>39</v>
      </c>
      <c r="L182" s="122">
        <v>171</v>
      </c>
      <c r="M182" s="122">
        <v>132</v>
      </c>
      <c r="N182" s="122">
        <v>160</v>
      </c>
      <c r="O182" s="122">
        <v>27</v>
      </c>
      <c r="P182" s="122">
        <v>32</v>
      </c>
      <c r="Q182" s="122">
        <v>188</v>
      </c>
      <c r="R182" s="122">
        <v>140</v>
      </c>
      <c r="S182" s="122">
        <v>26</v>
      </c>
      <c r="T182" s="122">
        <v>164</v>
      </c>
      <c r="U182" s="122">
        <v>28</v>
      </c>
    </row>
    <row r="183" spans="1:21" ht="12.75" x14ac:dyDescent="0.2">
      <c r="A183" s="122" t="s">
        <v>533</v>
      </c>
      <c r="B183" s="122">
        <v>6</v>
      </c>
      <c r="C183" s="122">
        <v>8</v>
      </c>
      <c r="D183" s="122">
        <v>19</v>
      </c>
      <c r="E183" s="122">
        <v>48</v>
      </c>
      <c r="F183" s="122">
        <v>20</v>
      </c>
      <c r="G183" s="122">
        <v>4</v>
      </c>
      <c r="H183" s="122">
        <v>5</v>
      </c>
      <c r="I183" s="122">
        <v>1</v>
      </c>
      <c r="J183" s="122">
        <v>0</v>
      </c>
      <c r="K183" s="122">
        <v>5</v>
      </c>
      <c r="L183" s="122">
        <v>24</v>
      </c>
      <c r="M183" s="122">
        <v>11</v>
      </c>
      <c r="N183" s="122">
        <v>33</v>
      </c>
      <c r="O183" s="122">
        <v>4</v>
      </c>
      <c r="P183" s="122">
        <v>7</v>
      </c>
      <c r="Q183" s="122">
        <v>39</v>
      </c>
      <c r="R183" s="122">
        <v>29</v>
      </c>
      <c r="S183" s="122">
        <v>0</v>
      </c>
      <c r="T183" s="122">
        <v>14</v>
      </c>
      <c r="U183" s="122">
        <v>3</v>
      </c>
    </row>
    <row r="184" spans="1:21" ht="12.75" x14ac:dyDescent="0.2">
      <c r="A184" s="122" t="s">
        <v>534</v>
      </c>
      <c r="B184" s="122">
        <v>46</v>
      </c>
      <c r="C184" s="122">
        <v>15</v>
      </c>
      <c r="D184" s="122">
        <v>42</v>
      </c>
      <c r="E184" s="122">
        <v>125</v>
      </c>
      <c r="F184" s="122">
        <v>63</v>
      </c>
      <c r="G184" s="122">
        <v>38</v>
      </c>
      <c r="H184" s="122">
        <v>32</v>
      </c>
      <c r="I184" s="122">
        <v>12</v>
      </c>
      <c r="J184" s="122">
        <v>3</v>
      </c>
      <c r="K184" s="122">
        <v>19</v>
      </c>
      <c r="L184" s="122">
        <v>80</v>
      </c>
      <c r="M184" s="122">
        <v>53</v>
      </c>
      <c r="N184" s="122">
        <v>92</v>
      </c>
      <c r="O184" s="122">
        <v>28</v>
      </c>
      <c r="P184" s="122">
        <v>18</v>
      </c>
      <c r="Q184" s="122">
        <v>120</v>
      </c>
      <c r="R184" s="122">
        <v>112</v>
      </c>
      <c r="S184" s="122">
        <v>8</v>
      </c>
      <c r="T184" s="122">
        <v>18</v>
      </c>
      <c r="U184" s="122">
        <v>11</v>
      </c>
    </row>
    <row r="185" spans="1:21" ht="12.75" x14ac:dyDescent="0.2">
      <c r="A185" s="122" t="s">
        <v>535</v>
      </c>
      <c r="B185" s="122">
        <v>9</v>
      </c>
      <c r="C185" s="122">
        <v>8</v>
      </c>
      <c r="D185" s="122">
        <v>15</v>
      </c>
      <c r="E185" s="122">
        <v>61</v>
      </c>
      <c r="F185" s="122">
        <v>17</v>
      </c>
      <c r="G185" s="122">
        <v>12</v>
      </c>
      <c r="H185" s="122">
        <v>44</v>
      </c>
      <c r="I185" s="122">
        <v>3</v>
      </c>
      <c r="J185" s="122">
        <v>0</v>
      </c>
      <c r="K185" s="122">
        <v>8</v>
      </c>
      <c r="L185" s="122">
        <v>67</v>
      </c>
      <c r="M185" s="122">
        <v>1</v>
      </c>
      <c r="N185" s="122">
        <v>42</v>
      </c>
      <c r="O185" s="122">
        <v>2</v>
      </c>
      <c r="P185" s="122">
        <v>5</v>
      </c>
      <c r="Q185" s="122">
        <v>58</v>
      </c>
      <c r="R185" s="122">
        <v>28</v>
      </c>
      <c r="S185" s="122">
        <v>0</v>
      </c>
      <c r="T185" s="122">
        <v>17</v>
      </c>
      <c r="U185" s="122">
        <v>4</v>
      </c>
    </row>
    <row r="186" spans="1:21" ht="12.75" x14ac:dyDescent="0.2">
      <c r="A186" s="122" t="s">
        <v>536</v>
      </c>
      <c r="B186" s="122">
        <v>24</v>
      </c>
      <c r="C186" s="122">
        <v>18</v>
      </c>
      <c r="D186" s="122">
        <v>30</v>
      </c>
      <c r="E186" s="122">
        <v>33</v>
      </c>
      <c r="F186" s="122">
        <v>20</v>
      </c>
      <c r="G186" s="122">
        <v>18</v>
      </c>
      <c r="H186" s="122">
        <v>13</v>
      </c>
      <c r="I186" s="122">
        <v>5</v>
      </c>
      <c r="J186" s="122">
        <v>4</v>
      </c>
      <c r="K186" s="122">
        <v>8</v>
      </c>
      <c r="L186" s="122">
        <v>59</v>
      </c>
      <c r="M186" s="122">
        <v>9</v>
      </c>
      <c r="N186" s="122">
        <v>24</v>
      </c>
      <c r="O186" s="122">
        <v>26</v>
      </c>
      <c r="P186" s="122">
        <v>17</v>
      </c>
      <c r="Q186" s="122">
        <v>38</v>
      </c>
      <c r="R186" s="122">
        <v>27</v>
      </c>
      <c r="S186" s="122">
        <v>4</v>
      </c>
      <c r="T186" s="122">
        <v>16</v>
      </c>
      <c r="U186" s="122">
        <v>1</v>
      </c>
    </row>
    <row r="187" spans="1:21" ht="12.75" x14ac:dyDescent="0.2">
      <c r="A187" s="122" t="s">
        <v>537</v>
      </c>
      <c r="B187" s="122">
        <v>10</v>
      </c>
      <c r="C187" s="122">
        <v>11</v>
      </c>
      <c r="D187" s="122">
        <v>24</v>
      </c>
      <c r="E187" s="122">
        <v>50</v>
      </c>
      <c r="F187" s="122">
        <v>27</v>
      </c>
      <c r="G187" s="122">
        <v>35</v>
      </c>
      <c r="H187" s="122">
        <v>29</v>
      </c>
      <c r="I187" s="122">
        <v>3</v>
      </c>
      <c r="J187" s="122">
        <v>2</v>
      </c>
      <c r="K187" s="122">
        <v>11</v>
      </c>
      <c r="L187" s="122">
        <v>36</v>
      </c>
      <c r="M187" s="122">
        <v>7</v>
      </c>
      <c r="N187" s="122">
        <v>20</v>
      </c>
      <c r="O187" s="122">
        <v>10</v>
      </c>
      <c r="P187" s="122">
        <v>9</v>
      </c>
      <c r="Q187" s="122">
        <v>28</v>
      </c>
      <c r="R187" s="122">
        <v>29</v>
      </c>
      <c r="S187" s="122">
        <v>10</v>
      </c>
      <c r="T187" s="122">
        <v>18</v>
      </c>
      <c r="U187" s="122">
        <v>1</v>
      </c>
    </row>
    <row r="188" spans="1:21" ht="12.75" x14ac:dyDescent="0.2">
      <c r="A188" s="122" t="s">
        <v>538</v>
      </c>
      <c r="B188" s="122">
        <v>22</v>
      </c>
      <c r="C188" s="122">
        <v>8</v>
      </c>
      <c r="D188" s="122">
        <v>19</v>
      </c>
      <c r="E188" s="122">
        <v>24</v>
      </c>
      <c r="F188" s="122">
        <v>12</v>
      </c>
      <c r="G188" s="122">
        <v>26</v>
      </c>
      <c r="H188" s="122">
        <v>10</v>
      </c>
      <c r="I188" s="122">
        <v>1</v>
      </c>
      <c r="J188" s="122">
        <v>5</v>
      </c>
      <c r="K188" s="122">
        <v>9</v>
      </c>
      <c r="L188" s="122">
        <v>70</v>
      </c>
      <c r="M188" s="122">
        <v>35</v>
      </c>
      <c r="N188" s="122">
        <v>21</v>
      </c>
      <c r="O188" s="122">
        <v>5</v>
      </c>
      <c r="P188" s="122">
        <v>7</v>
      </c>
      <c r="Q188" s="122">
        <v>44</v>
      </c>
      <c r="R188" s="122">
        <v>30</v>
      </c>
      <c r="S188" s="122">
        <v>1</v>
      </c>
      <c r="T188" s="122">
        <v>41</v>
      </c>
      <c r="U188" s="122">
        <v>1</v>
      </c>
    </row>
    <row r="189" spans="1:21" ht="12.75" x14ac:dyDescent="0.2">
      <c r="A189" s="122" t="s">
        <v>539</v>
      </c>
      <c r="B189" s="122">
        <v>28</v>
      </c>
      <c r="C189" s="122">
        <v>30</v>
      </c>
      <c r="D189" s="122">
        <v>22</v>
      </c>
      <c r="E189" s="122">
        <v>48</v>
      </c>
      <c r="F189" s="122">
        <v>16</v>
      </c>
      <c r="G189" s="122">
        <v>36</v>
      </c>
      <c r="H189" s="122">
        <v>14</v>
      </c>
      <c r="I189" s="122">
        <v>2</v>
      </c>
      <c r="J189" s="122">
        <v>7</v>
      </c>
      <c r="K189" s="122">
        <v>8</v>
      </c>
      <c r="L189" s="122">
        <v>65</v>
      </c>
      <c r="M189" s="122">
        <v>24</v>
      </c>
      <c r="N189" s="122">
        <v>30</v>
      </c>
      <c r="O189" s="122">
        <v>8</v>
      </c>
      <c r="P189" s="122">
        <v>13</v>
      </c>
      <c r="Q189" s="122">
        <v>48</v>
      </c>
      <c r="R189" s="122">
        <v>18</v>
      </c>
      <c r="S189" s="122">
        <v>1</v>
      </c>
      <c r="T189" s="122">
        <v>38</v>
      </c>
      <c r="U189" s="122">
        <v>5</v>
      </c>
    </row>
    <row r="190" spans="1:21" ht="12.75" x14ac:dyDescent="0.2">
      <c r="A190" s="122" t="s">
        <v>540</v>
      </c>
      <c r="B190" s="122">
        <v>17</v>
      </c>
      <c r="C190" s="122">
        <v>9</v>
      </c>
      <c r="D190" s="122">
        <v>24</v>
      </c>
      <c r="E190" s="122">
        <v>78</v>
      </c>
      <c r="F190" s="122">
        <v>25</v>
      </c>
      <c r="G190" s="122">
        <v>19</v>
      </c>
      <c r="H190" s="122">
        <v>17</v>
      </c>
      <c r="I190" s="122">
        <v>4</v>
      </c>
      <c r="J190" s="122">
        <v>1</v>
      </c>
      <c r="K190" s="122">
        <v>10</v>
      </c>
      <c r="L190" s="122">
        <v>51</v>
      </c>
      <c r="M190" s="122">
        <v>21</v>
      </c>
      <c r="N190" s="122">
        <v>34</v>
      </c>
      <c r="O190" s="122">
        <v>9</v>
      </c>
      <c r="P190" s="122">
        <v>7</v>
      </c>
      <c r="Q190" s="122">
        <v>72</v>
      </c>
      <c r="R190" s="122">
        <v>64</v>
      </c>
      <c r="S190" s="122">
        <v>5</v>
      </c>
      <c r="T190" s="122">
        <v>13</v>
      </c>
      <c r="U190" s="122">
        <v>4</v>
      </c>
    </row>
    <row r="191" spans="1:21" ht="12.75" x14ac:dyDescent="0.2">
      <c r="A191" s="122" t="s">
        <v>541</v>
      </c>
      <c r="B191" s="122">
        <v>20</v>
      </c>
      <c r="C191" s="122">
        <v>7</v>
      </c>
      <c r="D191" s="122">
        <v>26</v>
      </c>
      <c r="E191" s="122">
        <v>55</v>
      </c>
      <c r="F191" s="122">
        <v>18</v>
      </c>
      <c r="G191" s="122">
        <v>10</v>
      </c>
      <c r="H191" s="122">
        <v>16</v>
      </c>
      <c r="I191" s="122">
        <v>4</v>
      </c>
      <c r="J191" s="122">
        <v>4</v>
      </c>
      <c r="K191" s="122">
        <v>8</v>
      </c>
      <c r="L191" s="122">
        <v>76</v>
      </c>
      <c r="M191" s="122">
        <v>9</v>
      </c>
      <c r="N191" s="122">
        <v>37</v>
      </c>
      <c r="O191" s="122">
        <v>25</v>
      </c>
      <c r="P191" s="122">
        <v>12</v>
      </c>
      <c r="Q191" s="122">
        <v>55</v>
      </c>
      <c r="R191" s="122">
        <v>52</v>
      </c>
      <c r="S191" s="122">
        <v>3</v>
      </c>
      <c r="T191" s="122">
        <v>12</v>
      </c>
      <c r="U191" s="122">
        <v>8</v>
      </c>
    </row>
    <row r="192" spans="1:21" ht="12.75" x14ac:dyDescent="0.2">
      <c r="A192" s="122" t="s">
        <v>542</v>
      </c>
      <c r="B192" s="122">
        <v>112</v>
      </c>
      <c r="C192" s="122">
        <v>46</v>
      </c>
      <c r="D192" s="122">
        <v>60</v>
      </c>
      <c r="E192" s="122">
        <v>277</v>
      </c>
      <c r="F192" s="122">
        <v>133</v>
      </c>
      <c r="G192" s="122">
        <v>34</v>
      </c>
      <c r="H192" s="122">
        <v>55</v>
      </c>
      <c r="I192" s="122">
        <v>17</v>
      </c>
      <c r="J192" s="122">
        <v>7</v>
      </c>
      <c r="K192" s="122">
        <v>40</v>
      </c>
      <c r="L192" s="122">
        <v>279</v>
      </c>
      <c r="M192" s="122">
        <v>66</v>
      </c>
      <c r="N192" s="122">
        <v>287</v>
      </c>
      <c r="O192" s="122">
        <v>17</v>
      </c>
      <c r="P192" s="122">
        <v>22</v>
      </c>
      <c r="Q192" s="122">
        <v>270</v>
      </c>
      <c r="R192" s="122">
        <v>249</v>
      </c>
      <c r="S192" s="122">
        <v>28</v>
      </c>
      <c r="T192" s="122">
        <v>100</v>
      </c>
      <c r="U192" s="122">
        <v>5</v>
      </c>
    </row>
    <row r="193" spans="1:21" ht="12.75" x14ac:dyDescent="0.2">
      <c r="A193" s="122" t="s">
        <v>543</v>
      </c>
      <c r="B193" s="122">
        <v>17</v>
      </c>
      <c r="C193" s="122">
        <v>13</v>
      </c>
      <c r="D193" s="122">
        <v>24</v>
      </c>
      <c r="E193" s="122">
        <v>17</v>
      </c>
      <c r="F193" s="122">
        <v>17</v>
      </c>
      <c r="G193" s="122">
        <v>9</v>
      </c>
      <c r="H193" s="122">
        <v>9</v>
      </c>
      <c r="I193" s="122">
        <v>3</v>
      </c>
      <c r="J193" s="122">
        <v>5</v>
      </c>
      <c r="K193" s="122">
        <v>5</v>
      </c>
      <c r="L193" s="122">
        <v>46</v>
      </c>
      <c r="M193" s="122">
        <v>20</v>
      </c>
      <c r="N193" s="122">
        <v>30</v>
      </c>
      <c r="O193" s="122">
        <v>13</v>
      </c>
      <c r="P193" s="122">
        <v>6</v>
      </c>
      <c r="Q193" s="122">
        <v>29</v>
      </c>
      <c r="R193" s="122">
        <v>26</v>
      </c>
      <c r="S193" s="122">
        <v>0</v>
      </c>
      <c r="T193" s="122">
        <v>19</v>
      </c>
      <c r="U193" s="122">
        <v>3</v>
      </c>
    </row>
    <row r="194" spans="1:21" ht="12.75" x14ac:dyDescent="0.2">
      <c r="A194" s="122" t="s">
        <v>544</v>
      </c>
      <c r="B194" s="122">
        <v>125</v>
      </c>
      <c r="C194" s="122">
        <v>49</v>
      </c>
      <c r="D194" s="122">
        <v>70</v>
      </c>
      <c r="E194" s="122">
        <v>241</v>
      </c>
      <c r="F194" s="122">
        <v>154</v>
      </c>
      <c r="G194" s="122">
        <v>51</v>
      </c>
      <c r="H194" s="122">
        <v>107</v>
      </c>
      <c r="I194" s="122">
        <v>8</v>
      </c>
      <c r="J194" s="122">
        <v>3</v>
      </c>
      <c r="K194" s="122">
        <v>39</v>
      </c>
      <c r="L194" s="122">
        <v>308</v>
      </c>
      <c r="M194" s="122">
        <v>16</v>
      </c>
      <c r="N194" s="122">
        <v>181</v>
      </c>
      <c r="O194" s="122">
        <v>25</v>
      </c>
      <c r="P194" s="122">
        <v>20</v>
      </c>
      <c r="Q194" s="122">
        <v>247</v>
      </c>
      <c r="R194" s="122">
        <v>179</v>
      </c>
      <c r="S194" s="122">
        <v>18</v>
      </c>
      <c r="T194" s="122">
        <v>114</v>
      </c>
      <c r="U194" s="122">
        <v>3</v>
      </c>
    </row>
    <row r="195" spans="1:21" ht="12.75" x14ac:dyDescent="0.2">
      <c r="A195" s="122" t="s">
        <v>545</v>
      </c>
      <c r="B195" s="122">
        <v>52</v>
      </c>
      <c r="C195" s="122">
        <v>16</v>
      </c>
      <c r="D195" s="122">
        <v>48</v>
      </c>
      <c r="E195" s="122">
        <v>86</v>
      </c>
      <c r="F195" s="122">
        <v>47</v>
      </c>
      <c r="G195" s="122">
        <v>35</v>
      </c>
      <c r="H195" s="122">
        <v>32</v>
      </c>
      <c r="I195" s="122">
        <v>3</v>
      </c>
      <c r="J195" s="122">
        <v>12</v>
      </c>
      <c r="K195" s="122">
        <v>20</v>
      </c>
      <c r="L195" s="122">
        <v>87</v>
      </c>
      <c r="M195" s="122">
        <v>24</v>
      </c>
      <c r="N195" s="122">
        <v>71</v>
      </c>
      <c r="O195" s="122">
        <v>30</v>
      </c>
      <c r="P195" s="122">
        <v>8</v>
      </c>
      <c r="Q195" s="122">
        <v>132</v>
      </c>
      <c r="R195" s="122">
        <v>105</v>
      </c>
      <c r="S195" s="122">
        <v>3</v>
      </c>
      <c r="T195" s="122">
        <v>19</v>
      </c>
      <c r="U195" s="122">
        <v>6</v>
      </c>
    </row>
    <row r="196" spans="1:21" ht="12.75" x14ac:dyDescent="0.2">
      <c r="A196" s="122" t="s">
        <v>546</v>
      </c>
      <c r="B196" s="122">
        <v>41</v>
      </c>
      <c r="C196" s="122">
        <v>22</v>
      </c>
      <c r="D196" s="122">
        <v>27</v>
      </c>
      <c r="E196" s="122">
        <v>63</v>
      </c>
      <c r="F196" s="122">
        <v>31</v>
      </c>
      <c r="G196" s="122">
        <v>26</v>
      </c>
      <c r="H196" s="122">
        <v>11</v>
      </c>
      <c r="I196" s="122">
        <v>6</v>
      </c>
      <c r="J196" s="122">
        <v>1</v>
      </c>
      <c r="K196" s="122">
        <v>19</v>
      </c>
      <c r="L196" s="122">
        <v>62</v>
      </c>
      <c r="M196" s="122">
        <v>13</v>
      </c>
      <c r="N196" s="122">
        <v>26</v>
      </c>
      <c r="O196" s="122">
        <v>18</v>
      </c>
      <c r="P196" s="122">
        <v>19</v>
      </c>
      <c r="Q196" s="122">
        <v>49</v>
      </c>
      <c r="R196" s="122">
        <v>39</v>
      </c>
      <c r="S196" s="122">
        <v>6</v>
      </c>
      <c r="T196" s="122">
        <v>13</v>
      </c>
      <c r="U196" s="122">
        <v>10</v>
      </c>
    </row>
    <row r="197" spans="1:21" ht="12.75" x14ac:dyDescent="0.2">
      <c r="A197" s="122" t="s">
        <v>547</v>
      </c>
      <c r="B197" s="122">
        <v>21</v>
      </c>
      <c r="C197" s="122">
        <v>16</v>
      </c>
      <c r="D197" s="122">
        <v>10</v>
      </c>
      <c r="E197" s="122">
        <v>35</v>
      </c>
      <c r="F197" s="122">
        <v>18</v>
      </c>
      <c r="G197" s="122">
        <v>27</v>
      </c>
      <c r="H197" s="122">
        <v>17</v>
      </c>
      <c r="I197" s="122">
        <v>1</v>
      </c>
      <c r="J197" s="122">
        <v>2</v>
      </c>
      <c r="K197" s="122">
        <v>6</v>
      </c>
      <c r="L197" s="122">
        <v>49</v>
      </c>
      <c r="M197" s="122">
        <v>9</v>
      </c>
      <c r="N197" s="122">
        <v>42</v>
      </c>
      <c r="O197" s="122">
        <v>17</v>
      </c>
      <c r="P197" s="122">
        <v>6</v>
      </c>
      <c r="Q197" s="122">
        <v>65</v>
      </c>
      <c r="R197" s="122">
        <v>26</v>
      </c>
      <c r="S197" s="122">
        <v>4</v>
      </c>
      <c r="T197" s="122">
        <v>16</v>
      </c>
      <c r="U197" s="122">
        <v>3</v>
      </c>
    </row>
    <row r="198" spans="1:21" ht="12.75" x14ac:dyDescent="0.2">
      <c r="A198" s="122" t="s">
        <v>548</v>
      </c>
      <c r="B198" s="122">
        <v>59</v>
      </c>
      <c r="C198" s="122">
        <v>81</v>
      </c>
      <c r="D198" s="122">
        <v>56</v>
      </c>
      <c r="E198" s="122">
        <v>140</v>
      </c>
      <c r="F198" s="122">
        <v>105</v>
      </c>
      <c r="G198" s="122">
        <v>47</v>
      </c>
      <c r="H198" s="122">
        <v>20</v>
      </c>
      <c r="I198" s="122">
        <v>11</v>
      </c>
      <c r="J198" s="122">
        <v>10</v>
      </c>
      <c r="K198" s="122">
        <v>28</v>
      </c>
      <c r="L198" s="122">
        <v>209</v>
      </c>
      <c r="M198" s="122">
        <v>25</v>
      </c>
      <c r="N198" s="122">
        <v>139</v>
      </c>
      <c r="O198" s="122">
        <v>21</v>
      </c>
      <c r="P198" s="122">
        <v>21</v>
      </c>
      <c r="Q198" s="122">
        <v>171</v>
      </c>
      <c r="R198" s="122">
        <v>144</v>
      </c>
      <c r="S198" s="122">
        <v>19</v>
      </c>
      <c r="T198" s="122">
        <v>89</v>
      </c>
      <c r="U198" s="122">
        <v>4</v>
      </c>
    </row>
    <row r="199" spans="1:21" ht="12.75" x14ac:dyDescent="0.2">
      <c r="A199" s="122" t="s">
        <v>549</v>
      </c>
      <c r="B199" s="122">
        <v>8</v>
      </c>
      <c r="C199" s="122">
        <v>14</v>
      </c>
      <c r="D199" s="122">
        <v>43</v>
      </c>
      <c r="E199" s="122">
        <v>53</v>
      </c>
      <c r="F199" s="122">
        <v>12</v>
      </c>
      <c r="G199" s="122">
        <v>14</v>
      </c>
      <c r="H199" s="122">
        <v>8</v>
      </c>
      <c r="I199" s="122">
        <v>4</v>
      </c>
      <c r="J199" s="122">
        <v>2</v>
      </c>
      <c r="K199" s="122">
        <v>1</v>
      </c>
      <c r="L199" s="122">
        <v>88</v>
      </c>
      <c r="M199" s="122">
        <v>14</v>
      </c>
      <c r="N199" s="122">
        <v>77</v>
      </c>
      <c r="O199" s="122">
        <v>11</v>
      </c>
      <c r="P199" s="122">
        <v>7</v>
      </c>
      <c r="Q199" s="122">
        <v>68</v>
      </c>
      <c r="R199" s="122">
        <v>44</v>
      </c>
      <c r="S199" s="122">
        <v>0</v>
      </c>
      <c r="T199" s="122">
        <v>15</v>
      </c>
      <c r="U199" s="122">
        <v>0</v>
      </c>
    </row>
    <row r="200" spans="1:21" ht="12.75" x14ac:dyDescent="0.2">
      <c r="A200" s="122" t="s">
        <v>550</v>
      </c>
      <c r="B200" s="122">
        <v>13</v>
      </c>
      <c r="C200" s="122">
        <v>16</v>
      </c>
      <c r="D200" s="122">
        <v>15</v>
      </c>
      <c r="E200" s="122">
        <v>61</v>
      </c>
      <c r="F200" s="122">
        <v>44</v>
      </c>
      <c r="G200" s="122">
        <v>18</v>
      </c>
      <c r="H200" s="122">
        <v>4</v>
      </c>
      <c r="I200" s="122">
        <v>10</v>
      </c>
      <c r="J200" s="122">
        <v>2</v>
      </c>
      <c r="K200" s="122">
        <v>20</v>
      </c>
      <c r="L200" s="122">
        <v>25</v>
      </c>
      <c r="M200" s="122">
        <v>20</v>
      </c>
      <c r="N200" s="122">
        <v>44</v>
      </c>
      <c r="O200" s="122">
        <v>15</v>
      </c>
      <c r="P200" s="122">
        <v>6</v>
      </c>
      <c r="Q200" s="122">
        <v>82</v>
      </c>
      <c r="R200" s="122">
        <v>38</v>
      </c>
      <c r="S200" s="122">
        <v>12</v>
      </c>
      <c r="T200" s="122">
        <v>7</v>
      </c>
      <c r="U200" s="122">
        <v>30</v>
      </c>
    </row>
    <row r="201" spans="1:21" ht="14.25" customHeight="1" x14ac:dyDescent="0.2">
      <c r="A201" s="19" t="s">
        <v>551</v>
      </c>
      <c r="B201" s="19"/>
      <c r="C201" s="19"/>
      <c r="D201" s="122"/>
      <c r="E201" s="122"/>
      <c r="F201" s="19"/>
      <c r="G201" s="122"/>
      <c r="H201" s="122"/>
      <c r="I201" s="19"/>
      <c r="J201" s="122"/>
      <c r="K201" s="122"/>
      <c r="L201" s="122"/>
      <c r="M201" s="122"/>
      <c r="N201" s="122"/>
      <c r="O201" s="19"/>
      <c r="P201" s="122"/>
      <c r="Q201" s="122"/>
      <c r="R201" s="122"/>
      <c r="S201" s="19"/>
      <c r="T201" s="122"/>
      <c r="U201" s="122"/>
    </row>
    <row r="202" spans="1:21" ht="12.75" x14ac:dyDescent="0.2">
      <c r="A202" s="122" t="s">
        <v>552</v>
      </c>
      <c r="B202" s="122">
        <v>35</v>
      </c>
      <c r="C202" s="122">
        <v>30</v>
      </c>
      <c r="D202" s="122">
        <v>44</v>
      </c>
      <c r="E202" s="122">
        <v>109</v>
      </c>
      <c r="F202" s="122">
        <v>47</v>
      </c>
      <c r="G202" s="122">
        <v>55</v>
      </c>
      <c r="H202" s="122">
        <v>38</v>
      </c>
      <c r="I202" s="122">
        <v>4</v>
      </c>
      <c r="J202" s="122">
        <v>3</v>
      </c>
      <c r="K202" s="122">
        <v>9</v>
      </c>
      <c r="L202" s="122">
        <v>91</v>
      </c>
      <c r="M202" s="122">
        <v>33</v>
      </c>
      <c r="N202" s="122">
        <v>75</v>
      </c>
      <c r="O202" s="122">
        <v>36</v>
      </c>
      <c r="P202" s="122">
        <v>8</v>
      </c>
      <c r="Q202" s="122">
        <v>84</v>
      </c>
      <c r="R202" s="122">
        <v>73</v>
      </c>
      <c r="S202" s="122">
        <v>35</v>
      </c>
      <c r="T202" s="122">
        <v>37</v>
      </c>
      <c r="U202" s="122">
        <v>1</v>
      </c>
    </row>
    <row r="203" spans="1:21" ht="12.75" x14ac:dyDescent="0.2">
      <c r="A203" s="122" t="s">
        <v>553</v>
      </c>
      <c r="B203" s="122">
        <v>10</v>
      </c>
      <c r="C203" s="122">
        <v>10</v>
      </c>
      <c r="D203" s="122">
        <v>16</v>
      </c>
      <c r="E203" s="122">
        <v>37</v>
      </c>
      <c r="F203" s="122">
        <v>13</v>
      </c>
      <c r="G203" s="122">
        <v>21</v>
      </c>
      <c r="H203" s="122">
        <v>11</v>
      </c>
      <c r="I203" s="122">
        <v>4</v>
      </c>
      <c r="J203" s="122">
        <v>1</v>
      </c>
      <c r="K203" s="122">
        <v>5</v>
      </c>
      <c r="L203" s="122">
        <v>29</v>
      </c>
      <c r="M203" s="122">
        <v>9</v>
      </c>
      <c r="N203" s="122">
        <v>9</v>
      </c>
      <c r="O203" s="122">
        <v>12</v>
      </c>
      <c r="P203" s="122">
        <v>4</v>
      </c>
      <c r="Q203" s="122">
        <v>21</v>
      </c>
      <c r="R203" s="122">
        <v>14</v>
      </c>
      <c r="S203" s="122">
        <v>2</v>
      </c>
      <c r="T203" s="122">
        <v>11</v>
      </c>
      <c r="U203" s="122">
        <v>2</v>
      </c>
    </row>
    <row r="204" spans="1:21" ht="12.75" x14ac:dyDescent="0.2">
      <c r="A204" s="122" t="s">
        <v>554</v>
      </c>
      <c r="B204" s="122">
        <v>29</v>
      </c>
      <c r="C204" s="122">
        <v>10</v>
      </c>
      <c r="D204" s="122">
        <v>21</v>
      </c>
      <c r="E204" s="122">
        <v>5</v>
      </c>
      <c r="F204" s="122">
        <v>11</v>
      </c>
      <c r="G204" s="122">
        <v>19</v>
      </c>
      <c r="H204" s="122">
        <v>20</v>
      </c>
      <c r="I204" s="122">
        <v>0</v>
      </c>
      <c r="J204" s="122">
        <v>0</v>
      </c>
      <c r="K204" s="122">
        <v>11</v>
      </c>
      <c r="L204" s="122">
        <v>79</v>
      </c>
      <c r="M204" s="122">
        <v>9</v>
      </c>
      <c r="N204" s="122">
        <v>43</v>
      </c>
      <c r="O204" s="122">
        <v>15</v>
      </c>
      <c r="P204" s="122">
        <v>14</v>
      </c>
      <c r="Q204" s="122">
        <v>67</v>
      </c>
      <c r="R204" s="122">
        <v>18</v>
      </c>
      <c r="S204" s="122">
        <v>2</v>
      </c>
      <c r="T204" s="122">
        <v>26</v>
      </c>
      <c r="U204" s="122">
        <v>0</v>
      </c>
    </row>
    <row r="205" spans="1:21" ht="12.75" x14ac:dyDescent="0.2">
      <c r="A205" s="122" t="s">
        <v>555</v>
      </c>
      <c r="B205" s="122">
        <v>21</v>
      </c>
      <c r="C205" s="122">
        <v>16</v>
      </c>
      <c r="D205" s="122">
        <v>20</v>
      </c>
      <c r="E205" s="122">
        <v>31</v>
      </c>
      <c r="F205" s="122">
        <v>33</v>
      </c>
      <c r="G205" s="122">
        <v>38</v>
      </c>
      <c r="H205" s="122">
        <v>19</v>
      </c>
      <c r="I205" s="122">
        <v>12</v>
      </c>
      <c r="J205" s="122">
        <v>1</v>
      </c>
      <c r="K205" s="122">
        <v>5</v>
      </c>
      <c r="L205" s="122">
        <v>36</v>
      </c>
      <c r="M205" s="122">
        <v>1</v>
      </c>
      <c r="N205" s="122">
        <v>30</v>
      </c>
      <c r="O205" s="122">
        <v>21</v>
      </c>
      <c r="P205" s="122">
        <v>9</v>
      </c>
      <c r="Q205" s="122">
        <v>47</v>
      </c>
      <c r="R205" s="122">
        <v>33</v>
      </c>
      <c r="S205" s="122">
        <v>11</v>
      </c>
      <c r="T205" s="122">
        <v>13</v>
      </c>
      <c r="U205" s="122">
        <v>1</v>
      </c>
    </row>
    <row r="206" spans="1:21" ht="12.75" x14ac:dyDescent="0.2">
      <c r="A206" s="122" t="s">
        <v>556</v>
      </c>
      <c r="B206" s="122">
        <v>13</v>
      </c>
      <c r="C206" s="122">
        <v>12</v>
      </c>
      <c r="D206" s="122">
        <v>18</v>
      </c>
      <c r="E206" s="122">
        <v>18</v>
      </c>
      <c r="F206" s="122">
        <v>20</v>
      </c>
      <c r="G206" s="122">
        <v>32</v>
      </c>
      <c r="H206" s="122">
        <v>11</v>
      </c>
      <c r="I206" s="122">
        <v>2</v>
      </c>
      <c r="J206" s="122">
        <v>1</v>
      </c>
      <c r="K206" s="122">
        <v>3</v>
      </c>
      <c r="L206" s="122">
        <v>55</v>
      </c>
      <c r="M206" s="122">
        <v>2</v>
      </c>
      <c r="N206" s="122">
        <v>21</v>
      </c>
      <c r="O206" s="122">
        <v>9</v>
      </c>
      <c r="P206" s="122">
        <v>3</v>
      </c>
      <c r="Q206" s="122">
        <v>20</v>
      </c>
      <c r="R206" s="122">
        <v>19</v>
      </c>
      <c r="S206" s="122">
        <v>0</v>
      </c>
      <c r="T206" s="122">
        <v>11</v>
      </c>
      <c r="U206" s="122">
        <v>1</v>
      </c>
    </row>
    <row r="207" spans="1:21" ht="12.75" x14ac:dyDescent="0.2">
      <c r="A207" s="122" t="s">
        <v>557</v>
      </c>
      <c r="B207" s="122">
        <v>31</v>
      </c>
      <c r="C207" s="122">
        <v>17</v>
      </c>
      <c r="D207" s="122">
        <v>13</v>
      </c>
      <c r="E207" s="122">
        <v>44</v>
      </c>
      <c r="F207" s="122">
        <v>13</v>
      </c>
      <c r="G207" s="122">
        <v>16</v>
      </c>
      <c r="H207" s="122">
        <v>1</v>
      </c>
      <c r="I207" s="122">
        <v>1</v>
      </c>
      <c r="J207" s="122">
        <v>1</v>
      </c>
      <c r="K207" s="122">
        <v>4</v>
      </c>
      <c r="L207" s="122">
        <v>69</v>
      </c>
      <c r="M207" s="122">
        <v>13</v>
      </c>
      <c r="N207" s="122">
        <v>33</v>
      </c>
      <c r="O207" s="122">
        <v>16</v>
      </c>
      <c r="P207" s="122">
        <v>4</v>
      </c>
      <c r="Q207" s="122">
        <v>52</v>
      </c>
      <c r="R207" s="122">
        <v>31</v>
      </c>
      <c r="S207" s="122">
        <v>0</v>
      </c>
      <c r="T207" s="122">
        <v>19</v>
      </c>
      <c r="U207" s="122">
        <v>0</v>
      </c>
    </row>
    <row r="208" spans="1:21" ht="12.75" x14ac:dyDescent="0.2">
      <c r="A208" s="122" t="s">
        <v>558</v>
      </c>
      <c r="B208" s="122">
        <v>19</v>
      </c>
      <c r="C208" s="122">
        <v>13</v>
      </c>
      <c r="D208" s="122">
        <v>15</v>
      </c>
      <c r="E208" s="122">
        <v>89</v>
      </c>
      <c r="F208" s="122">
        <v>60</v>
      </c>
      <c r="G208" s="122">
        <v>8</v>
      </c>
      <c r="H208" s="122">
        <v>10</v>
      </c>
      <c r="I208" s="122">
        <v>3</v>
      </c>
      <c r="J208" s="122">
        <v>5</v>
      </c>
      <c r="K208" s="122">
        <v>5</v>
      </c>
      <c r="L208" s="122">
        <v>31</v>
      </c>
      <c r="M208" s="122">
        <v>3</v>
      </c>
      <c r="N208" s="122">
        <v>100</v>
      </c>
      <c r="O208" s="122">
        <v>9</v>
      </c>
      <c r="P208" s="122">
        <v>1</v>
      </c>
      <c r="Q208" s="122">
        <v>86</v>
      </c>
      <c r="R208" s="122">
        <v>137</v>
      </c>
      <c r="S208" s="122">
        <v>2</v>
      </c>
      <c r="T208" s="122">
        <v>10</v>
      </c>
      <c r="U208" s="122">
        <v>0</v>
      </c>
    </row>
    <row r="209" spans="1:21" ht="12.75" x14ac:dyDescent="0.2">
      <c r="A209" s="122" t="s">
        <v>559</v>
      </c>
      <c r="B209" s="122">
        <v>83</v>
      </c>
      <c r="C209" s="122">
        <v>82</v>
      </c>
      <c r="D209" s="122">
        <v>72</v>
      </c>
      <c r="E209" s="122">
        <v>399</v>
      </c>
      <c r="F209" s="122">
        <v>256</v>
      </c>
      <c r="G209" s="122">
        <v>102</v>
      </c>
      <c r="H209" s="122">
        <v>73</v>
      </c>
      <c r="I209" s="122">
        <v>33</v>
      </c>
      <c r="J209" s="122">
        <v>23</v>
      </c>
      <c r="K209" s="122">
        <v>35</v>
      </c>
      <c r="L209" s="122">
        <v>276</v>
      </c>
      <c r="M209" s="122">
        <v>8</v>
      </c>
      <c r="N209" s="122">
        <v>331</v>
      </c>
      <c r="O209" s="122">
        <v>58</v>
      </c>
      <c r="P209" s="122">
        <v>19</v>
      </c>
      <c r="Q209" s="122">
        <v>380</v>
      </c>
      <c r="R209" s="122">
        <v>405</v>
      </c>
      <c r="S209" s="122">
        <v>28</v>
      </c>
      <c r="T209" s="122">
        <v>40</v>
      </c>
      <c r="U209" s="122">
        <v>17</v>
      </c>
    </row>
    <row r="210" spans="1:21" ht="12.75" x14ac:dyDescent="0.2">
      <c r="A210" s="122" t="s">
        <v>560</v>
      </c>
      <c r="B210" s="122">
        <v>22</v>
      </c>
      <c r="C210" s="122">
        <v>21</v>
      </c>
      <c r="D210" s="122">
        <v>37</v>
      </c>
      <c r="E210" s="122">
        <v>64</v>
      </c>
      <c r="F210" s="122">
        <v>35</v>
      </c>
      <c r="G210" s="122">
        <v>25</v>
      </c>
      <c r="H210" s="122">
        <v>19</v>
      </c>
      <c r="I210" s="122">
        <v>3</v>
      </c>
      <c r="J210" s="122">
        <v>2</v>
      </c>
      <c r="K210" s="122">
        <v>5</v>
      </c>
      <c r="L210" s="122">
        <v>45</v>
      </c>
      <c r="M210" s="122">
        <v>2</v>
      </c>
      <c r="N210" s="122">
        <v>29</v>
      </c>
      <c r="O210" s="122">
        <v>20</v>
      </c>
      <c r="P210" s="122">
        <v>4</v>
      </c>
      <c r="Q210" s="122">
        <v>25</v>
      </c>
      <c r="R210" s="122">
        <v>44</v>
      </c>
      <c r="S210" s="122">
        <v>8</v>
      </c>
      <c r="T210" s="122">
        <v>11</v>
      </c>
      <c r="U210" s="122">
        <v>1</v>
      </c>
    </row>
    <row r="211" spans="1:21" ht="12.75" x14ac:dyDescent="0.2">
      <c r="A211" s="122" t="s">
        <v>561</v>
      </c>
      <c r="B211" s="122">
        <v>20</v>
      </c>
      <c r="C211" s="122">
        <v>19</v>
      </c>
      <c r="D211" s="122">
        <v>50</v>
      </c>
      <c r="E211" s="122">
        <v>88</v>
      </c>
      <c r="F211" s="122">
        <v>54</v>
      </c>
      <c r="G211" s="122">
        <v>37</v>
      </c>
      <c r="H211" s="122">
        <v>27</v>
      </c>
      <c r="I211" s="122">
        <v>6</v>
      </c>
      <c r="J211" s="122">
        <v>4</v>
      </c>
      <c r="K211" s="122">
        <v>10</v>
      </c>
      <c r="L211" s="122">
        <v>123</v>
      </c>
      <c r="M211" s="122">
        <v>26</v>
      </c>
      <c r="N211" s="122">
        <v>70</v>
      </c>
      <c r="O211" s="122">
        <v>21</v>
      </c>
      <c r="P211" s="122">
        <v>10</v>
      </c>
      <c r="Q211" s="122">
        <v>123</v>
      </c>
      <c r="R211" s="122">
        <v>54</v>
      </c>
      <c r="S211" s="122">
        <v>3</v>
      </c>
      <c r="T211" s="122">
        <v>24</v>
      </c>
      <c r="U211" s="122">
        <v>2</v>
      </c>
    </row>
    <row r="212" spans="1:21" ht="12.75" x14ac:dyDescent="0.2">
      <c r="A212" s="122" t="s">
        <v>562</v>
      </c>
      <c r="B212" s="122">
        <v>7</v>
      </c>
      <c r="C212" s="122">
        <v>0</v>
      </c>
      <c r="D212" s="122">
        <v>10</v>
      </c>
      <c r="E212" s="122">
        <v>10</v>
      </c>
      <c r="F212" s="122">
        <v>3</v>
      </c>
      <c r="G212" s="122">
        <v>8</v>
      </c>
      <c r="H212" s="122">
        <v>4</v>
      </c>
      <c r="I212" s="122">
        <v>1</v>
      </c>
      <c r="J212" s="122">
        <v>1</v>
      </c>
      <c r="K212" s="122">
        <v>3</v>
      </c>
      <c r="L212" s="122">
        <v>20</v>
      </c>
      <c r="M212" s="122">
        <v>2</v>
      </c>
      <c r="N212" s="122">
        <v>8</v>
      </c>
      <c r="O212" s="122">
        <v>4</v>
      </c>
      <c r="P212" s="122">
        <v>2</v>
      </c>
      <c r="Q212" s="122">
        <v>12</v>
      </c>
      <c r="R212" s="122">
        <v>7</v>
      </c>
      <c r="S212" s="122">
        <v>0</v>
      </c>
      <c r="T212" s="122">
        <v>5</v>
      </c>
      <c r="U212" s="122">
        <v>1</v>
      </c>
    </row>
    <row r="213" spans="1:21" ht="12.75" x14ac:dyDescent="0.2">
      <c r="A213" s="122" t="s">
        <v>563</v>
      </c>
      <c r="B213" s="122">
        <v>12</v>
      </c>
      <c r="C213" s="122">
        <v>5</v>
      </c>
      <c r="D213" s="122">
        <v>9</v>
      </c>
      <c r="E213" s="122">
        <v>16</v>
      </c>
      <c r="F213" s="122">
        <v>10</v>
      </c>
      <c r="G213" s="122">
        <v>4</v>
      </c>
      <c r="H213" s="122">
        <v>7</v>
      </c>
      <c r="I213" s="122">
        <v>0</v>
      </c>
      <c r="J213" s="122">
        <v>0</v>
      </c>
      <c r="K213" s="122">
        <v>8</v>
      </c>
      <c r="L213" s="122">
        <v>23</v>
      </c>
      <c r="M213" s="122">
        <v>1</v>
      </c>
      <c r="N213" s="122">
        <v>10</v>
      </c>
      <c r="O213" s="122">
        <v>7</v>
      </c>
      <c r="P213" s="122">
        <v>4</v>
      </c>
      <c r="Q213" s="122">
        <v>18</v>
      </c>
      <c r="R213" s="122">
        <v>2</v>
      </c>
      <c r="S213" s="122">
        <v>0</v>
      </c>
      <c r="T213" s="122">
        <v>8</v>
      </c>
      <c r="U213" s="122">
        <v>0</v>
      </c>
    </row>
    <row r="214" spans="1:21" ht="12.75" x14ac:dyDescent="0.2">
      <c r="A214" s="122" t="s">
        <v>564</v>
      </c>
      <c r="B214" s="122">
        <v>27</v>
      </c>
      <c r="C214" s="122">
        <v>7</v>
      </c>
      <c r="D214" s="122">
        <v>12</v>
      </c>
      <c r="E214" s="122">
        <v>33</v>
      </c>
      <c r="F214" s="122">
        <v>16</v>
      </c>
      <c r="G214" s="122">
        <v>18</v>
      </c>
      <c r="H214" s="122">
        <v>7</v>
      </c>
      <c r="I214" s="122">
        <v>9</v>
      </c>
      <c r="J214" s="122">
        <v>0</v>
      </c>
      <c r="K214" s="122">
        <v>5</v>
      </c>
      <c r="L214" s="122">
        <v>69</v>
      </c>
      <c r="M214" s="122">
        <v>43</v>
      </c>
      <c r="N214" s="122">
        <v>72</v>
      </c>
      <c r="O214" s="122">
        <v>17</v>
      </c>
      <c r="P214" s="122">
        <v>6</v>
      </c>
      <c r="Q214" s="122">
        <v>75</v>
      </c>
      <c r="R214" s="122">
        <v>18</v>
      </c>
      <c r="S214" s="122">
        <v>3</v>
      </c>
      <c r="T214" s="122">
        <v>23</v>
      </c>
      <c r="U214" s="122">
        <v>0</v>
      </c>
    </row>
    <row r="215" spans="1:21" ht="12.75" x14ac:dyDescent="0.2">
      <c r="A215" s="122" t="s">
        <v>565</v>
      </c>
      <c r="B215" s="122">
        <v>47</v>
      </c>
      <c r="C215" s="122">
        <v>12</v>
      </c>
      <c r="D215" s="122">
        <v>35</v>
      </c>
      <c r="E215" s="122">
        <v>51</v>
      </c>
      <c r="F215" s="122">
        <v>26</v>
      </c>
      <c r="G215" s="122">
        <v>29</v>
      </c>
      <c r="H215" s="122">
        <v>24</v>
      </c>
      <c r="I215" s="122">
        <v>3</v>
      </c>
      <c r="J215" s="122">
        <v>1</v>
      </c>
      <c r="K215" s="122">
        <v>6</v>
      </c>
      <c r="L215" s="122">
        <v>86</v>
      </c>
      <c r="M215" s="122">
        <v>6</v>
      </c>
      <c r="N215" s="122">
        <v>46</v>
      </c>
      <c r="O215" s="122">
        <v>18</v>
      </c>
      <c r="P215" s="122">
        <v>8</v>
      </c>
      <c r="Q215" s="122">
        <v>77</v>
      </c>
      <c r="R215" s="122">
        <v>35</v>
      </c>
      <c r="S215" s="122">
        <v>1</v>
      </c>
      <c r="T215" s="122">
        <v>26</v>
      </c>
      <c r="U215" s="122">
        <v>3</v>
      </c>
    </row>
    <row r="216" spans="1:21" ht="12.75" x14ac:dyDescent="0.2">
      <c r="A216" s="122" t="s">
        <v>566</v>
      </c>
      <c r="B216" s="122">
        <v>27</v>
      </c>
      <c r="C216" s="122">
        <v>5</v>
      </c>
      <c r="D216" s="122">
        <v>13</v>
      </c>
      <c r="E216" s="122">
        <v>48</v>
      </c>
      <c r="F216" s="122">
        <v>19</v>
      </c>
      <c r="G216" s="122">
        <v>22</v>
      </c>
      <c r="H216" s="122">
        <v>4</v>
      </c>
      <c r="I216" s="122">
        <v>1</v>
      </c>
      <c r="J216" s="122">
        <v>1</v>
      </c>
      <c r="K216" s="122">
        <v>3</v>
      </c>
      <c r="L216" s="122">
        <v>41</v>
      </c>
      <c r="M216" s="122">
        <v>30</v>
      </c>
      <c r="N216" s="122">
        <v>37</v>
      </c>
      <c r="O216" s="122">
        <v>19</v>
      </c>
      <c r="P216" s="122">
        <v>4</v>
      </c>
      <c r="Q216" s="122">
        <v>72</v>
      </c>
      <c r="R216" s="122">
        <v>18</v>
      </c>
      <c r="S216" s="122">
        <v>1</v>
      </c>
      <c r="T216" s="122">
        <v>20</v>
      </c>
      <c r="U216" s="122">
        <v>1</v>
      </c>
    </row>
    <row r="217" spans="1:21" ht="12.75" x14ac:dyDescent="0.2">
      <c r="A217" s="122" t="s">
        <v>567</v>
      </c>
      <c r="B217" s="122">
        <v>39</v>
      </c>
      <c r="C217" s="122">
        <v>7</v>
      </c>
      <c r="D217" s="122">
        <v>26</v>
      </c>
      <c r="E217" s="122">
        <v>27</v>
      </c>
      <c r="F217" s="122">
        <v>22</v>
      </c>
      <c r="G217" s="122">
        <v>19</v>
      </c>
      <c r="H217" s="122">
        <v>12</v>
      </c>
      <c r="I217" s="122">
        <v>4</v>
      </c>
      <c r="J217" s="122">
        <v>1</v>
      </c>
      <c r="K217" s="122">
        <v>14</v>
      </c>
      <c r="L217" s="122">
        <v>50</v>
      </c>
      <c r="M217" s="122">
        <v>2</v>
      </c>
      <c r="N217" s="122">
        <v>15</v>
      </c>
      <c r="O217" s="122">
        <v>30</v>
      </c>
      <c r="P217" s="122">
        <v>3</v>
      </c>
      <c r="Q217" s="122">
        <v>36</v>
      </c>
      <c r="R217" s="122">
        <v>33</v>
      </c>
      <c r="S217" s="122">
        <v>8</v>
      </c>
      <c r="T217" s="122">
        <v>11</v>
      </c>
      <c r="U217" s="122">
        <v>0</v>
      </c>
    </row>
    <row r="218" spans="1:21" ht="14.25" customHeight="1" x14ac:dyDescent="0.2">
      <c r="A218" s="19" t="s">
        <v>568</v>
      </c>
      <c r="B218" s="19"/>
      <c r="C218" s="19"/>
      <c r="D218" s="122"/>
      <c r="E218" s="122"/>
      <c r="F218" s="19"/>
      <c r="G218" s="122"/>
      <c r="H218" s="122"/>
      <c r="I218" s="19"/>
      <c r="J218" s="122"/>
      <c r="K218" s="122"/>
      <c r="L218" s="122"/>
      <c r="M218" s="122"/>
      <c r="N218" s="122"/>
      <c r="O218" s="19"/>
      <c r="P218" s="122"/>
      <c r="Q218" s="122"/>
      <c r="R218" s="122"/>
      <c r="S218" s="19"/>
      <c r="T218" s="122"/>
      <c r="U218" s="122"/>
    </row>
    <row r="219" spans="1:21" ht="12.75" x14ac:dyDescent="0.2">
      <c r="A219" s="122" t="s">
        <v>569</v>
      </c>
      <c r="B219" s="122">
        <v>47</v>
      </c>
      <c r="C219" s="122">
        <v>14</v>
      </c>
      <c r="D219" s="122">
        <v>16</v>
      </c>
      <c r="E219" s="122">
        <v>35</v>
      </c>
      <c r="F219" s="122">
        <v>20</v>
      </c>
      <c r="G219" s="122">
        <v>32</v>
      </c>
      <c r="H219" s="122">
        <v>14</v>
      </c>
      <c r="I219" s="122">
        <v>7</v>
      </c>
      <c r="J219" s="122">
        <v>7</v>
      </c>
      <c r="K219" s="122">
        <v>9</v>
      </c>
      <c r="L219" s="122">
        <v>68</v>
      </c>
      <c r="M219" s="122">
        <v>6</v>
      </c>
      <c r="N219" s="122">
        <v>21</v>
      </c>
      <c r="O219" s="122">
        <v>15</v>
      </c>
      <c r="P219" s="122">
        <v>6</v>
      </c>
      <c r="Q219" s="122">
        <v>33</v>
      </c>
      <c r="R219" s="122">
        <v>21</v>
      </c>
      <c r="S219" s="122">
        <v>6</v>
      </c>
      <c r="T219" s="122">
        <v>6</v>
      </c>
      <c r="U219" s="122">
        <v>2</v>
      </c>
    </row>
    <row r="220" spans="1:21" ht="12.75" x14ac:dyDescent="0.2">
      <c r="A220" s="122" t="s">
        <v>570</v>
      </c>
      <c r="B220" s="122">
        <v>23</v>
      </c>
      <c r="C220" s="122">
        <v>16</v>
      </c>
      <c r="D220" s="122">
        <v>19</v>
      </c>
      <c r="E220" s="122">
        <v>25</v>
      </c>
      <c r="F220" s="122">
        <v>17</v>
      </c>
      <c r="G220" s="122">
        <v>23</v>
      </c>
      <c r="H220" s="122">
        <v>10</v>
      </c>
      <c r="I220" s="122">
        <v>2</v>
      </c>
      <c r="J220" s="122">
        <v>1</v>
      </c>
      <c r="K220" s="122">
        <v>15</v>
      </c>
      <c r="L220" s="122">
        <v>66</v>
      </c>
      <c r="M220" s="122">
        <v>14</v>
      </c>
      <c r="N220" s="122">
        <v>12</v>
      </c>
      <c r="O220" s="122">
        <v>12</v>
      </c>
      <c r="P220" s="122">
        <v>9</v>
      </c>
      <c r="Q220" s="122">
        <v>58</v>
      </c>
      <c r="R220" s="122">
        <v>14</v>
      </c>
      <c r="S220" s="122">
        <v>1</v>
      </c>
      <c r="T220" s="122">
        <v>20</v>
      </c>
      <c r="U220" s="122">
        <v>0</v>
      </c>
    </row>
    <row r="221" spans="1:21" ht="12.75" x14ac:dyDescent="0.2">
      <c r="A221" s="122" t="s">
        <v>571</v>
      </c>
      <c r="B221" s="122">
        <v>57</v>
      </c>
      <c r="C221" s="122">
        <v>23</v>
      </c>
      <c r="D221" s="122">
        <v>13</v>
      </c>
      <c r="E221" s="122">
        <v>55</v>
      </c>
      <c r="F221" s="122">
        <v>25</v>
      </c>
      <c r="G221" s="122">
        <v>28</v>
      </c>
      <c r="H221" s="122">
        <v>25</v>
      </c>
      <c r="I221" s="122">
        <v>6</v>
      </c>
      <c r="J221" s="122">
        <v>7</v>
      </c>
      <c r="K221" s="122">
        <v>9</v>
      </c>
      <c r="L221" s="122">
        <v>89</v>
      </c>
      <c r="M221" s="122">
        <v>8</v>
      </c>
      <c r="N221" s="122">
        <v>36</v>
      </c>
      <c r="O221" s="122">
        <v>5</v>
      </c>
      <c r="P221" s="122">
        <v>10</v>
      </c>
      <c r="Q221" s="122">
        <v>72</v>
      </c>
      <c r="R221" s="122">
        <v>49</v>
      </c>
      <c r="S221" s="122">
        <v>2</v>
      </c>
      <c r="T221" s="122">
        <v>13</v>
      </c>
      <c r="U221" s="122">
        <v>1</v>
      </c>
    </row>
    <row r="222" spans="1:21" ht="12.75" x14ac:dyDescent="0.2">
      <c r="A222" s="122" t="s">
        <v>572</v>
      </c>
      <c r="B222" s="122">
        <v>24</v>
      </c>
      <c r="C222" s="122">
        <v>4</v>
      </c>
      <c r="D222" s="122">
        <v>13</v>
      </c>
      <c r="E222" s="122">
        <v>9</v>
      </c>
      <c r="F222" s="122">
        <v>11</v>
      </c>
      <c r="G222" s="122">
        <v>6</v>
      </c>
      <c r="H222" s="122">
        <v>5</v>
      </c>
      <c r="I222" s="122">
        <v>1</v>
      </c>
      <c r="J222" s="122">
        <v>2</v>
      </c>
      <c r="K222" s="122">
        <v>5</v>
      </c>
      <c r="L222" s="122">
        <v>54</v>
      </c>
      <c r="M222" s="122">
        <v>20</v>
      </c>
      <c r="N222" s="122">
        <v>25</v>
      </c>
      <c r="O222" s="122">
        <v>7</v>
      </c>
      <c r="P222" s="122">
        <v>12</v>
      </c>
      <c r="Q222" s="122">
        <v>36</v>
      </c>
      <c r="R222" s="122">
        <v>7</v>
      </c>
      <c r="S222" s="122">
        <v>0</v>
      </c>
      <c r="T222" s="122">
        <v>3</v>
      </c>
      <c r="U222" s="122">
        <v>2</v>
      </c>
    </row>
    <row r="223" spans="1:21" ht="12.75" x14ac:dyDescent="0.2">
      <c r="A223" s="122" t="s">
        <v>573</v>
      </c>
      <c r="B223" s="122">
        <v>27</v>
      </c>
      <c r="C223" s="122">
        <v>28</v>
      </c>
      <c r="D223" s="122">
        <v>42</v>
      </c>
      <c r="E223" s="122">
        <v>77</v>
      </c>
      <c r="F223" s="122">
        <v>40</v>
      </c>
      <c r="G223" s="122">
        <v>24</v>
      </c>
      <c r="H223" s="122">
        <v>48</v>
      </c>
      <c r="I223" s="122">
        <v>5</v>
      </c>
      <c r="J223" s="122">
        <v>2</v>
      </c>
      <c r="K223" s="122">
        <v>27</v>
      </c>
      <c r="L223" s="122">
        <v>219</v>
      </c>
      <c r="M223" s="122">
        <v>22</v>
      </c>
      <c r="N223" s="122">
        <v>103</v>
      </c>
      <c r="O223" s="122">
        <v>23</v>
      </c>
      <c r="P223" s="122">
        <v>27</v>
      </c>
      <c r="Q223" s="122">
        <v>204</v>
      </c>
      <c r="R223" s="122">
        <v>93</v>
      </c>
      <c r="S223" s="122">
        <v>46</v>
      </c>
      <c r="T223" s="122">
        <v>61</v>
      </c>
      <c r="U223" s="122">
        <v>3</v>
      </c>
    </row>
    <row r="224" spans="1:21" ht="12.75" x14ac:dyDescent="0.2">
      <c r="A224" s="122" t="s">
        <v>574</v>
      </c>
      <c r="B224" s="122">
        <v>89</v>
      </c>
      <c r="C224" s="122">
        <v>14</v>
      </c>
      <c r="D224" s="122">
        <v>35</v>
      </c>
      <c r="E224" s="122">
        <v>105</v>
      </c>
      <c r="F224" s="122">
        <v>54</v>
      </c>
      <c r="G224" s="122">
        <v>38</v>
      </c>
      <c r="H224" s="122">
        <v>16</v>
      </c>
      <c r="I224" s="122">
        <v>7</v>
      </c>
      <c r="J224" s="122">
        <v>6</v>
      </c>
      <c r="K224" s="122">
        <v>16</v>
      </c>
      <c r="L224" s="122">
        <v>130</v>
      </c>
      <c r="M224" s="122">
        <v>5</v>
      </c>
      <c r="N224" s="122">
        <v>86</v>
      </c>
      <c r="O224" s="122">
        <v>9</v>
      </c>
      <c r="P224" s="122">
        <v>14</v>
      </c>
      <c r="Q224" s="122">
        <v>106</v>
      </c>
      <c r="R224" s="122">
        <v>73</v>
      </c>
      <c r="S224" s="122">
        <v>6</v>
      </c>
      <c r="T224" s="122">
        <v>29</v>
      </c>
      <c r="U224" s="122">
        <v>6</v>
      </c>
    </row>
    <row r="225" spans="1:21" ht="12.75" x14ac:dyDescent="0.2">
      <c r="A225" s="122" t="s">
        <v>575</v>
      </c>
      <c r="B225" s="122">
        <v>18</v>
      </c>
      <c r="C225" s="122">
        <v>2</v>
      </c>
      <c r="D225" s="122">
        <v>22</v>
      </c>
      <c r="E225" s="122">
        <v>16</v>
      </c>
      <c r="F225" s="122">
        <v>4</v>
      </c>
      <c r="G225" s="122">
        <v>10</v>
      </c>
      <c r="H225" s="122">
        <v>10</v>
      </c>
      <c r="I225" s="122">
        <v>2</v>
      </c>
      <c r="J225" s="122">
        <v>2</v>
      </c>
      <c r="K225" s="122">
        <v>2</v>
      </c>
      <c r="L225" s="122">
        <v>83</v>
      </c>
      <c r="M225" s="122">
        <v>1</v>
      </c>
      <c r="N225" s="122">
        <v>15</v>
      </c>
      <c r="O225" s="122">
        <v>7</v>
      </c>
      <c r="P225" s="122">
        <v>4</v>
      </c>
      <c r="Q225" s="122">
        <v>18</v>
      </c>
      <c r="R225" s="122">
        <v>5</v>
      </c>
      <c r="S225" s="122">
        <v>4</v>
      </c>
      <c r="T225" s="122">
        <v>10</v>
      </c>
      <c r="U225" s="122">
        <v>0</v>
      </c>
    </row>
    <row r="226" spans="1:21" ht="12.75" x14ac:dyDescent="0.2">
      <c r="A226" s="122" t="s">
        <v>576</v>
      </c>
      <c r="B226" s="122">
        <v>23</v>
      </c>
      <c r="C226" s="122">
        <v>6</v>
      </c>
      <c r="D226" s="122">
        <v>10</v>
      </c>
      <c r="E226" s="122">
        <v>11</v>
      </c>
      <c r="F226" s="122">
        <v>11</v>
      </c>
      <c r="G226" s="122">
        <v>26</v>
      </c>
      <c r="H226" s="122">
        <v>2</v>
      </c>
      <c r="I226" s="122">
        <v>0</v>
      </c>
      <c r="J226" s="122">
        <v>1</v>
      </c>
      <c r="K226" s="122">
        <v>7</v>
      </c>
      <c r="L226" s="122">
        <v>22</v>
      </c>
      <c r="M226" s="122">
        <v>1</v>
      </c>
      <c r="N226" s="122">
        <v>25</v>
      </c>
      <c r="O226" s="122">
        <v>10</v>
      </c>
      <c r="P226" s="122">
        <v>8</v>
      </c>
      <c r="Q226" s="122">
        <v>36</v>
      </c>
      <c r="R226" s="122">
        <v>14</v>
      </c>
      <c r="S226" s="122">
        <v>1</v>
      </c>
      <c r="T226" s="122">
        <v>2</v>
      </c>
      <c r="U226" s="122">
        <v>2</v>
      </c>
    </row>
    <row r="227" spans="1:21" ht="12.75" x14ac:dyDescent="0.2">
      <c r="A227" s="122" t="s">
        <v>577</v>
      </c>
      <c r="B227" s="122">
        <v>62</v>
      </c>
      <c r="C227" s="122">
        <v>39</v>
      </c>
      <c r="D227" s="122">
        <v>36</v>
      </c>
      <c r="E227" s="122">
        <v>81</v>
      </c>
      <c r="F227" s="122">
        <v>55</v>
      </c>
      <c r="G227" s="122">
        <v>43</v>
      </c>
      <c r="H227" s="122">
        <v>12</v>
      </c>
      <c r="I227" s="122">
        <v>9</v>
      </c>
      <c r="J227" s="122">
        <v>6</v>
      </c>
      <c r="K227" s="122">
        <v>15</v>
      </c>
      <c r="L227" s="122">
        <v>205</v>
      </c>
      <c r="M227" s="122">
        <v>5</v>
      </c>
      <c r="N227" s="122">
        <v>61</v>
      </c>
      <c r="O227" s="122">
        <v>26</v>
      </c>
      <c r="P227" s="122">
        <v>8</v>
      </c>
      <c r="Q227" s="122">
        <v>102</v>
      </c>
      <c r="R227" s="122">
        <v>43</v>
      </c>
      <c r="S227" s="122">
        <v>9</v>
      </c>
      <c r="T227" s="122">
        <v>33</v>
      </c>
      <c r="U227" s="122">
        <v>2</v>
      </c>
    </row>
    <row r="228" spans="1:21" ht="12.75" x14ac:dyDescent="0.2">
      <c r="A228" s="122" t="s">
        <v>578</v>
      </c>
      <c r="B228" s="122">
        <v>9</v>
      </c>
      <c r="C228" s="122">
        <v>6</v>
      </c>
      <c r="D228" s="122">
        <v>18</v>
      </c>
      <c r="E228" s="122">
        <v>8</v>
      </c>
      <c r="F228" s="122">
        <v>1</v>
      </c>
      <c r="G228" s="122">
        <v>4</v>
      </c>
      <c r="H228" s="122">
        <v>4</v>
      </c>
      <c r="I228" s="122">
        <v>1</v>
      </c>
      <c r="J228" s="122">
        <v>0</v>
      </c>
      <c r="K228" s="122">
        <v>4</v>
      </c>
      <c r="L228" s="122">
        <v>67</v>
      </c>
      <c r="M228" s="122">
        <v>1</v>
      </c>
      <c r="N228" s="122">
        <v>8</v>
      </c>
      <c r="O228" s="122">
        <v>5</v>
      </c>
      <c r="P228" s="122">
        <v>5</v>
      </c>
      <c r="Q228" s="122">
        <v>16</v>
      </c>
      <c r="R228" s="122">
        <v>12</v>
      </c>
      <c r="S228" s="122">
        <v>0</v>
      </c>
      <c r="T228" s="122">
        <v>4</v>
      </c>
      <c r="U228" s="122">
        <v>1</v>
      </c>
    </row>
    <row r="229" spans="1:21" ht="12.75" x14ac:dyDescent="0.2">
      <c r="A229" s="122" t="s">
        <v>579</v>
      </c>
      <c r="B229" s="122">
        <v>42</v>
      </c>
      <c r="C229" s="122">
        <v>16</v>
      </c>
      <c r="D229" s="122">
        <v>17</v>
      </c>
      <c r="E229" s="122">
        <v>23</v>
      </c>
      <c r="F229" s="122">
        <v>17</v>
      </c>
      <c r="G229" s="122">
        <v>19</v>
      </c>
      <c r="H229" s="122">
        <v>4</v>
      </c>
      <c r="I229" s="122">
        <v>2</v>
      </c>
      <c r="J229" s="122">
        <v>1</v>
      </c>
      <c r="K229" s="122">
        <v>10</v>
      </c>
      <c r="L229" s="122">
        <v>60</v>
      </c>
      <c r="M229" s="122">
        <v>3</v>
      </c>
      <c r="N229" s="122">
        <v>31</v>
      </c>
      <c r="O229" s="122">
        <v>8</v>
      </c>
      <c r="P229" s="122">
        <v>8</v>
      </c>
      <c r="Q229" s="122">
        <v>54</v>
      </c>
      <c r="R229" s="122">
        <v>20</v>
      </c>
      <c r="S229" s="122">
        <v>5</v>
      </c>
      <c r="T229" s="122">
        <v>10</v>
      </c>
      <c r="U229" s="122">
        <v>7</v>
      </c>
    </row>
    <row r="230" spans="1:21" ht="12.75" x14ac:dyDescent="0.2">
      <c r="A230" s="122" t="s">
        <v>568</v>
      </c>
      <c r="B230" s="122">
        <v>193</v>
      </c>
      <c r="C230" s="122">
        <v>87</v>
      </c>
      <c r="D230" s="122">
        <v>190</v>
      </c>
      <c r="E230" s="122">
        <v>664</v>
      </c>
      <c r="F230" s="122">
        <v>294</v>
      </c>
      <c r="G230" s="122">
        <v>148</v>
      </c>
      <c r="H230" s="122">
        <v>101</v>
      </c>
      <c r="I230" s="122">
        <v>37</v>
      </c>
      <c r="J230" s="122">
        <v>17</v>
      </c>
      <c r="K230" s="122">
        <v>102</v>
      </c>
      <c r="L230" s="122">
        <v>702</v>
      </c>
      <c r="M230" s="122">
        <v>4</v>
      </c>
      <c r="N230" s="122">
        <v>651</v>
      </c>
      <c r="O230" s="122">
        <v>58</v>
      </c>
      <c r="P230" s="122">
        <v>58</v>
      </c>
      <c r="Q230" s="122">
        <v>1140</v>
      </c>
      <c r="R230" s="122">
        <v>379</v>
      </c>
      <c r="S230" s="122">
        <v>68</v>
      </c>
      <c r="T230" s="122">
        <v>93</v>
      </c>
      <c r="U230" s="122">
        <v>50</v>
      </c>
    </row>
    <row r="231" spans="1:21" ht="14.25" customHeight="1" x14ac:dyDescent="0.2">
      <c r="A231" s="19" t="s">
        <v>580</v>
      </c>
      <c r="B231" s="19"/>
      <c r="C231" s="19"/>
      <c r="D231" s="122"/>
      <c r="E231" s="122"/>
      <c r="F231" s="19"/>
      <c r="G231" s="122"/>
      <c r="H231" s="122"/>
      <c r="I231" s="19"/>
      <c r="J231" s="122"/>
      <c r="K231" s="122"/>
      <c r="L231" s="122"/>
      <c r="M231" s="122"/>
      <c r="N231" s="122"/>
      <c r="O231" s="19"/>
      <c r="P231" s="122"/>
      <c r="Q231" s="122"/>
      <c r="R231" s="122"/>
      <c r="S231" s="19"/>
      <c r="T231" s="122"/>
      <c r="U231" s="122"/>
    </row>
    <row r="232" spans="1:21" ht="12.75" x14ac:dyDescent="0.2">
      <c r="A232" s="122" t="s">
        <v>581</v>
      </c>
      <c r="B232" s="122">
        <v>42</v>
      </c>
      <c r="C232" s="122">
        <v>7</v>
      </c>
      <c r="D232" s="122">
        <v>29</v>
      </c>
      <c r="E232" s="122">
        <v>71</v>
      </c>
      <c r="F232" s="122">
        <v>17</v>
      </c>
      <c r="G232" s="122">
        <v>13</v>
      </c>
      <c r="H232" s="122">
        <v>23</v>
      </c>
      <c r="I232" s="122">
        <v>15</v>
      </c>
      <c r="J232" s="122">
        <v>1</v>
      </c>
      <c r="K232" s="122">
        <v>11</v>
      </c>
      <c r="L232" s="122">
        <v>48</v>
      </c>
      <c r="M232" s="122">
        <v>4</v>
      </c>
      <c r="N232" s="122">
        <v>33</v>
      </c>
      <c r="O232" s="122">
        <v>24</v>
      </c>
      <c r="P232" s="122">
        <v>11</v>
      </c>
      <c r="Q232" s="122">
        <v>64</v>
      </c>
      <c r="R232" s="122">
        <v>37</v>
      </c>
      <c r="S232" s="122">
        <v>5</v>
      </c>
      <c r="T232" s="122">
        <v>14</v>
      </c>
      <c r="U232" s="122">
        <v>2</v>
      </c>
    </row>
    <row r="233" spans="1:21" ht="12.75" x14ac:dyDescent="0.2">
      <c r="A233" s="122" t="s">
        <v>582</v>
      </c>
      <c r="B233" s="122">
        <v>25</v>
      </c>
      <c r="C233" s="122">
        <v>41</v>
      </c>
      <c r="D233" s="122">
        <v>33</v>
      </c>
      <c r="E233" s="122">
        <v>50</v>
      </c>
      <c r="F233" s="122">
        <v>18</v>
      </c>
      <c r="G233" s="122">
        <v>12</v>
      </c>
      <c r="H233" s="122">
        <v>4</v>
      </c>
      <c r="I233" s="122">
        <v>1</v>
      </c>
      <c r="J233" s="122">
        <v>3</v>
      </c>
      <c r="K233" s="122">
        <v>5</v>
      </c>
      <c r="L233" s="122">
        <v>111</v>
      </c>
      <c r="M233" s="122">
        <v>21</v>
      </c>
      <c r="N233" s="122">
        <v>35</v>
      </c>
      <c r="O233" s="122">
        <v>8</v>
      </c>
      <c r="P233" s="122">
        <v>3</v>
      </c>
      <c r="Q233" s="122">
        <v>41</v>
      </c>
      <c r="R233" s="122">
        <v>33</v>
      </c>
      <c r="S233" s="122">
        <v>1</v>
      </c>
      <c r="T233" s="122">
        <v>10</v>
      </c>
      <c r="U233" s="122">
        <v>5</v>
      </c>
    </row>
    <row r="234" spans="1:21" ht="12.75" x14ac:dyDescent="0.2">
      <c r="A234" s="122" t="s">
        <v>583</v>
      </c>
      <c r="B234" s="122">
        <v>14</v>
      </c>
      <c r="C234" s="122">
        <v>26</v>
      </c>
      <c r="D234" s="122">
        <v>41</v>
      </c>
      <c r="E234" s="122">
        <v>39</v>
      </c>
      <c r="F234" s="122">
        <v>32</v>
      </c>
      <c r="G234" s="122">
        <v>29</v>
      </c>
      <c r="H234" s="122">
        <v>14</v>
      </c>
      <c r="I234" s="122">
        <v>6</v>
      </c>
      <c r="J234" s="122">
        <v>1</v>
      </c>
      <c r="K234" s="122">
        <v>18</v>
      </c>
      <c r="L234" s="122">
        <v>103</v>
      </c>
      <c r="M234" s="122">
        <v>4</v>
      </c>
      <c r="N234" s="122">
        <v>38</v>
      </c>
      <c r="O234" s="122">
        <v>30</v>
      </c>
      <c r="P234" s="122">
        <v>5</v>
      </c>
      <c r="Q234" s="122">
        <v>72</v>
      </c>
      <c r="R234" s="122">
        <v>37</v>
      </c>
      <c r="S234" s="122">
        <v>1</v>
      </c>
      <c r="T234" s="122">
        <v>13</v>
      </c>
      <c r="U234" s="122">
        <v>8</v>
      </c>
    </row>
    <row r="235" spans="1:21" ht="12.75" x14ac:dyDescent="0.2">
      <c r="A235" s="122" t="s">
        <v>584</v>
      </c>
      <c r="B235" s="122">
        <v>15</v>
      </c>
      <c r="C235" s="122">
        <v>7</v>
      </c>
      <c r="D235" s="122">
        <v>16</v>
      </c>
      <c r="E235" s="122">
        <v>30</v>
      </c>
      <c r="F235" s="122">
        <v>13</v>
      </c>
      <c r="G235" s="122">
        <v>28</v>
      </c>
      <c r="H235" s="122">
        <v>12</v>
      </c>
      <c r="I235" s="122">
        <v>6</v>
      </c>
      <c r="J235" s="122">
        <v>0</v>
      </c>
      <c r="K235" s="122">
        <v>6</v>
      </c>
      <c r="L235" s="122">
        <v>55</v>
      </c>
      <c r="M235" s="122">
        <v>5</v>
      </c>
      <c r="N235" s="122">
        <v>24</v>
      </c>
      <c r="O235" s="122">
        <v>20</v>
      </c>
      <c r="P235" s="122">
        <v>3</v>
      </c>
      <c r="Q235" s="122">
        <v>35</v>
      </c>
      <c r="R235" s="122">
        <v>33</v>
      </c>
      <c r="S235" s="122">
        <v>10</v>
      </c>
      <c r="T235" s="122">
        <v>15</v>
      </c>
      <c r="U235" s="122">
        <v>2</v>
      </c>
    </row>
    <row r="236" spans="1:21" ht="12.75" x14ac:dyDescent="0.2">
      <c r="A236" s="122" t="s">
        <v>585</v>
      </c>
      <c r="B236" s="122">
        <v>64</v>
      </c>
      <c r="C236" s="122">
        <v>31</v>
      </c>
      <c r="D236" s="122">
        <v>61</v>
      </c>
      <c r="E236" s="122">
        <v>112</v>
      </c>
      <c r="F236" s="122">
        <v>31</v>
      </c>
      <c r="G236" s="122">
        <v>37</v>
      </c>
      <c r="H236" s="122">
        <v>20</v>
      </c>
      <c r="I236" s="122">
        <v>6</v>
      </c>
      <c r="J236" s="122">
        <v>3</v>
      </c>
      <c r="K236" s="122">
        <v>12</v>
      </c>
      <c r="L236" s="122">
        <v>117</v>
      </c>
      <c r="M236" s="122">
        <v>38</v>
      </c>
      <c r="N236" s="122">
        <v>48</v>
      </c>
      <c r="O236" s="122">
        <v>20</v>
      </c>
      <c r="P236" s="122">
        <v>18</v>
      </c>
      <c r="Q236" s="122">
        <v>88</v>
      </c>
      <c r="R236" s="122">
        <v>86</v>
      </c>
      <c r="S236" s="122">
        <v>17</v>
      </c>
      <c r="T236" s="122">
        <v>28</v>
      </c>
      <c r="U236" s="122">
        <v>8</v>
      </c>
    </row>
    <row r="237" spans="1:21" ht="12.75" x14ac:dyDescent="0.2">
      <c r="A237" s="122" t="s">
        <v>586</v>
      </c>
      <c r="B237" s="122">
        <v>19</v>
      </c>
      <c r="C237" s="122">
        <v>17</v>
      </c>
      <c r="D237" s="122">
        <v>2</v>
      </c>
      <c r="E237" s="122">
        <v>8</v>
      </c>
      <c r="F237" s="122">
        <v>13</v>
      </c>
      <c r="G237" s="122">
        <v>10</v>
      </c>
      <c r="H237" s="122">
        <v>1</v>
      </c>
      <c r="I237" s="122">
        <v>1</v>
      </c>
      <c r="J237" s="122">
        <v>0</v>
      </c>
      <c r="K237" s="122">
        <v>4</v>
      </c>
      <c r="L237" s="122">
        <v>60</v>
      </c>
      <c r="M237" s="122">
        <v>7</v>
      </c>
      <c r="N237" s="122">
        <v>11</v>
      </c>
      <c r="O237" s="122">
        <v>6</v>
      </c>
      <c r="P237" s="122">
        <v>0</v>
      </c>
      <c r="Q237" s="122">
        <v>23</v>
      </c>
      <c r="R237" s="122">
        <v>13</v>
      </c>
      <c r="S237" s="122">
        <v>0</v>
      </c>
      <c r="T237" s="122">
        <v>8</v>
      </c>
      <c r="U237" s="122">
        <v>2</v>
      </c>
    </row>
    <row r="238" spans="1:21" ht="12.75" x14ac:dyDescent="0.2">
      <c r="A238" s="122" t="s">
        <v>587</v>
      </c>
      <c r="B238" s="122">
        <v>65</v>
      </c>
      <c r="C238" s="122">
        <v>53</v>
      </c>
      <c r="D238" s="122">
        <v>42</v>
      </c>
      <c r="E238" s="122">
        <v>84</v>
      </c>
      <c r="F238" s="122">
        <v>41</v>
      </c>
      <c r="G238" s="122">
        <v>24</v>
      </c>
      <c r="H238" s="122">
        <v>11</v>
      </c>
      <c r="I238" s="122">
        <v>6</v>
      </c>
      <c r="J238" s="122">
        <v>3</v>
      </c>
      <c r="K238" s="122">
        <v>19</v>
      </c>
      <c r="L238" s="122">
        <v>99</v>
      </c>
      <c r="M238" s="122">
        <v>0</v>
      </c>
      <c r="N238" s="122">
        <v>77</v>
      </c>
      <c r="O238" s="122">
        <v>43</v>
      </c>
      <c r="P238" s="122">
        <v>12</v>
      </c>
      <c r="Q238" s="122">
        <v>114</v>
      </c>
      <c r="R238" s="122">
        <v>67</v>
      </c>
      <c r="S238" s="122">
        <v>6</v>
      </c>
      <c r="T238" s="122">
        <v>18</v>
      </c>
      <c r="U238" s="122">
        <v>3</v>
      </c>
    </row>
    <row r="239" spans="1:21" ht="12.75" x14ac:dyDescent="0.2">
      <c r="A239" s="122" t="s">
        <v>588</v>
      </c>
      <c r="B239" s="122">
        <v>12</v>
      </c>
      <c r="C239" s="122">
        <v>6</v>
      </c>
      <c r="D239" s="122">
        <v>5</v>
      </c>
      <c r="E239" s="122">
        <v>17</v>
      </c>
      <c r="F239" s="122">
        <v>4</v>
      </c>
      <c r="G239" s="122">
        <v>8</v>
      </c>
      <c r="H239" s="122">
        <v>1</v>
      </c>
      <c r="I239" s="122">
        <v>0</v>
      </c>
      <c r="J239" s="122">
        <v>0</v>
      </c>
      <c r="K239" s="122">
        <v>3</v>
      </c>
      <c r="L239" s="122">
        <v>30</v>
      </c>
      <c r="M239" s="122">
        <v>4</v>
      </c>
      <c r="N239" s="122">
        <v>9</v>
      </c>
      <c r="O239" s="122">
        <v>7</v>
      </c>
      <c r="P239" s="122">
        <v>5</v>
      </c>
      <c r="Q239" s="122">
        <v>7</v>
      </c>
      <c r="R239" s="122">
        <v>10</v>
      </c>
      <c r="S239" s="122">
        <v>2</v>
      </c>
      <c r="T239" s="122">
        <v>5</v>
      </c>
      <c r="U239" s="122">
        <v>1</v>
      </c>
    </row>
    <row r="240" spans="1:21" ht="12.75" x14ac:dyDescent="0.2">
      <c r="A240" s="122" t="s">
        <v>589</v>
      </c>
      <c r="B240" s="122">
        <v>16</v>
      </c>
      <c r="C240" s="122">
        <v>21</v>
      </c>
      <c r="D240" s="122">
        <v>12</v>
      </c>
      <c r="E240" s="122">
        <v>29</v>
      </c>
      <c r="F240" s="122">
        <v>11</v>
      </c>
      <c r="G240" s="122">
        <v>19</v>
      </c>
      <c r="H240" s="122">
        <v>6</v>
      </c>
      <c r="I240" s="122">
        <v>1</v>
      </c>
      <c r="J240" s="122">
        <v>2</v>
      </c>
      <c r="K240" s="122">
        <v>15</v>
      </c>
      <c r="L240" s="122">
        <v>59</v>
      </c>
      <c r="M240" s="122">
        <v>5</v>
      </c>
      <c r="N240" s="122">
        <v>19</v>
      </c>
      <c r="O240" s="122">
        <v>21</v>
      </c>
      <c r="P240" s="122">
        <v>4</v>
      </c>
      <c r="Q240" s="122">
        <v>59</v>
      </c>
      <c r="R240" s="122">
        <v>29</v>
      </c>
      <c r="S240" s="122">
        <v>7</v>
      </c>
      <c r="T240" s="122">
        <v>15</v>
      </c>
      <c r="U240" s="122">
        <v>2</v>
      </c>
    </row>
    <row r="241" spans="1:21" ht="12.75" x14ac:dyDescent="0.2">
      <c r="A241" s="122" t="s">
        <v>590</v>
      </c>
      <c r="B241" s="122">
        <v>145</v>
      </c>
      <c r="C241" s="122">
        <v>156</v>
      </c>
      <c r="D241" s="122">
        <v>172</v>
      </c>
      <c r="E241" s="122">
        <v>458</v>
      </c>
      <c r="F241" s="122">
        <v>211</v>
      </c>
      <c r="G241" s="122">
        <v>106</v>
      </c>
      <c r="H241" s="122">
        <v>80</v>
      </c>
      <c r="I241" s="122">
        <v>17</v>
      </c>
      <c r="J241" s="122">
        <v>42</v>
      </c>
      <c r="K241" s="122">
        <v>95</v>
      </c>
      <c r="L241" s="122">
        <v>639</v>
      </c>
      <c r="M241" s="122">
        <v>18</v>
      </c>
      <c r="N241" s="122">
        <v>729</v>
      </c>
      <c r="O241" s="122">
        <v>95</v>
      </c>
      <c r="P241" s="122">
        <v>48</v>
      </c>
      <c r="Q241" s="122">
        <v>1139</v>
      </c>
      <c r="R241" s="122">
        <v>516</v>
      </c>
      <c r="S241" s="122">
        <v>39</v>
      </c>
      <c r="T241" s="122">
        <v>128</v>
      </c>
      <c r="U241" s="122">
        <v>65</v>
      </c>
    </row>
    <row r="242" spans="1:21" ht="14.25" customHeight="1" x14ac:dyDescent="0.2">
      <c r="A242" s="19" t="s">
        <v>591</v>
      </c>
      <c r="B242" s="19"/>
      <c r="C242" s="19"/>
      <c r="D242" s="122"/>
      <c r="E242" s="122"/>
      <c r="F242" s="19"/>
      <c r="G242" s="122"/>
      <c r="H242" s="122"/>
      <c r="I242" s="19"/>
      <c r="J242" s="122"/>
      <c r="K242" s="122"/>
      <c r="L242" s="122"/>
      <c r="M242" s="122"/>
      <c r="N242" s="122"/>
      <c r="O242" s="19"/>
      <c r="P242" s="122"/>
      <c r="Q242" s="122"/>
      <c r="R242" s="122"/>
      <c r="S242" s="19"/>
      <c r="T242" s="122"/>
      <c r="U242" s="122"/>
    </row>
    <row r="243" spans="1:21" ht="12.75" x14ac:dyDescent="0.2">
      <c r="A243" s="122" t="s">
        <v>592</v>
      </c>
      <c r="B243" s="122">
        <v>40</v>
      </c>
      <c r="C243" s="122">
        <v>55</v>
      </c>
      <c r="D243" s="122">
        <v>40</v>
      </c>
      <c r="E243" s="122">
        <v>53</v>
      </c>
      <c r="F243" s="122">
        <v>21</v>
      </c>
      <c r="G243" s="122">
        <v>56</v>
      </c>
      <c r="H243" s="122">
        <v>29</v>
      </c>
      <c r="I243" s="122">
        <v>2</v>
      </c>
      <c r="J243" s="122">
        <v>0</v>
      </c>
      <c r="K243" s="122">
        <v>4</v>
      </c>
      <c r="L243" s="122">
        <v>177</v>
      </c>
      <c r="M243" s="122">
        <v>22</v>
      </c>
      <c r="N243" s="122">
        <v>83</v>
      </c>
      <c r="O243" s="122">
        <v>20</v>
      </c>
      <c r="P243" s="122">
        <v>10</v>
      </c>
      <c r="Q243" s="122">
        <v>88</v>
      </c>
      <c r="R243" s="122">
        <v>42</v>
      </c>
      <c r="S243" s="122">
        <v>2</v>
      </c>
      <c r="T243" s="122">
        <v>26</v>
      </c>
      <c r="U243" s="122">
        <v>6</v>
      </c>
    </row>
    <row r="244" spans="1:21" ht="12.75" x14ac:dyDescent="0.2">
      <c r="A244" s="122" t="s">
        <v>593</v>
      </c>
      <c r="B244" s="122">
        <v>111</v>
      </c>
      <c r="C244" s="122">
        <v>48</v>
      </c>
      <c r="D244" s="122">
        <v>76</v>
      </c>
      <c r="E244" s="122">
        <v>179</v>
      </c>
      <c r="F244" s="122">
        <v>82</v>
      </c>
      <c r="G244" s="122">
        <v>67</v>
      </c>
      <c r="H244" s="122">
        <v>73</v>
      </c>
      <c r="I244" s="122">
        <v>9</v>
      </c>
      <c r="J244" s="122">
        <v>80</v>
      </c>
      <c r="K244" s="122">
        <v>24</v>
      </c>
      <c r="L244" s="122">
        <v>346</v>
      </c>
      <c r="M244" s="122">
        <v>14</v>
      </c>
      <c r="N244" s="122">
        <v>203</v>
      </c>
      <c r="O244" s="122">
        <v>32</v>
      </c>
      <c r="P244" s="122">
        <v>38</v>
      </c>
      <c r="Q244" s="122">
        <v>193</v>
      </c>
      <c r="R244" s="122">
        <v>215</v>
      </c>
      <c r="S244" s="122">
        <v>15</v>
      </c>
      <c r="T244" s="122">
        <v>84</v>
      </c>
      <c r="U244" s="122">
        <v>2</v>
      </c>
    </row>
    <row r="245" spans="1:21" ht="12.75" x14ac:dyDescent="0.2">
      <c r="A245" s="122" t="s">
        <v>594</v>
      </c>
      <c r="B245" s="122">
        <v>104</v>
      </c>
      <c r="C245" s="122">
        <v>49</v>
      </c>
      <c r="D245" s="122">
        <v>78</v>
      </c>
      <c r="E245" s="122">
        <v>294</v>
      </c>
      <c r="F245" s="122">
        <v>125</v>
      </c>
      <c r="G245" s="122">
        <v>72</v>
      </c>
      <c r="H245" s="122">
        <v>30</v>
      </c>
      <c r="I245" s="122">
        <v>18</v>
      </c>
      <c r="J245" s="122">
        <v>28</v>
      </c>
      <c r="K245" s="122">
        <v>41</v>
      </c>
      <c r="L245" s="122">
        <v>224</v>
      </c>
      <c r="M245" s="122">
        <v>9</v>
      </c>
      <c r="N245" s="122">
        <v>303</v>
      </c>
      <c r="O245" s="122">
        <v>47</v>
      </c>
      <c r="P245" s="122">
        <v>28</v>
      </c>
      <c r="Q245" s="122">
        <v>228</v>
      </c>
      <c r="R245" s="122">
        <v>199</v>
      </c>
      <c r="S245" s="122">
        <v>11</v>
      </c>
      <c r="T245" s="122">
        <v>78</v>
      </c>
      <c r="U245" s="122">
        <v>4</v>
      </c>
    </row>
    <row r="246" spans="1:21" ht="12.75" x14ac:dyDescent="0.2">
      <c r="A246" s="122" t="s">
        <v>595</v>
      </c>
      <c r="B246" s="122">
        <v>38</v>
      </c>
      <c r="C246" s="122">
        <v>15</v>
      </c>
      <c r="D246" s="122">
        <v>15</v>
      </c>
      <c r="E246" s="122">
        <v>26</v>
      </c>
      <c r="F246" s="122">
        <v>22</v>
      </c>
      <c r="G246" s="122">
        <v>22</v>
      </c>
      <c r="H246" s="122">
        <v>13</v>
      </c>
      <c r="I246" s="122">
        <v>4</v>
      </c>
      <c r="J246" s="122">
        <v>8</v>
      </c>
      <c r="K246" s="122">
        <v>15</v>
      </c>
      <c r="L246" s="122">
        <v>37</v>
      </c>
      <c r="M246" s="122">
        <v>3</v>
      </c>
      <c r="N246" s="122">
        <v>36</v>
      </c>
      <c r="O246" s="122">
        <v>19</v>
      </c>
      <c r="P246" s="122">
        <v>12</v>
      </c>
      <c r="Q246" s="122">
        <v>55</v>
      </c>
      <c r="R246" s="122">
        <v>46</v>
      </c>
      <c r="S246" s="122">
        <v>2</v>
      </c>
      <c r="T246" s="122">
        <v>12</v>
      </c>
      <c r="U246" s="122">
        <v>1</v>
      </c>
    </row>
    <row r="247" spans="1:21" ht="12.75" x14ac:dyDescent="0.2">
      <c r="A247" s="122" t="s">
        <v>596</v>
      </c>
      <c r="B247" s="122">
        <v>47</v>
      </c>
      <c r="C247" s="122">
        <v>30</v>
      </c>
      <c r="D247" s="122">
        <v>20</v>
      </c>
      <c r="E247" s="122">
        <v>62</v>
      </c>
      <c r="F247" s="122">
        <v>32</v>
      </c>
      <c r="G247" s="122">
        <v>40</v>
      </c>
      <c r="H247" s="122">
        <v>32</v>
      </c>
      <c r="I247" s="122">
        <v>5</v>
      </c>
      <c r="J247" s="122">
        <v>4</v>
      </c>
      <c r="K247" s="122">
        <v>9</v>
      </c>
      <c r="L247" s="122">
        <v>97</v>
      </c>
      <c r="M247" s="122">
        <v>15</v>
      </c>
      <c r="N247" s="122">
        <v>39</v>
      </c>
      <c r="O247" s="122">
        <v>15</v>
      </c>
      <c r="P247" s="122">
        <v>4</v>
      </c>
      <c r="Q247" s="122">
        <v>49</v>
      </c>
      <c r="R247" s="122">
        <v>30</v>
      </c>
      <c r="S247" s="122">
        <v>8</v>
      </c>
      <c r="T247" s="122">
        <v>10</v>
      </c>
      <c r="U247" s="122">
        <v>1</v>
      </c>
    </row>
    <row r="248" spans="1:21" ht="12.75" x14ac:dyDescent="0.2">
      <c r="A248" s="122" t="s">
        <v>597</v>
      </c>
      <c r="B248" s="122">
        <v>17</v>
      </c>
      <c r="C248" s="122">
        <v>14</v>
      </c>
      <c r="D248" s="122">
        <v>25</v>
      </c>
      <c r="E248" s="122">
        <v>75</v>
      </c>
      <c r="F248" s="122">
        <v>36</v>
      </c>
      <c r="G248" s="122">
        <v>17</v>
      </c>
      <c r="H248" s="122">
        <v>50</v>
      </c>
      <c r="I248" s="122">
        <v>3</v>
      </c>
      <c r="J248" s="122">
        <v>0</v>
      </c>
      <c r="K248" s="122">
        <v>15</v>
      </c>
      <c r="L248" s="122">
        <v>46</v>
      </c>
      <c r="M248" s="122">
        <v>3</v>
      </c>
      <c r="N248" s="122">
        <v>52</v>
      </c>
      <c r="O248" s="122">
        <v>13</v>
      </c>
      <c r="P248" s="122">
        <v>24</v>
      </c>
      <c r="Q248" s="122">
        <v>49</v>
      </c>
      <c r="R248" s="122">
        <v>65</v>
      </c>
      <c r="S248" s="122">
        <v>4</v>
      </c>
      <c r="T248" s="122">
        <v>8</v>
      </c>
      <c r="U248" s="122">
        <v>0</v>
      </c>
    </row>
    <row r="249" spans="1:21" ht="12.75" x14ac:dyDescent="0.2">
      <c r="A249" s="122" t="s">
        <v>598</v>
      </c>
      <c r="B249" s="122">
        <v>46</v>
      </c>
      <c r="C249" s="122">
        <v>13</v>
      </c>
      <c r="D249" s="122">
        <v>64</v>
      </c>
      <c r="E249" s="122">
        <v>67</v>
      </c>
      <c r="F249" s="122">
        <v>41</v>
      </c>
      <c r="G249" s="122">
        <v>30</v>
      </c>
      <c r="H249" s="122">
        <v>56</v>
      </c>
      <c r="I249" s="122">
        <v>6</v>
      </c>
      <c r="J249" s="122">
        <v>9</v>
      </c>
      <c r="K249" s="122">
        <v>10</v>
      </c>
      <c r="L249" s="122">
        <v>135</v>
      </c>
      <c r="M249" s="122">
        <v>35</v>
      </c>
      <c r="N249" s="122">
        <v>65</v>
      </c>
      <c r="O249" s="122">
        <v>12</v>
      </c>
      <c r="P249" s="122">
        <v>14</v>
      </c>
      <c r="Q249" s="122">
        <v>118</v>
      </c>
      <c r="R249" s="122">
        <v>131</v>
      </c>
      <c r="S249" s="122">
        <v>8</v>
      </c>
      <c r="T249" s="122">
        <v>28</v>
      </c>
      <c r="U249" s="122">
        <v>0</v>
      </c>
    </row>
    <row r="250" spans="1:21" ht="12.75" x14ac:dyDescent="0.2">
      <c r="A250" s="122" t="s">
        <v>599</v>
      </c>
      <c r="B250" s="122">
        <v>35</v>
      </c>
      <c r="C250" s="122">
        <v>0</v>
      </c>
      <c r="D250" s="122">
        <v>17</v>
      </c>
      <c r="E250" s="122">
        <v>49</v>
      </c>
      <c r="F250" s="122">
        <v>12</v>
      </c>
      <c r="G250" s="122">
        <v>18</v>
      </c>
      <c r="H250" s="122">
        <v>23</v>
      </c>
      <c r="I250" s="122">
        <v>8</v>
      </c>
      <c r="J250" s="122">
        <v>2</v>
      </c>
      <c r="K250" s="122">
        <v>4</v>
      </c>
      <c r="L250" s="122">
        <v>37</v>
      </c>
      <c r="M250" s="122">
        <v>1</v>
      </c>
      <c r="N250" s="122">
        <v>34</v>
      </c>
      <c r="O250" s="122">
        <v>8</v>
      </c>
      <c r="P250" s="122">
        <v>7</v>
      </c>
      <c r="Q250" s="122">
        <v>44</v>
      </c>
      <c r="R250" s="122">
        <v>21</v>
      </c>
      <c r="S250" s="122">
        <v>1</v>
      </c>
      <c r="T250" s="122">
        <v>8</v>
      </c>
      <c r="U250" s="122">
        <v>0</v>
      </c>
    </row>
    <row r="251" spans="1:21" ht="12.75" x14ac:dyDescent="0.2">
      <c r="A251" s="122" t="s">
        <v>600</v>
      </c>
      <c r="B251" s="122">
        <v>57</v>
      </c>
      <c r="C251" s="122">
        <v>39</v>
      </c>
      <c r="D251" s="122">
        <v>30</v>
      </c>
      <c r="E251" s="122">
        <v>82</v>
      </c>
      <c r="F251" s="122">
        <v>31</v>
      </c>
      <c r="G251" s="122">
        <v>36</v>
      </c>
      <c r="H251" s="122">
        <v>4</v>
      </c>
      <c r="I251" s="122">
        <v>4</v>
      </c>
      <c r="J251" s="122">
        <v>4</v>
      </c>
      <c r="K251" s="122">
        <v>7</v>
      </c>
      <c r="L251" s="122">
        <v>96</v>
      </c>
      <c r="M251" s="122">
        <v>3</v>
      </c>
      <c r="N251" s="122">
        <v>41</v>
      </c>
      <c r="O251" s="122">
        <v>19</v>
      </c>
      <c r="P251" s="122">
        <v>12</v>
      </c>
      <c r="Q251" s="122">
        <v>53</v>
      </c>
      <c r="R251" s="122">
        <v>70</v>
      </c>
      <c r="S251" s="122">
        <v>1</v>
      </c>
      <c r="T251" s="122">
        <v>24</v>
      </c>
      <c r="U251" s="122">
        <v>1</v>
      </c>
    </row>
    <row r="252" spans="1:21" ht="12.75" x14ac:dyDescent="0.2">
      <c r="A252" s="122" t="s">
        <v>601</v>
      </c>
      <c r="B252" s="122">
        <v>19</v>
      </c>
      <c r="C252" s="122">
        <v>17</v>
      </c>
      <c r="D252" s="122">
        <v>8</v>
      </c>
      <c r="E252" s="122">
        <v>31</v>
      </c>
      <c r="F252" s="122">
        <v>17</v>
      </c>
      <c r="G252" s="122">
        <v>15</v>
      </c>
      <c r="H252" s="122">
        <v>2</v>
      </c>
      <c r="I252" s="122">
        <v>3</v>
      </c>
      <c r="J252" s="122">
        <v>0</v>
      </c>
      <c r="K252" s="122">
        <v>2</v>
      </c>
      <c r="L252" s="122">
        <v>40</v>
      </c>
      <c r="M252" s="122">
        <v>3</v>
      </c>
      <c r="N252" s="122">
        <v>22</v>
      </c>
      <c r="O252" s="122">
        <v>10</v>
      </c>
      <c r="P252" s="122">
        <v>7</v>
      </c>
      <c r="Q252" s="122">
        <v>24</v>
      </c>
      <c r="R252" s="122">
        <v>18</v>
      </c>
      <c r="S252" s="122">
        <v>2</v>
      </c>
      <c r="T252" s="122">
        <v>10</v>
      </c>
      <c r="U252" s="122">
        <v>1</v>
      </c>
    </row>
    <row r="253" spans="1:21" ht="12.75" x14ac:dyDescent="0.2">
      <c r="A253" s="122" t="s">
        <v>602</v>
      </c>
      <c r="B253" s="122">
        <v>35</v>
      </c>
      <c r="C253" s="122">
        <v>27</v>
      </c>
      <c r="D253" s="122">
        <v>16</v>
      </c>
      <c r="E253" s="122">
        <v>21</v>
      </c>
      <c r="F253" s="122">
        <v>14</v>
      </c>
      <c r="G253" s="122">
        <v>21</v>
      </c>
      <c r="H253" s="122">
        <v>5</v>
      </c>
      <c r="I253" s="122">
        <v>1</v>
      </c>
      <c r="J253" s="122">
        <v>0</v>
      </c>
      <c r="K253" s="122">
        <v>7</v>
      </c>
      <c r="L253" s="122">
        <v>17</v>
      </c>
      <c r="M253" s="122">
        <v>0</v>
      </c>
      <c r="N253" s="122">
        <v>42</v>
      </c>
      <c r="O253" s="122">
        <v>19</v>
      </c>
      <c r="P253" s="122">
        <v>5</v>
      </c>
      <c r="Q253" s="122">
        <v>36</v>
      </c>
      <c r="R253" s="122">
        <v>20</v>
      </c>
      <c r="S253" s="122">
        <v>3</v>
      </c>
      <c r="T253" s="122">
        <v>7</v>
      </c>
      <c r="U253" s="122">
        <v>0</v>
      </c>
    </row>
    <row r="254" spans="1:21" ht="12.75" x14ac:dyDescent="0.2">
      <c r="A254" s="122" t="s">
        <v>603</v>
      </c>
      <c r="B254" s="122">
        <v>10</v>
      </c>
      <c r="C254" s="122">
        <v>6</v>
      </c>
      <c r="D254" s="122">
        <v>24</v>
      </c>
      <c r="E254" s="122">
        <v>39</v>
      </c>
      <c r="F254" s="122">
        <v>13</v>
      </c>
      <c r="G254" s="122">
        <v>13</v>
      </c>
      <c r="H254" s="122">
        <v>20</v>
      </c>
      <c r="I254" s="122">
        <v>4</v>
      </c>
      <c r="J254" s="122">
        <v>0</v>
      </c>
      <c r="K254" s="122">
        <v>6</v>
      </c>
      <c r="L254" s="122">
        <v>43</v>
      </c>
      <c r="M254" s="122">
        <v>8</v>
      </c>
      <c r="N254" s="122">
        <v>21</v>
      </c>
      <c r="O254" s="122">
        <v>9</v>
      </c>
      <c r="P254" s="122">
        <v>13</v>
      </c>
      <c r="Q254" s="122">
        <v>31</v>
      </c>
      <c r="R254" s="122">
        <v>41</v>
      </c>
      <c r="S254" s="122">
        <v>1</v>
      </c>
      <c r="T254" s="122">
        <v>17</v>
      </c>
      <c r="U254" s="122">
        <v>0</v>
      </c>
    </row>
    <row r="255" spans="1:21" ht="12.75" x14ac:dyDescent="0.2">
      <c r="A255" s="122" t="s">
        <v>604</v>
      </c>
      <c r="B255" s="122">
        <v>45</v>
      </c>
      <c r="C255" s="122">
        <v>10</v>
      </c>
      <c r="D255" s="122">
        <v>23</v>
      </c>
      <c r="E255" s="122">
        <v>36</v>
      </c>
      <c r="F255" s="122">
        <v>27</v>
      </c>
      <c r="G255" s="122">
        <v>24</v>
      </c>
      <c r="H255" s="122">
        <v>11</v>
      </c>
      <c r="I255" s="122">
        <v>0</v>
      </c>
      <c r="J255" s="122">
        <v>6</v>
      </c>
      <c r="K255" s="122">
        <v>10</v>
      </c>
      <c r="L255" s="122">
        <v>39</v>
      </c>
      <c r="M255" s="122">
        <v>4</v>
      </c>
      <c r="N255" s="122">
        <v>22</v>
      </c>
      <c r="O255" s="122">
        <v>11</v>
      </c>
      <c r="P255" s="122">
        <v>8</v>
      </c>
      <c r="Q255" s="122">
        <v>34</v>
      </c>
      <c r="R255" s="122">
        <v>32</v>
      </c>
      <c r="S255" s="122">
        <v>5</v>
      </c>
      <c r="T255" s="122">
        <v>2</v>
      </c>
      <c r="U255" s="122">
        <v>0</v>
      </c>
    </row>
    <row r="256" spans="1:21" ht="12.75" x14ac:dyDescent="0.2">
      <c r="A256" s="122" t="s">
        <v>605</v>
      </c>
      <c r="B256" s="122">
        <v>22</v>
      </c>
      <c r="C256" s="122">
        <v>24</v>
      </c>
      <c r="D256" s="122">
        <v>5</v>
      </c>
      <c r="E256" s="122">
        <v>10</v>
      </c>
      <c r="F256" s="122">
        <v>12</v>
      </c>
      <c r="G256" s="122">
        <v>14</v>
      </c>
      <c r="H256" s="122">
        <v>4</v>
      </c>
      <c r="I256" s="122">
        <v>4</v>
      </c>
      <c r="J256" s="122">
        <v>0</v>
      </c>
      <c r="K256" s="122">
        <v>4</v>
      </c>
      <c r="L256" s="122">
        <v>44</v>
      </c>
      <c r="M256" s="122">
        <v>12</v>
      </c>
      <c r="N256" s="122">
        <v>10</v>
      </c>
      <c r="O256" s="122">
        <v>13</v>
      </c>
      <c r="P256" s="122">
        <v>3</v>
      </c>
      <c r="Q256" s="122">
        <v>35</v>
      </c>
      <c r="R256" s="122">
        <v>18</v>
      </c>
      <c r="S256" s="122">
        <v>1</v>
      </c>
      <c r="T256" s="122">
        <v>13</v>
      </c>
      <c r="U256" s="122">
        <v>0</v>
      </c>
    </row>
    <row r="257" spans="1:21" ht="12.75" x14ac:dyDescent="0.2">
      <c r="A257" s="122" t="s">
        <v>606</v>
      </c>
      <c r="B257" s="122">
        <v>20</v>
      </c>
      <c r="C257" s="122">
        <v>4</v>
      </c>
      <c r="D257" s="122">
        <v>9</v>
      </c>
      <c r="E257" s="122">
        <v>22</v>
      </c>
      <c r="F257" s="122">
        <v>12</v>
      </c>
      <c r="G257" s="122">
        <v>29</v>
      </c>
      <c r="H257" s="122">
        <v>1</v>
      </c>
      <c r="I257" s="122">
        <v>3</v>
      </c>
      <c r="J257" s="122">
        <v>0</v>
      </c>
      <c r="K257" s="122">
        <v>7</v>
      </c>
      <c r="L257" s="122">
        <v>40</v>
      </c>
      <c r="M257" s="122">
        <v>11</v>
      </c>
      <c r="N257" s="122">
        <v>14</v>
      </c>
      <c r="O257" s="122">
        <v>16</v>
      </c>
      <c r="P257" s="122">
        <v>6</v>
      </c>
      <c r="Q257" s="122">
        <v>11</v>
      </c>
      <c r="R257" s="122">
        <v>9</v>
      </c>
      <c r="S257" s="122">
        <v>1</v>
      </c>
      <c r="T257" s="122">
        <v>18</v>
      </c>
      <c r="U257" s="122">
        <v>0</v>
      </c>
    </row>
    <row r="258" spans="1:21" ht="14.25" customHeight="1" x14ac:dyDescent="0.2">
      <c r="A258" s="19" t="s">
        <v>607</v>
      </c>
      <c r="B258" s="19"/>
      <c r="C258" s="19"/>
      <c r="D258" s="122"/>
      <c r="E258" s="122"/>
      <c r="F258" s="19"/>
      <c r="G258" s="122"/>
      <c r="H258" s="122"/>
      <c r="I258" s="19"/>
      <c r="J258" s="122"/>
      <c r="K258" s="122"/>
      <c r="L258" s="122"/>
      <c r="M258" s="122"/>
      <c r="N258" s="122"/>
      <c r="O258" s="19"/>
      <c r="P258" s="122"/>
      <c r="Q258" s="122"/>
      <c r="R258" s="122"/>
      <c r="S258" s="19"/>
      <c r="T258" s="122"/>
      <c r="U258" s="122"/>
    </row>
    <row r="259" spans="1:21" ht="12.75" x14ac:dyDescent="0.2">
      <c r="A259" s="122" t="s">
        <v>608</v>
      </c>
      <c r="B259" s="122">
        <v>62</v>
      </c>
      <c r="C259" s="122">
        <v>29</v>
      </c>
      <c r="D259" s="122">
        <v>20</v>
      </c>
      <c r="E259" s="122">
        <v>125</v>
      </c>
      <c r="F259" s="122">
        <v>42</v>
      </c>
      <c r="G259" s="122">
        <v>38</v>
      </c>
      <c r="H259" s="122">
        <v>6</v>
      </c>
      <c r="I259" s="122">
        <v>0</v>
      </c>
      <c r="J259" s="122">
        <v>2</v>
      </c>
      <c r="K259" s="122">
        <v>28</v>
      </c>
      <c r="L259" s="122">
        <v>152</v>
      </c>
      <c r="M259" s="122">
        <v>28</v>
      </c>
      <c r="N259" s="122">
        <v>57</v>
      </c>
      <c r="O259" s="122">
        <v>38</v>
      </c>
      <c r="P259" s="122">
        <v>25</v>
      </c>
      <c r="Q259" s="122">
        <v>69</v>
      </c>
      <c r="R259" s="122">
        <v>89</v>
      </c>
      <c r="S259" s="122">
        <v>6</v>
      </c>
      <c r="T259" s="122">
        <v>31</v>
      </c>
      <c r="U259" s="122">
        <v>23</v>
      </c>
    </row>
    <row r="260" spans="1:21" ht="12.75" x14ac:dyDescent="0.2">
      <c r="A260" s="122" t="s">
        <v>609</v>
      </c>
      <c r="B260" s="122">
        <v>155</v>
      </c>
      <c r="C260" s="122">
        <v>119</v>
      </c>
      <c r="D260" s="122">
        <v>118</v>
      </c>
      <c r="E260" s="122">
        <v>344</v>
      </c>
      <c r="F260" s="122">
        <v>180</v>
      </c>
      <c r="G260" s="122">
        <v>101</v>
      </c>
      <c r="H260" s="122">
        <v>95</v>
      </c>
      <c r="I260" s="122">
        <v>26</v>
      </c>
      <c r="J260" s="122">
        <v>38</v>
      </c>
      <c r="K260" s="122">
        <v>112</v>
      </c>
      <c r="L260" s="122">
        <v>463</v>
      </c>
      <c r="M260" s="122">
        <v>46</v>
      </c>
      <c r="N260" s="122">
        <v>315</v>
      </c>
      <c r="O260" s="122">
        <v>68</v>
      </c>
      <c r="P260" s="122">
        <v>49</v>
      </c>
      <c r="Q260" s="122">
        <v>623</v>
      </c>
      <c r="R260" s="122">
        <v>349</v>
      </c>
      <c r="S260" s="122">
        <v>56</v>
      </c>
      <c r="T260" s="122">
        <v>75</v>
      </c>
      <c r="U260" s="122">
        <v>8</v>
      </c>
    </row>
    <row r="261" spans="1:21" ht="12.75" x14ac:dyDescent="0.2">
      <c r="A261" s="122" t="s">
        <v>610</v>
      </c>
      <c r="B261" s="122">
        <v>34</v>
      </c>
      <c r="C261" s="122">
        <v>11</v>
      </c>
      <c r="D261" s="122">
        <v>19</v>
      </c>
      <c r="E261" s="122">
        <v>22</v>
      </c>
      <c r="F261" s="122">
        <v>18</v>
      </c>
      <c r="G261" s="122">
        <v>12</v>
      </c>
      <c r="H261" s="122">
        <v>5</v>
      </c>
      <c r="I261" s="122">
        <v>3</v>
      </c>
      <c r="J261" s="122">
        <v>4</v>
      </c>
      <c r="K261" s="122">
        <v>16</v>
      </c>
      <c r="L261" s="122">
        <v>65</v>
      </c>
      <c r="M261" s="122">
        <v>20</v>
      </c>
      <c r="N261" s="122">
        <v>17</v>
      </c>
      <c r="O261" s="122">
        <v>17</v>
      </c>
      <c r="P261" s="122">
        <v>13</v>
      </c>
      <c r="Q261" s="122">
        <v>50</v>
      </c>
      <c r="R261" s="122">
        <v>28</v>
      </c>
      <c r="S261" s="122">
        <v>3</v>
      </c>
      <c r="T261" s="122">
        <v>9</v>
      </c>
      <c r="U261" s="122">
        <v>1</v>
      </c>
    </row>
    <row r="262" spans="1:21" ht="12.75" x14ac:dyDescent="0.2">
      <c r="A262" s="122" t="s">
        <v>611</v>
      </c>
      <c r="B262" s="122">
        <v>93</v>
      </c>
      <c r="C262" s="122">
        <v>20</v>
      </c>
      <c r="D262" s="122">
        <v>32</v>
      </c>
      <c r="E262" s="122">
        <v>168</v>
      </c>
      <c r="F262" s="122">
        <v>60</v>
      </c>
      <c r="G262" s="122">
        <v>24</v>
      </c>
      <c r="H262" s="122">
        <v>56</v>
      </c>
      <c r="I262" s="122">
        <v>23</v>
      </c>
      <c r="J262" s="122">
        <v>0</v>
      </c>
      <c r="K262" s="122">
        <v>13</v>
      </c>
      <c r="L262" s="122">
        <v>177</v>
      </c>
      <c r="M262" s="122">
        <v>47</v>
      </c>
      <c r="N262" s="122">
        <v>110</v>
      </c>
      <c r="O262" s="122">
        <v>35</v>
      </c>
      <c r="P262" s="122">
        <v>28</v>
      </c>
      <c r="Q262" s="122">
        <v>129</v>
      </c>
      <c r="R262" s="122">
        <v>102</v>
      </c>
      <c r="S262" s="122">
        <v>15</v>
      </c>
      <c r="T262" s="122">
        <v>42</v>
      </c>
      <c r="U262" s="122">
        <v>5</v>
      </c>
    </row>
    <row r="263" spans="1:21" ht="12.75" x14ac:dyDescent="0.2">
      <c r="A263" s="122" t="s">
        <v>612</v>
      </c>
      <c r="B263" s="122">
        <v>41</v>
      </c>
      <c r="C263" s="122">
        <v>34</v>
      </c>
      <c r="D263" s="122">
        <v>12</v>
      </c>
      <c r="E263" s="122">
        <v>77</v>
      </c>
      <c r="F263" s="122">
        <v>52</v>
      </c>
      <c r="G263" s="122">
        <v>21</v>
      </c>
      <c r="H263" s="122">
        <v>10</v>
      </c>
      <c r="I263" s="122">
        <v>10</v>
      </c>
      <c r="J263" s="122">
        <v>2</v>
      </c>
      <c r="K263" s="122">
        <v>7</v>
      </c>
      <c r="L263" s="122">
        <v>116</v>
      </c>
      <c r="M263" s="122">
        <v>30</v>
      </c>
      <c r="N263" s="122">
        <v>54</v>
      </c>
      <c r="O263" s="122">
        <v>43</v>
      </c>
      <c r="P263" s="122">
        <v>7</v>
      </c>
      <c r="Q263" s="122">
        <v>70</v>
      </c>
      <c r="R263" s="122">
        <v>32</v>
      </c>
      <c r="S263" s="122">
        <v>11</v>
      </c>
      <c r="T263" s="122">
        <v>25</v>
      </c>
      <c r="U263" s="122">
        <v>5</v>
      </c>
    </row>
    <row r="264" spans="1:21" ht="12.75" x14ac:dyDescent="0.2">
      <c r="A264" s="122" t="s">
        <v>613</v>
      </c>
      <c r="B264" s="122">
        <v>24</v>
      </c>
      <c r="C264" s="122">
        <v>4</v>
      </c>
      <c r="D264" s="122">
        <v>22</v>
      </c>
      <c r="E264" s="122">
        <v>24</v>
      </c>
      <c r="F264" s="122">
        <v>14</v>
      </c>
      <c r="G264" s="122">
        <v>24</v>
      </c>
      <c r="H264" s="122">
        <v>10</v>
      </c>
      <c r="I264" s="122">
        <v>12</v>
      </c>
      <c r="J264" s="122">
        <v>1</v>
      </c>
      <c r="K264" s="122">
        <v>0</v>
      </c>
      <c r="L264" s="122">
        <v>30</v>
      </c>
      <c r="M264" s="122">
        <v>9</v>
      </c>
      <c r="N264" s="122">
        <v>22</v>
      </c>
      <c r="O264" s="122">
        <v>18</v>
      </c>
      <c r="P264" s="122">
        <v>4</v>
      </c>
      <c r="Q264" s="122">
        <v>29</v>
      </c>
      <c r="R264" s="122">
        <v>13</v>
      </c>
      <c r="S264" s="122">
        <v>3</v>
      </c>
      <c r="T264" s="122">
        <v>18</v>
      </c>
      <c r="U264" s="122">
        <v>2</v>
      </c>
    </row>
    <row r="265" spans="1:21" ht="12.75" x14ac:dyDescent="0.2">
      <c r="A265" s="122" t="s">
        <v>614</v>
      </c>
      <c r="B265" s="122">
        <v>9</v>
      </c>
      <c r="C265" s="122">
        <v>7</v>
      </c>
      <c r="D265" s="122">
        <v>13</v>
      </c>
      <c r="E265" s="122">
        <v>12</v>
      </c>
      <c r="F265" s="122">
        <v>10</v>
      </c>
      <c r="G265" s="122">
        <v>9</v>
      </c>
      <c r="H265" s="122">
        <v>7</v>
      </c>
      <c r="I265" s="122">
        <v>2</v>
      </c>
      <c r="J265" s="122">
        <v>2</v>
      </c>
      <c r="K265" s="122">
        <v>2</v>
      </c>
      <c r="L265" s="122">
        <v>40</v>
      </c>
      <c r="M265" s="122">
        <v>6</v>
      </c>
      <c r="N265" s="122">
        <v>13</v>
      </c>
      <c r="O265" s="122">
        <v>12</v>
      </c>
      <c r="P265" s="122">
        <v>4</v>
      </c>
      <c r="Q265" s="122">
        <v>19</v>
      </c>
      <c r="R265" s="122">
        <v>11</v>
      </c>
      <c r="S265" s="122">
        <v>1</v>
      </c>
      <c r="T265" s="122">
        <v>3</v>
      </c>
      <c r="U265" s="122">
        <v>2</v>
      </c>
    </row>
    <row r="266" spans="1:21" ht="12.75" x14ac:dyDescent="0.2">
      <c r="A266" s="122" t="s">
        <v>615</v>
      </c>
      <c r="B266" s="122">
        <v>14</v>
      </c>
      <c r="C266" s="122">
        <v>39</v>
      </c>
      <c r="D266" s="122">
        <v>11</v>
      </c>
      <c r="E266" s="122">
        <v>68</v>
      </c>
      <c r="F266" s="122">
        <v>23</v>
      </c>
      <c r="G266" s="122">
        <v>11</v>
      </c>
      <c r="H266" s="122">
        <v>0</v>
      </c>
      <c r="I266" s="122">
        <v>0</v>
      </c>
      <c r="J266" s="122">
        <v>0</v>
      </c>
      <c r="K266" s="122">
        <v>6</v>
      </c>
      <c r="L266" s="122">
        <v>66</v>
      </c>
      <c r="M266" s="122">
        <v>31</v>
      </c>
      <c r="N266" s="122">
        <v>22</v>
      </c>
      <c r="O266" s="122">
        <v>21</v>
      </c>
      <c r="P266" s="122">
        <v>7</v>
      </c>
      <c r="Q266" s="122">
        <v>41</v>
      </c>
      <c r="R266" s="122">
        <v>35</v>
      </c>
      <c r="S266" s="122">
        <v>0</v>
      </c>
      <c r="T266" s="122">
        <v>13</v>
      </c>
      <c r="U266" s="122">
        <v>4</v>
      </c>
    </row>
    <row r="267" spans="1:21" ht="12.75" x14ac:dyDescent="0.2">
      <c r="A267" s="122" t="s">
        <v>616</v>
      </c>
      <c r="B267" s="122">
        <v>55</v>
      </c>
      <c r="C267" s="122">
        <v>19</v>
      </c>
      <c r="D267" s="122">
        <v>63</v>
      </c>
      <c r="E267" s="122">
        <v>92</v>
      </c>
      <c r="F267" s="122">
        <v>104</v>
      </c>
      <c r="G267" s="122">
        <v>67</v>
      </c>
      <c r="H267" s="122">
        <v>74</v>
      </c>
      <c r="I267" s="122">
        <v>13</v>
      </c>
      <c r="J267" s="122">
        <v>12</v>
      </c>
      <c r="K267" s="122">
        <v>51</v>
      </c>
      <c r="L267" s="122">
        <v>248</v>
      </c>
      <c r="M267" s="122">
        <v>179</v>
      </c>
      <c r="N267" s="122">
        <v>78</v>
      </c>
      <c r="O267" s="122">
        <v>23</v>
      </c>
      <c r="P267" s="122">
        <v>38</v>
      </c>
      <c r="Q267" s="122">
        <v>169</v>
      </c>
      <c r="R267" s="122">
        <v>61</v>
      </c>
      <c r="S267" s="122">
        <v>6</v>
      </c>
      <c r="T267" s="122">
        <v>70</v>
      </c>
      <c r="U267" s="122">
        <v>6</v>
      </c>
    </row>
    <row r="268" spans="1:21" ht="12.75" x14ac:dyDescent="0.2">
      <c r="A268" s="122" t="s">
        <v>617</v>
      </c>
      <c r="B268" s="122">
        <v>49</v>
      </c>
      <c r="C268" s="122">
        <v>7</v>
      </c>
      <c r="D268" s="122">
        <v>50</v>
      </c>
      <c r="E268" s="122">
        <v>71</v>
      </c>
      <c r="F268" s="122">
        <v>38</v>
      </c>
      <c r="G268" s="122">
        <v>31</v>
      </c>
      <c r="H268" s="122">
        <v>18</v>
      </c>
      <c r="I268" s="122">
        <v>20</v>
      </c>
      <c r="J268" s="122">
        <v>2</v>
      </c>
      <c r="K268" s="122">
        <v>26</v>
      </c>
      <c r="L268" s="122">
        <v>124</v>
      </c>
      <c r="M268" s="122">
        <v>27</v>
      </c>
      <c r="N268" s="122">
        <v>69</v>
      </c>
      <c r="O268" s="122">
        <v>27</v>
      </c>
      <c r="P268" s="122">
        <v>13</v>
      </c>
      <c r="Q268" s="122">
        <v>83</v>
      </c>
      <c r="R268" s="122">
        <v>100</v>
      </c>
      <c r="S268" s="122">
        <v>3</v>
      </c>
      <c r="T268" s="122">
        <v>37</v>
      </c>
      <c r="U268" s="122">
        <v>8</v>
      </c>
    </row>
    <row r="269" spans="1:21" ht="14.25" customHeight="1" x14ac:dyDescent="0.2">
      <c r="A269" s="19" t="s">
        <v>618</v>
      </c>
      <c r="B269" s="19"/>
      <c r="C269" s="19"/>
      <c r="D269" s="122"/>
      <c r="E269" s="122"/>
      <c r="F269" s="19"/>
      <c r="G269" s="122"/>
      <c r="H269" s="122"/>
      <c r="I269" s="19"/>
      <c r="J269" s="122"/>
      <c r="K269" s="122"/>
      <c r="L269" s="122"/>
      <c r="M269" s="122"/>
      <c r="N269" s="122"/>
      <c r="O269" s="19"/>
      <c r="P269" s="122"/>
      <c r="Q269" s="122"/>
      <c r="R269" s="122"/>
      <c r="S269" s="19"/>
      <c r="T269" s="122"/>
      <c r="U269" s="122"/>
    </row>
    <row r="270" spans="1:21" ht="12.75" x14ac:dyDescent="0.2">
      <c r="A270" s="122" t="s">
        <v>619</v>
      </c>
      <c r="B270" s="122">
        <v>24</v>
      </c>
      <c r="C270" s="122">
        <v>58</v>
      </c>
      <c r="D270" s="122">
        <v>14</v>
      </c>
      <c r="E270" s="122">
        <v>102</v>
      </c>
      <c r="F270" s="122">
        <v>53</v>
      </c>
      <c r="G270" s="122">
        <v>35</v>
      </c>
      <c r="H270" s="122">
        <v>10</v>
      </c>
      <c r="I270" s="122">
        <v>3</v>
      </c>
      <c r="J270" s="122">
        <v>11</v>
      </c>
      <c r="K270" s="122">
        <v>20</v>
      </c>
      <c r="L270" s="122">
        <v>150</v>
      </c>
      <c r="M270" s="122">
        <v>1</v>
      </c>
      <c r="N270" s="122">
        <v>90</v>
      </c>
      <c r="O270" s="122">
        <v>28</v>
      </c>
      <c r="P270" s="122">
        <v>26</v>
      </c>
      <c r="Q270" s="122">
        <v>91</v>
      </c>
      <c r="R270" s="122">
        <v>88</v>
      </c>
      <c r="S270" s="122">
        <v>24</v>
      </c>
      <c r="T270" s="122">
        <v>19</v>
      </c>
      <c r="U270" s="122">
        <v>2</v>
      </c>
    </row>
    <row r="271" spans="1:21" ht="12.75" x14ac:dyDescent="0.2">
      <c r="A271" s="122" t="s">
        <v>620</v>
      </c>
      <c r="B271" s="122">
        <v>1</v>
      </c>
      <c r="C271" s="122">
        <v>56</v>
      </c>
      <c r="D271" s="122">
        <v>51</v>
      </c>
      <c r="E271" s="122">
        <v>16</v>
      </c>
      <c r="F271" s="122">
        <v>34</v>
      </c>
      <c r="G271" s="122">
        <v>48</v>
      </c>
      <c r="H271" s="122">
        <v>7</v>
      </c>
      <c r="I271" s="122">
        <v>6</v>
      </c>
      <c r="J271" s="122">
        <v>2</v>
      </c>
      <c r="K271" s="122">
        <v>19</v>
      </c>
      <c r="L271" s="122">
        <v>76</v>
      </c>
      <c r="M271" s="122">
        <v>13</v>
      </c>
      <c r="N271" s="122">
        <v>94</v>
      </c>
      <c r="O271" s="122">
        <v>21</v>
      </c>
      <c r="P271" s="122">
        <v>11</v>
      </c>
      <c r="Q271" s="122">
        <v>88</v>
      </c>
      <c r="R271" s="122">
        <v>66</v>
      </c>
      <c r="S271" s="122">
        <v>5</v>
      </c>
      <c r="T271" s="122">
        <v>4</v>
      </c>
      <c r="U271" s="122">
        <v>1</v>
      </c>
    </row>
    <row r="272" spans="1:21" ht="12.75" x14ac:dyDescent="0.2">
      <c r="A272" s="122" t="s">
        <v>621</v>
      </c>
      <c r="B272" s="122">
        <v>16</v>
      </c>
      <c r="C272" s="122">
        <v>31</v>
      </c>
      <c r="D272" s="122">
        <v>28</v>
      </c>
      <c r="E272" s="122">
        <v>44</v>
      </c>
      <c r="F272" s="122">
        <v>15</v>
      </c>
      <c r="G272" s="122">
        <v>65</v>
      </c>
      <c r="H272" s="122">
        <v>17</v>
      </c>
      <c r="I272" s="122">
        <v>32</v>
      </c>
      <c r="J272" s="122">
        <v>3</v>
      </c>
      <c r="K272" s="122">
        <v>9</v>
      </c>
      <c r="L272" s="122">
        <v>138</v>
      </c>
      <c r="M272" s="122">
        <v>5</v>
      </c>
      <c r="N272" s="122">
        <v>54</v>
      </c>
      <c r="O272" s="122">
        <v>29</v>
      </c>
      <c r="P272" s="122">
        <v>4</v>
      </c>
      <c r="Q272" s="122">
        <v>75</v>
      </c>
      <c r="R272" s="122">
        <v>77</v>
      </c>
      <c r="S272" s="122">
        <v>5</v>
      </c>
      <c r="T272" s="122">
        <v>47</v>
      </c>
      <c r="U272" s="122">
        <v>2</v>
      </c>
    </row>
    <row r="273" spans="1:21" ht="12.75" x14ac:dyDescent="0.2">
      <c r="A273" s="122" t="s">
        <v>622</v>
      </c>
      <c r="B273" s="122">
        <v>106</v>
      </c>
      <c r="C273" s="122">
        <v>71</v>
      </c>
      <c r="D273" s="122">
        <v>157</v>
      </c>
      <c r="E273" s="122">
        <v>425</v>
      </c>
      <c r="F273" s="122">
        <v>191</v>
      </c>
      <c r="G273" s="122">
        <v>93</v>
      </c>
      <c r="H273" s="122">
        <v>58</v>
      </c>
      <c r="I273" s="122">
        <v>26</v>
      </c>
      <c r="J273" s="122">
        <v>4</v>
      </c>
      <c r="K273" s="122">
        <v>79</v>
      </c>
      <c r="L273" s="122">
        <v>453</v>
      </c>
      <c r="M273" s="122">
        <v>47</v>
      </c>
      <c r="N273" s="122">
        <v>396</v>
      </c>
      <c r="O273" s="122">
        <v>92</v>
      </c>
      <c r="P273" s="122">
        <v>26</v>
      </c>
      <c r="Q273" s="122">
        <v>530</v>
      </c>
      <c r="R273" s="122">
        <v>310</v>
      </c>
      <c r="S273" s="122">
        <v>26</v>
      </c>
      <c r="T273" s="122">
        <v>40</v>
      </c>
      <c r="U273" s="122">
        <v>7</v>
      </c>
    </row>
    <row r="274" spans="1:21" ht="12.75" x14ac:dyDescent="0.2">
      <c r="A274" s="122" t="s">
        <v>623</v>
      </c>
      <c r="B274" s="122">
        <v>31</v>
      </c>
      <c r="C274" s="122">
        <v>12</v>
      </c>
      <c r="D274" s="122">
        <v>57</v>
      </c>
      <c r="E274" s="122">
        <v>81</v>
      </c>
      <c r="F274" s="122">
        <v>23</v>
      </c>
      <c r="G274" s="122">
        <v>62</v>
      </c>
      <c r="H274" s="122">
        <v>54</v>
      </c>
      <c r="I274" s="122">
        <v>4</v>
      </c>
      <c r="J274" s="122">
        <v>0</v>
      </c>
      <c r="K274" s="122">
        <v>25</v>
      </c>
      <c r="L274" s="122">
        <v>85</v>
      </c>
      <c r="M274" s="122">
        <v>1</v>
      </c>
      <c r="N274" s="122">
        <v>59</v>
      </c>
      <c r="O274" s="122">
        <v>14</v>
      </c>
      <c r="P274" s="122">
        <v>23</v>
      </c>
      <c r="Q274" s="122">
        <v>73</v>
      </c>
      <c r="R274" s="122">
        <v>63</v>
      </c>
      <c r="S274" s="122">
        <v>11</v>
      </c>
      <c r="T274" s="122">
        <v>17</v>
      </c>
      <c r="U274" s="122">
        <v>2</v>
      </c>
    </row>
    <row r="275" spans="1:21" ht="12.75" x14ac:dyDescent="0.2">
      <c r="A275" s="122" t="s">
        <v>624</v>
      </c>
      <c r="B275" s="122">
        <v>19</v>
      </c>
      <c r="C275" s="122">
        <v>6</v>
      </c>
      <c r="D275" s="122">
        <v>3</v>
      </c>
      <c r="E275" s="122">
        <v>13</v>
      </c>
      <c r="F275" s="122">
        <v>11</v>
      </c>
      <c r="G275" s="122">
        <v>16</v>
      </c>
      <c r="H275" s="122">
        <v>1</v>
      </c>
      <c r="I275" s="122">
        <v>0</v>
      </c>
      <c r="J275" s="122">
        <v>1</v>
      </c>
      <c r="K275" s="122">
        <v>8</v>
      </c>
      <c r="L275" s="122">
        <v>56</v>
      </c>
      <c r="M275" s="122">
        <v>20</v>
      </c>
      <c r="N275" s="122">
        <v>22</v>
      </c>
      <c r="O275" s="122">
        <v>16</v>
      </c>
      <c r="P275" s="122">
        <v>5</v>
      </c>
      <c r="Q275" s="122">
        <v>48</v>
      </c>
      <c r="R275" s="122">
        <v>29</v>
      </c>
      <c r="S275" s="122">
        <v>3</v>
      </c>
      <c r="T275" s="122">
        <v>26</v>
      </c>
      <c r="U275" s="122">
        <v>0</v>
      </c>
    </row>
    <row r="276" spans="1:21" ht="12.75" x14ac:dyDescent="0.2">
      <c r="A276" s="122" t="s">
        <v>625</v>
      </c>
      <c r="B276" s="122">
        <v>92</v>
      </c>
      <c r="C276" s="122">
        <v>44</v>
      </c>
      <c r="D276" s="122">
        <v>95</v>
      </c>
      <c r="E276" s="122">
        <v>260</v>
      </c>
      <c r="F276" s="122">
        <v>90</v>
      </c>
      <c r="G276" s="122">
        <v>106</v>
      </c>
      <c r="H276" s="122">
        <v>57</v>
      </c>
      <c r="I276" s="122">
        <v>8</v>
      </c>
      <c r="J276" s="122">
        <v>0</v>
      </c>
      <c r="K276" s="122">
        <v>35</v>
      </c>
      <c r="L276" s="122">
        <v>240</v>
      </c>
      <c r="M276" s="122">
        <v>30</v>
      </c>
      <c r="N276" s="122">
        <v>289</v>
      </c>
      <c r="O276" s="122">
        <v>26</v>
      </c>
      <c r="P276" s="122">
        <v>19</v>
      </c>
      <c r="Q276" s="122">
        <v>269</v>
      </c>
      <c r="R276" s="122">
        <v>168</v>
      </c>
      <c r="S276" s="122">
        <v>21</v>
      </c>
      <c r="T276" s="122">
        <v>64</v>
      </c>
      <c r="U276" s="122">
        <v>2</v>
      </c>
    </row>
    <row r="277" spans="1:21" ht="14.25" customHeight="1" x14ac:dyDescent="0.2">
      <c r="A277" s="19" t="s">
        <v>626</v>
      </c>
      <c r="B277" s="19"/>
      <c r="C277" s="19"/>
      <c r="D277" s="122"/>
      <c r="E277" s="122"/>
      <c r="F277" s="19"/>
      <c r="G277" s="122"/>
      <c r="H277" s="122"/>
      <c r="I277" s="19"/>
      <c r="J277" s="122"/>
      <c r="K277" s="122"/>
      <c r="L277" s="122"/>
      <c r="M277" s="122"/>
      <c r="N277" s="122"/>
      <c r="O277" s="19"/>
      <c r="P277" s="122"/>
      <c r="Q277" s="122"/>
      <c r="R277" s="122"/>
      <c r="S277" s="19"/>
      <c r="T277" s="122"/>
      <c r="U277" s="122"/>
    </row>
    <row r="278" spans="1:21" ht="12.75" x14ac:dyDescent="0.2">
      <c r="A278" s="122" t="s">
        <v>627</v>
      </c>
      <c r="B278" s="122">
        <v>20</v>
      </c>
      <c r="C278" s="122">
        <v>15</v>
      </c>
      <c r="D278" s="122">
        <v>6</v>
      </c>
      <c r="E278" s="122">
        <v>15</v>
      </c>
      <c r="F278" s="122">
        <v>15</v>
      </c>
      <c r="G278" s="122">
        <v>19</v>
      </c>
      <c r="H278" s="122">
        <v>4</v>
      </c>
      <c r="I278" s="122">
        <v>4</v>
      </c>
      <c r="J278" s="122">
        <v>1</v>
      </c>
      <c r="K278" s="122">
        <v>3</v>
      </c>
      <c r="L278" s="122">
        <v>44</v>
      </c>
      <c r="M278" s="122">
        <v>1</v>
      </c>
      <c r="N278" s="122">
        <v>17</v>
      </c>
      <c r="O278" s="122">
        <v>14</v>
      </c>
      <c r="P278" s="122">
        <v>2</v>
      </c>
      <c r="Q278" s="122">
        <v>34</v>
      </c>
      <c r="R278" s="122">
        <v>9</v>
      </c>
      <c r="S278" s="122">
        <v>2</v>
      </c>
      <c r="T278" s="122">
        <v>8</v>
      </c>
      <c r="U278" s="122">
        <v>0</v>
      </c>
    </row>
    <row r="279" spans="1:21" ht="12.75" x14ac:dyDescent="0.2">
      <c r="A279" s="122" t="s">
        <v>628</v>
      </c>
      <c r="B279" s="122">
        <v>14</v>
      </c>
      <c r="C279" s="122">
        <v>10</v>
      </c>
      <c r="D279" s="122">
        <v>17</v>
      </c>
      <c r="E279" s="122">
        <v>17</v>
      </c>
      <c r="F279" s="122">
        <v>19</v>
      </c>
      <c r="G279" s="122">
        <v>18</v>
      </c>
      <c r="H279" s="122">
        <v>8</v>
      </c>
      <c r="I279" s="122">
        <v>6</v>
      </c>
      <c r="J279" s="122">
        <v>10</v>
      </c>
      <c r="K279" s="122">
        <v>5</v>
      </c>
      <c r="L279" s="122">
        <v>60</v>
      </c>
      <c r="M279" s="122">
        <v>4</v>
      </c>
      <c r="N279" s="122">
        <v>13</v>
      </c>
      <c r="O279" s="122">
        <v>12</v>
      </c>
      <c r="P279" s="122">
        <v>0</v>
      </c>
      <c r="Q279" s="122">
        <v>24</v>
      </c>
      <c r="R279" s="122">
        <v>14</v>
      </c>
      <c r="S279" s="122">
        <v>8</v>
      </c>
      <c r="T279" s="122">
        <v>7</v>
      </c>
      <c r="U279" s="122">
        <v>1</v>
      </c>
    </row>
    <row r="280" spans="1:21" ht="12.75" x14ac:dyDescent="0.2">
      <c r="A280" s="122" t="s">
        <v>629</v>
      </c>
      <c r="B280" s="122">
        <v>20</v>
      </c>
      <c r="C280" s="122">
        <v>3</v>
      </c>
      <c r="D280" s="122">
        <v>6</v>
      </c>
      <c r="E280" s="122">
        <v>24</v>
      </c>
      <c r="F280" s="122">
        <v>16</v>
      </c>
      <c r="G280" s="122">
        <v>28</v>
      </c>
      <c r="H280" s="122">
        <v>17</v>
      </c>
      <c r="I280" s="122">
        <v>3</v>
      </c>
      <c r="J280" s="122">
        <v>4</v>
      </c>
      <c r="K280" s="122">
        <v>2</v>
      </c>
      <c r="L280" s="122">
        <v>48</v>
      </c>
      <c r="M280" s="122">
        <v>12</v>
      </c>
      <c r="N280" s="122">
        <v>39</v>
      </c>
      <c r="O280" s="122">
        <v>15</v>
      </c>
      <c r="P280" s="122">
        <v>6</v>
      </c>
      <c r="Q280" s="122">
        <v>60</v>
      </c>
      <c r="R280" s="122">
        <v>10</v>
      </c>
      <c r="S280" s="122">
        <v>5</v>
      </c>
      <c r="T280" s="122">
        <v>3</v>
      </c>
      <c r="U280" s="122">
        <v>2</v>
      </c>
    </row>
    <row r="281" spans="1:21" ht="12.75" x14ac:dyDescent="0.2">
      <c r="A281" s="122" t="s">
        <v>630</v>
      </c>
      <c r="B281" s="122">
        <v>20</v>
      </c>
      <c r="C281" s="122">
        <v>26</v>
      </c>
      <c r="D281" s="122">
        <v>17</v>
      </c>
      <c r="E281" s="122">
        <v>45</v>
      </c>
      <c r="F281" s="122">
        <v>39</v>
      </c>
      <c r="G281" s="122">
        <v>38</v>
      </c>
      <c r="H281" s="122">
        <v>7</v>
      </c>
      <c r="I281" s="122">
        <v>4</v>
      </c>
      <c r="J281" s="122">
        <v>7</v>
      </c>
      <c r="K281" s="122">
        <v>17</v>
      </c>
      <c r="L281" s="122">
        <v>68</v>
      </c>
      <c r="M281" s="122">
        <v>5</v>
      </c>
      <c r="N281" s="122">
        <v>49</v>
      </c>
      <c r="O281" s="122">
        <v>24</v>
      </c>
      <c r="P281" s="122">
        <v>4</v>
      </c>
      <c r="Q281" s="122">
        <v>78</v>
      </c>
      <c r="R281" s="122">
        <v>45</v>
      </c>
      <c r="S281" s="122">
        <v>8</v>
      </c>
      <c r="T281" s="122">
        <v>17</v>
      </c>
      <c r="U281" s="122">
        <v>0</v>
      </c>
    </row>
    <row r="282" spans="1:21" ht="12.75" x14ac:dyDescent="0.2">
      <c r="A282" s="122" t="s">
        <v>631</v>
      </c>
      <c r="B282" s="122">
        <v>3</v>
      </c>
      <c r="C282" s="122">
        <v>6</v>
      </c>
      <c r="D282" s="122">
        <v>13</v>
      </c>
      <c r="E282" s="122">
        <v>6</v>
      </c>
      <c r="F282" s="122">
        <v>6</v>
      </c>
      <c r="G282" s="122">
        <v>16</v>
      </c>
      <c r="H282" s="122">
        <v>1</v>
      </c>
      <c r="I282" s="122">
        <v>2</v>
      </c>
      <c r="J282" s="122">
        <v>2</v>
      </c>
      <c r="K282" s="122">
        <v>3</v>
      </c>
      <c r="L282" s="122">
        <v>46</v>
      </c>
      <c r="M282" s="122">
        <v>9</v>
      </c>
      <c r="N282" s="122">
        <v>19</v>
      </c>
      <c r="O282" s="122">
        <v>13</v>
      </c>
      <c r="P282" s="122">
        <v>2</v>
      </c>
      <c r="Q282" s="122">
        <v>14</v>
      </c>
      <c r="R282" s="122">
        <v>10</v>
      </c>
      <c r="S282" s="122">
        <v>0</v>
      </c>
      <c r="T282" s="122">
        <v>14</v>
      </c>
      <c r="U282" s="122">
        <v>1</v>
      </c>
    </row>
    <row r="283" spans="1:21" ht="12.75" x14ac:dyDescent="0.2">
      <c r="A283" s="122" t="s">
        <v>632</v>
      </c>
      <c r="B283" s="122">
        <v>25</v>
      </c>
      <c r="C283" s="122">
        <v>18</v>
      </c>
      <c r="D283" s="122">
        <v>24</v>
      </c>
      <c r="E283" s="122">
        <v>20</v>
      </c>
      <c r="F283" s="122">
        <v>14</v>
      </c>
      <c r="G283" s="122">
        <v>46</v>
      </c>
      <c r="H283" s="122">
        <v>11</v>
      </c>
      <c r="I283" s="122">
        <v>5</v>
      </c>
      <c r="J283" s="122">
        <v>1</v>
      </c>
      <c r="K283" s="122">
        <v>8</v>
      </c>
      <c r="L283" s="122">
        <v>63</v>
      </c>
      <c r="M283" s="122">
        <v>12</v>
      </c>
      <c r="N283" s="122">
        <v>12</v>
      </c>
      <c r="O283" s="122">
        <v>21</v>
      </c>
      <c r="P283" s="122">
        <v>8</v>
      </c>
      <c r="Q283" s="122">
        <v>35</v>
      </c>
      <c r="R283" s="122">
        <v>18</v>
      </c>
      <c r="S283" s="122">
        <v>3</v>
      </c>
      <c r="T283" s="122">
        <v>16</v>
      </c>
      <c r="U283" s="122">
        <v>2</v>
      </c>
    </row>
    <row r="284" spans="1:21" ht="12.75" x14ac:dyDescent="0.2">
      <c r="A284" s="122" t="s">
        <v>633</v>
      </c>
      <c r="B284" s="122">
        <v>11</v>
      </c>
      <c r="C284" s="122">
        <v>5</v>
      </c>
      <c r="D284" s="122">
        <v>7</v>
      </c>
      <c r="E284" s="122">
        <v>50</v>
      </c>
      <c r="F284" s="122">
        <v>30</v>
      </c>
      <c r="G284" s="122">
        <v>29</v>
      </c>
      <c r="H284" s="122">
        <v>1</v>
      </c>
      <c r="I284" s="122">
        <v>12</v>
      </c>
      <c r="J284" s="122">
        <v>6</v>
      </c>
      <c r="K284" s="122">
        <v>8</v>
      </c>
      <c r="L284" s="122">
        <v>51</v>
      </c>
      <c r="M284" s="122">
        <v>0</v>
      </c>
      <c r="N284" s="122">
        <v>40</v>
      </c>
      <c r="O284" s="122">
        <v>18</v>
      </c>
      <c r="P284" s="122">
        <v>12</v>
      </c>
      <c r="Q284" s="122">
        <v>61</v>
      </c>
      <c r="R284" s="122">
        <v>23</v>
      </c>
      <c r="S284" s="122">
        <v>2</v>
      </c>
      <c r="T284" s="122">
        <v>2</v>
      </c>
      <c r="U284" s="122">
        <v>2</v>
      </c>
    </row>
    <row r="285" spans="1:21" ht="12.75" x14ac:dyDescent="0.2">
      <c r="A285" s="122" t="s">
        <v>634</v>
      </c>
      <c r="B285" s="122">
        <v>78</v>
      </c>
      <c r="C285" s="122">
        <v>92</v>
      </c>
      <c r="D285" s="122">
        <v>67</v>
      </c>
      <c r="E285" s="122">
        <v>219</v>
      </c>
      <c r="F285" s="122">
        <v>143</v>
      </c>
      <c r="G285" s="122">
        <v>85</v>
      </c>
      <c r="H285" s="122">
        <v>27</v>
      </c>
      <c r="I285" s="122">
        <v>33</v>
      </c>
      <c r="J285" s="122">
        <v>25</v>
      </c>
      <c r="K285" s="122">
        <v>45</v>
      </c>
      <c r="L285" s="122">
        <v>206</v>
      </c>
      <c r="M285" s="122">
        <v>7</v>
      </c>
      <c r="N285" s="122">
        <v>184</v>
      </c>
      <c r="O285" s="122">
        <v>47</v>
      </c>
      <c r="P285" s="122">
        <v>24</v>
      </c>
      <c r="Q285" s="122">
        <v>331</v>
      </c>
      <c r="R285" s="122">
        <v>159</v>
      </c>
      <c r="S285" s="122">
        <v>13</v>
      </c>
      <c r="T285" s="122">
        <v>31</v>
      </c>
      <c r="U285" s="122">
        <v>1</v>
      </c>
    </row>
    <row r="286" spans="1:21" ht="14.25" customHeight="1" x14ac:dyDescent="0.2">
      <c r="A286" s="19" t="s">
        <v>635</v>
      </c>
      <c r="B286" s="19"/>
      <c r="C286" s="19"/>
      <c r="D286" s="122"/>
      <c r="E286" s="122"/>
      <c r="F286" s="19"/>
      <c r="G286" s="122"/>
      <c r="H286" s="122"/>
      <c r="I286" s="19"/>
      <c r="J286" s="122"/>
      <c r="K286" s="122"/>
      <c r="L286" s="122"/>
      <c r="M286" s="122"/>
      <c r="N286" s="122"/>
      <c r="O286" s="19"/>
      <c r="P286" s="122"/>
      <c r="Q286" s="122"/>
      <c r="R286" s="122"/>
      <c r="S286" s="19"/>
      <c r="T286" s="122"/>
      <c r="U286" s="122"/>
    </row>
    <row r="287" spans="1:21" ht="12.75" x14ac:dyDescent="0.2">
      <c r="A287" s="122" t="s">
        <v>636</v>
      </c>
      <c r="B287" s="122">
        <v>10</v>
      </c>
      <c r="C287" s="122">
        <v>6</v>
      </c>
      <c r="D287" s="122">
        <v>5</v>
      </c>
      <c r="E287" s="122">
        <v>4</v>
      </c>
      <c r="F287" s="122">
        <v>3</v>
      </c>
      <c r="G287" s="122">
        <v>11</v>
      </c>
      <c r="H287" s="122">
        <v>1</v>
      </c>
      <c r="I287" s="122">
        <v>1</v>
      </c>
      <c r="J287" s="122">
        <v>1</v>
      </c>
      <c r="K287" s="122">
        <v>1</v>
      </c>
      <c r="L287" s="122">
        <v>26</v>
      </c>
      <c r="M287" s="122">
        <v>1</v>
      </c>
      <c r="N287" s="122">
        <v>3</v>
      </c>
      <c r="O287" s="122">
        <v>4</v>
      </c>
      <c r="P287" s="122">
        <v>1</v>
      </c>
      <c r="Q287" s="122">
        <v>11</v>
      </c>
      <c r="R287" s="122">
        <v>5</v>
      </c>
      <c r="S287" s="122">
        <v>0</v>
      </c>
      <c r="T287" s="122">
        <v>4</v>
      </c>
      <c r="U287" s="122">
        <v>0</v>
      </c>
    </row>
    <row r="288" spans="1:21" ht="12.75" x14ac:dyDescent="0.2">
      <c r="A288" s="122" t="s">
        <v>637</v>
      </c>
      <c r="B288" s="122">
        <v>3</v>
      </c>
      <c r="C288" s="122">
        <v>2</v>
      </c>
      <c r="D288" s="122">
        <v>7</v>
      </c>
      <c r="E288" s="122">
        <v>0</v>
      </c>
      <c r="F288" s="122">
        <v>2</v>
      </c>
      <c r="G288" s="122">
        <v>9</v>
      </c>
      <c r="H288" s="122">
        <v>4</v>
      </c>
      <c r="I288" s="122">
        <v>0</v>
      </c>
      <c r="J288" s="122">
        <v>1</v>
      </c>
      <c r="K288" s="122">
        <v>0</v>
      </c>
      <c r="L288" s="122">
        <v>16</v>
      </c>
      <c r="M288" s="122">
        <v>1</v>
      </c>
      <c r="N288" s="122">
        <v>3</v>
      </c>
      <c r="O288" s="122">
        <v>3</v>
      </c>
      <c r="P288" s="122">
        <v>12</v>
      </c>
      <c r="Q288" s="122">
        <v>13</v>
      </c>
      <c r="R288" s="122">
        <v>8</v>
      </c>
      <c r="S288" s="122">
        <v>0</v>
      </c>
      <c r="T288" s="122">
        <v>4</v>
      </c>
      <c r="U288" s="122">
        <v>0</v>
      </c>
    </row>
    <row r="289" spans="1:21" ht="12.75" x14ac:dyDescent="0.2">
      <c r="A289" s="122" t="s">
        <v>638</v>
      </c>
      <c r="B289" s="122">
        <v>38</v>
      </c>
      <c r="C289" s="122">
        <v>9</v>
      </c>
      <c r="D289" s="122">
        <v>20</v>
      </c>
      <c r="E289" s="122">
        <v>40</v>
      </c>
      <c r="F289" s="122">
        <v>30</v>
      </c>
      <c r="G289" s="122">
        <v>44</v>
      </c>
      <c r="H289" s="122">
        <v>13</v>
      </c>
      <c r="I289" s="122">
        <v>2</v>
      </c>
      <c r="J289" s="122">
        <v>0</v>
      </c>
      <c r="K289" s="122">
        <v>6</v>
      </c>
      <c r="L289" s="122">
        <v>61</v>
      </c>
      <c r="M289" s="122">
        <v>9</v>
      </c>
      <c r="N289" s="122">
        <v>39</v>
      </c>
      <c r="O289" s="122">
        <v>6</v>
      </c>
      <c r="P289" s="122">
        <v>8</v>
      </c>
      <c r="Q289" s="122">
        <v>41</v>
      </c>
      <c r="R289" s="122">
        <v>50</v>
      </c>
      <c r="S289" s="122">
        <v>2</v>
      </c>
      <c r="T289" s="122">
        <v>29</v>
      </c>
      <c r="U289" s="122">
        <v>0</v>
      </c>
    </row>
    <row r="290" spans="1:21" ht="12.75" x14ac:dyDescent="0.2">
      <c r="A290" s="122" t="s">
        <v>639</v>
      </c>
      <c r="B290" s="122">
        <v>3</v>
      </c>
      <c r="C290" s="122">
        <v>5</v>
      </c>
      <c r="D290" s="122">
        <v>10</v>
      </c>
      <c r="E290" s="122">
        <v>8</v>
      </c>
      <c r="F290" s="122">
        <v>2</v>
      </c>
      <c r="G290" s="122">
        <v>15</v>
      </c>
      <c r="H290" s="122">
        <v>1</v>
      </c>
      <c r="I290" s="122">
        <v>2</v>
      </c>
      <c r="J290" s="122">
        <v>1</v>
      </c>
      <c r="K290" s="122">
        <v>1</v>
      </c>
      <c r="L290" s="122">
        <v>29</v>
      </c>
      <c r="M290" s="122">
        <v>3</v>
      </c>
      <c r="N290" s="122">
        <v>6</v>
      </c>
      <c r="O290" s="122">
        <v>5</v>
      </c>
      <c r="P290" s="122">
        <v>2</v>
      </c>
      <c r="Q290" s="122">
        <v>3</v>
      </c>
      <c r="R290" s="122">
        <v>8</v>
      </c>
      <c r="S290" s="122">
        <v>1</v>
      </c>
      <c r="T290" s="122">
        <v>5</v>
      </c>
      <c r="U290" s="122">
        <v>0</v>
      </c>
    </row>
    <row r="291" spans="1:21" ht="12.75" x14ac:dyDescent="0.2">
      <c r="A291" s="122" t="s">
        <v>640</v>
      </c>
      <c r="B291" s="122">
        <v>37</v>
      </c>
      <c r="C291" s="122">
        <v>21</v>
      </c>
      <c r="D291" s="122">
        <v>15</v>
      </c>
      <c r="E291" s="122">
        <v>20</v>
      </c>
      <c r="F291" s="122">
        <v>16</v>
      </c>
      <c r="G291" s="122">
        <v>16</v>
      </c>
      <c r="H291" s="122">
        <v>6</v>
      </c>
      <c r="I291" s="122">
        <v>1</v>
      </c>
      <c r="J291" s="122">
        <v>3</v>
      </c>
      <c r="K291" s="122">
        <v>7</v>
      </c>
      <c r="L291" s="122">
        <v>47</v>
      </c>
      <c r="M291" s="122">
        <v>3</v>
      </c>
      <c r="N291" s="122">
        <v>18</v>
      </c>
      <c r="O291" s="122">
        <v>6</v>
      </c>
      <c r="P291" s="122">
        <v>2</v>
      </c>
      <c r="Q291" s="122">
        <v>29</v>
      </c>
      <c r="R291" s="122">
        <v>13</v>
      </c>
      <c r="S291" s="122">
        <v>6</v>
      </c>
      <c r="T291" s="122">
        <v>9</v>
      </c>
      <c r="U291" s="122">
        <v>0</v>
      </c>
    </row>
    <row r="292" spans="1:21" ht="12.75" x14ac:dyDescent="0.2">
      <c r="A292" s="122" t="s">
        <v>641</v>
      </c>
      <c r="B292" s="122">
        <v>10</v>
      </c>
      <c r="C292" s="122">
        <v>11</v>
      </c>
      <c r="D292" s="122">
        <v>12</v>
      </c>
      <c r="E292" s="122">
        <v>6</v>
      </c>
      <c r="F292" s="122">
        <v>9</v>
      </c>
      <c r="G292" s="122">
        <v>12</v>
      </c>
      <c r="H292" s="122">
        <v>7</v>
      </c>
      <c r="I292" s="122">
        <v>3</v>
      </c>
      <c r="J292" s="122">
        <v>2</v>
      </c>
      <c r="K292" s="122">
        <v>3</v>
      </c>
      <c r="L292" s="122">
        <v>34</v>
      </c>
      <c r="M292" s="122">
        <v>2</v>
      </c>
      <c r="N292" s="122">
        <v>9</v>
      </c>
      <c r="O292" s="122">
        <v>8</v>
      </c>
      <c r="P292" s="122">
        <v>7</v>
      </c>
      <c r="Q292" s="122">
        <v>7</v>
      </c>
      <c r="R292" s="122">
        <v>7</v>
      </c>
      <c r="S292" s="122">
        <v>2</v>
      </c>
      <c r="T292" s="122">
        <v>7</v>
      </c>
      <c r="U292" s="122">
        <v>1</v>
      </c>
    </row>
    <row r="293" spans="1:21" ht="12.75" x14ac:dyDescent="0.2">
      <c r="A293" s="122" t="s">
        <v>642</v>
      </c>
      <c r="B293" s="122">
        <v>15</v>
      </c>
      <c r="C293" s="122">
        <v>15</v>
      </c>
      <c r="D293" s="122">
        <v>18</v>
      </c>
      <c r="E293" s="122">
        <v>11</v>
      </c>
      <c r="F293" s="122">
        <v>15</v>
      </c>
      <c r="G293" s="122">
        <v>11</v>
      </c>
      <c r="H293" s="122">
        <v>19</v>
      </c>
      <c r="I293" s="122">
        <v>2</v>
      </c>
      <c r="J293" s="122">
        <v>1</v>
      </c>
      <c r="K293" s="122">
        <v>5</v>
      </c>
      <c r="L293" s="122">
        <v>30</v>
      </c>
      <c r="M293" s="122">
        <v>2</v>
      </c>
      <c r="N293" s="122">
        <v>30</v>
      </c>
      <c r="O293" s="122">
        <v>11</v>
      </c>
      <c r="P293" s="122">
        <v>3</v>
      </c>
      <c r="Q293" s="122">
        <v>6</v>
      </c>
      <c r="R293" s="122">
        <v>11</v>
      </c>
      <c r="S293" s="122">
        <v>3</v>
      </c>
      <c r="T293" s="122">
        <v>10</v>
      </c>
      <c r="U293" s="122">
        <v>0</v>
      </c>
    </row>
    <row r="294" spans="1:21" ht="12.75" x14ac:dyDescent="0.2">
      <c r="A294" s="122" t="s">
        <v>643</v>
      </c>
      <c r="B294" s="122">
        <v>166</v>
      </c>
      <c r="C294" s="122">
        <v>108</v>
      </c>
      <c r="D294" s="122">
        <v>125</v>
      </c>
      <c r="E294" s="122">
        <v>286</v>
      </c>
      <c r="F294" s="122">
        <v>263</v>
      </c>
      <c r="G294" s="122">
        <v>113</v>
      </c>
      <c r="H294" s="122">
        <v>91</v>
      </c>
      <c r="I294" s="122">
        <v>43</v>
      </c>
      <c r="J294" s="122">
        <v>31</v>
      </c>
      <c r="K294" s="122">
        <v>32</v>
      </c>
      <c r="L294" s="122">
        <v>288</v>
      </c>
      <c r="M294" s="122">
        <v>18</v>
      </c>
      <c r="N294" s="122">
        <v>213</v>
      </c>
      <c r="O294" s="122">
        <v>38</v>
      </c>
      <c r="P294" s="122">
        <v>29</v>
      </c>
      <c r="Q294" s="122">
        <v>223</v>
      </c>
      <c r="R294" s="122">
        <v>239</v>
      </c>
      <c r="S294" s="122">
        <v>43</v>
      </c>
      <c r="T294" s="122">
        <v>132</v>
      </c>
      <c r="U294" s="122">
        <v>2</v>
      </c>
    </row>
    <row r="295" spans="1:21" ht="12.75" x14ac:dyDescent="0.2">
      <c r="A295" s="122" t="s">
        <v>644</v>
      </c>
      <c r="B295" s="122">
        <v>5</v>
      </c>
      <c r="C295" s="122">
        <v>4</v>
      </c>
      <c r="D295" s="122">
        <v>11</v>
      </c>
      <c r="E295" s="122">
        <v>9</v>
      </c>
      <c r="F295" s="122">
        <v>6</v>
      </c>
      <c r="G295" s="122">
        <v>15</v>
      </c>
      <c r="H295" s="122">
        <v>1</v>
      </c>
      <c r="I295" s="122">
        <v>0</v>
      </c>
      <c r="J295" s="122">
        <v>0</v>
      </c>
      <c r="K295" s="122">
        <v>0</v>
      </c>
      <c r="L295" s="122">
        <v>30</v>
      </c>
      <c r="M295" s="122">
        <v>0</v>
      </c>
      <c r="N295" s="122">
        <v>19</v>
      </c>
      <c r="O295" s="122">
        <v>1</v>
      </c>
      <c r="P295" s="122">
        <v>4</v>
      </c>
      <c r="Q295" s="122">
        <v>4</v>
      </c>
      <c r="R295" s="122">
        <v>3</v>
      </c>
      <c r="S295" s="122">
        <v>2</v>
      </c>
      <c r="T295" s="122">
        <v>9</v>
      </c>
      <c r="U295" s="122">
        <v>0</v>
      </c>
    </row>
    <row r="296" spans="1:21" ht="12.75" x14ac:dyDescent="0.2">
      <c r="A296" s="122" t="s">
        <v>645</v>
      </c>
      <c r="B296" s="122">
        <v>12</v>
      </c>
      <c r="C296" s="122">
        <v>15</v>
      </c>
      <c r="D296" s="122">
        <v>12</v>
      </c>
      <c r="E296" s="122">
        <v>2</v>
      </c>
      <c r="F296" s="122">
        <v>5</v>
      </c>
      <c r="G296" s="122">
        <v>20</v>
      </c>
      <c r="H296" s="122">
        <v>2</v>
      </c>
      <c r="I296" s="122">
        <v>1</v>
      </c>
      <c r="J296" s="122">
        <v>0</v>
      </c>
      <c r="K296" s="122">
        <v>1</v>
      </c>
      <c r="L296" s="122">
        <v>30</v>
      </c>
      <c r="M296" s="122">
        <v>4</v>
      </c>
      <c r="N296" s="122">
        <v>30</v>
      </c>
      <c r="O296" s="122">
        <v>5</v>
      </c>
      <c r="P296" s="122">
        <v>6</v>
      </c>
      <c r="Q296" s="122">
        <v>24</v>
      </c>
      <c r="R296" s="122">
        <v>16</v>
      </c>
      <c r="S296" s="122">
        <v>0</v>
      </c>
      <c r="T296" s="122">
        <v>5</v>
      </c>
      <c r="U296" s="122">
        <v>0</v>
      </c>
    </row>
    <row r="297" spans="1:21" ht="12.75" x14ac:dyDescent="0.2">
      <c r="A297" s="122" t="s">
        <v>646</v>
      </c>
      <c r="B297" s="122">
        <v>230</v>
      </c>
      <c r="C297" s="122">
        <v>113</v>
      </c>
      <c r="D297" s="122">
        <v>182</v>
      </c>
      <c r="E297" s="122">
        <v>508</v>
      </c>
      <c r="F297" s="122">
        <v>344</v>
      </c>
      <c r="G297" s="122">
        <v>67</v>
      </c>
      <c r="H297" s="122">
        <v>72</v>
      </c>
      <c r="I297" s="122">
        <v>13</v>
      </c>
      <c r="J297" s="122">
        <v>11</v>
      </c>
      <c r="K297" s="122">
        <v>85</v>
      </c>
      <c r="L297" s="122">
        <v>340</v>
      </c>
      <c r="M297" s="122">
        <v>31</v>
      </c>
      <c r="N297" s="122">
        <v>590</v>
      </c>
      <c r="O297" s="122">
        <v>39</v>
      </c>
      <c r="P297" s="122">
        <v>26</v>
      </c>
      <c r="Q297" s="122">
        <v>562</v>
      </c>
      <c r="R297" s="122">
        <v>257</v>
      </c>
      <c r="S297" s="122">
        <v>38</v>
      </c>
      <c r="T297" s="122">
        <v>49</v>
      </c>
      <c r="U297" s="122">
        <v>2</v>
      </c>
    </row>
    <row r="298" spans="1:21" ht="12.75" x14ac:dyDescent="0.2">
      <c r="A298" s="122" t="s">
        <v>647</v>
      </c>
      <c r="B298" s="122">
        <v>12</v>
      </c>
      <c r="C298" s="122">
        <v>5</v>
      </c>
      <c r="D298" s="122">
        <v>14</v>
      </c>
      <c r="E298" s="122">
        <v>2</v>
      </c>
      <c r="F298" s="122">
        <v>11</v>
      </c>
      <c r="G298" s="122">
        <v>58</v>
      </c>
      <c r="H298" s="122">
        <v>14</v>
      </c>
      <c r="I298" s="122">
        <v>1</v>
      </c>
      <c r="J298" s="122">
        <v>1</v>
      </c>
      <c r="K298" s="122">
        <v>3</v>
      </c>
      <c r="L298" s="122">
        <v>55</v>
      </c>
      <c r="M298" s="122">
        <v>0</v>
      </c>
      <c r="N298" s="122">
        <v>14</v>
      </c>
      <c r="O298" s="122">
        <v>9</v>
      </c>
      <c r="P298" s="122">
        <v>16</v>
      </c>
      <c r="Q298" s="122">
        <v>17</v>
      </c>
      <c r="R298" s="122">
        <v>19</v>
      </c>
      <c r="S298" s="122">
        <v>1</v>
      </c>
      <c r="T298" s="122">
        <v>14</v>
      </c>
      <c r="U298" s="122">
        <v>1</v>
      </c>
    </row>
    <row r="299" spans="1:21" ht="12.75" x14ac:dyDescent="0.2">
      <c r="A299" s="122" t="s">
        <v>648</v>
      </c>
      <c r="B299" s="122">
        <v>19</v>
      </c>
      <c r="C299" s="122">
        <v>2</v>
      </c>
      <c r="D299" s="122">
        <v>8</v>
      </c>
      <c r="E299" s="122">
        <v>7</v>
      </c>
      <c r="F299" s="122">
        <v>10</v>
      </c>
      <c r="G299" s="122">
        <v>17</v>
      </c>
      <c r="H299" s="122">
        <v>7</v>
      </c>
      <c r="I299" s="122">
        <v>2</v>
      </c>
      <c r="J299" s="122">
        <v>0</v>
      </c>
      <c r="K299" s="122">
        <v>8</v>
      </c>
      <c r="L299" s="122">
        <v>33</v>
      </c>
      <c r="M299" s="122">
        <v>6</v>
      </c>
      <c r="N299" s="122">
        <v>20</v>
      </c>
      <c r="O299" s="122">
        <v>9</v>
      </c>
      <c r="P299" s="122">
        <v>0</v>
      </c>
      <c r="Q299" s="122">
        <v>12</v>
      </c>
      <c r="R299" s="122">
        <v>10</v>
      </c>
      <c r="S299" s="122">
        <v>2</v>
      </c>
      <c r="T299" s="122">
        <v>11</v>
      </c>
      <c r="U299" s="122">
        <v>0</v>
      </c>
    </row>
    <row r="300" spans="1:21" ht="12.75" x14ac:dyDescent="0.2">
      <c r="A300" s="122" t="s">
        <v>649</v>
      </c>
      <c r="B300" s="122">
        <v>34</v>
      </c>
      <c r="C300" s="122">
        <v>15</v>
      </c>
      <c r="D300" s="122">
        <v>18</v>
      </c>
      <c r="E300" s="122">
        <v>22</v>
      </c>
      <c r="F300" s="122">
        <v>27</v>
      </c>
      <c r="G300" s="122">
        <v>28</v>
      </c>
      <c r="H300" s="122">
        <v>5</v>
      </c>
      <c r="I300" s="122">
        <v>5</v>
      </c>
      <c r="J300" s="122">
        <v>2</v>
      </c>
      <c r="K300" s="122">
        <v>15</v>
      </c>
      <c r="L300" s="122">
        <v>60</v>
      </c>
      <c r="M300" s="122">
        <v>1</v>
      </c>
      <c r="N300" s="122">
        <v>35</v>
      </c>
      <c r="O300" s="122">
        <v>7</v>
      </c>
      <c r="P300" s="122">
        <v>5</v>
      </c>
      <c r="Q300" s="122">
        <v>34</v>
      </c>
      <c r="R300" s="122">
        <v>20</v>
      </c>
      <c r="S300" s="122">
        <v>6</v>
      </c>
      <c r="T300" s="122">
        <v>9</v>
      </c>
      <c r="U300" s="122">
        <v>0</v>
      </c>
    </row>
    <row r="301" spans="1:21" ht="12.75" x14ac:dyDescent="0.2">
      <c r="A301" s="122" t="s">
        <v>650</v>
      </c>
      <c r="B301" s="122">
        <v>3</v>
      </c>
      <c r="C301" s="122">
        <v>4</v>
      </c>
      <c r="D301" s="122">
        <v>3</v>
      </c>
      <c r="E301" s="122">
        <v>3</v>
      </c>
      <c r="F301" s="122">
        <v>3</v>
      </c>
      <c r="G301" s="122">
        <v>16</v>
      </c>
      <c r="H301" s="122">
        <v>11</v>
      </c>
      <c r="I301" s="122">
        <v>1</v>
      </c>
      <c r="J301" s="122">
        <v>0</v>
      </c>
      <c r="K301" s="122">
        <v>0</v>
      </c>
      <c r="L301" s="122">
        <v>20</v>
      </c>
      <c r="M301" s="122">
        <v>3</v>
      </c>
      <c r="N301" s="122">
        <v>11</v>
      </c>
      <c r="O301" s="122">
        <v>4</v>
      </c>
      <c r="P301" s="122">
        <v>9</v>
      </c>
      <c r="Q301" s="122">
        <v>9</v>
      </c>
      <c r="R301" s="122">
        <v>6</v>
      </c>
      <c r="S301" s="122">
        <v>0</v>
      </c>
      <c r="T301" s="122">
        <v>6</v>
      </c>
      <c r="U301" s="122">
        <v>0</v>
      </c>
    </row>
    <row r="302" spans="1:21" ht="14.25" customHeight="1" x14ac:dyDescent="0.2">
      <c r="A302" s="19" t="s">
        <v>651</v>
      </c>
      <c r="B302" s="19"/>
      <c r="C302" s="19"/>
      <c r="D302" s="122"/>
      <c r="E302" s="122"/>
      <c r="F302" s="19"/>
      <c r="G302" s="122"/>
      <c r="H302" s="122"/>
      <c r="I302" s="19"/>
      <c r="J302" s="122"/>
      <c r="K302" s="122"/>
      <c r="L302" s="122"/>
      <c r="M302" s="122"/>
      <c r="N302" s="122"/>
      <c r="O302" s="19"/>
      <c r="P302" s="122"/>
      <c r="Q302" s="122"/>
      <c r="R302" s="122"/>
      <c r="S302" s="19"/>
      <c r="T302" s="122"/>
      <c r="U302" s="122"/>
    </row>
    <row r="303" spans="1:21" ht="12.75" x14ac:dyDescent="0.2">
      <c r="A303" s="122" t="s">
        <v>652</v>
      </c>
      <c r="B303" s="122">
        <v>2</v>
      </c>
      <c r="C303" s="122">
        <v>1</v>
      </c>
      <c r="D303" s="122">
        <v>4</v>
      </c>
      <c r="E303" s="122">
        <v>1</v>
      </c>
      <c r="F303" s="122">
        <v>5</v>
      </c>
      <c r="G303" s="122">
        <v>8</v>
      </c>
      <c r="H303" s="122">
        <v>1</v>
      </c>
      <c r="I303" s="122">
        <v>0</v>
      </c>
      <c r="J303" s="122">
        <v>0</v>
      </c>
      <c r="K303" s="122">
        <v>0</v>
      </c>
      <c r="L303" s="122">
        <v>14</v>
      </c>
      <c r="M303" s="122">
        <v>1</v>
      </c>
      <c r="N303" s="122">
        <v>12</v>
      </c>
      <c r="O303" s="122">
        <v>2</v>
      </c>
      <c r="P303" s="122">
        <v>0</v>
      </c>
      <c r="Q303" s="122">
        <v>8</v>
      </c>
      <c r="R303" s="122">
        <v>7</v>
      </c>
      <c r="S303" s="122">
        <v>2</v>
      </c>
      <c r="T303" s="122">
        <v>2</v>
      </c>
      <c r="U303" s="122">
        <v>0</v>
      </c>
    </row>
    <row r="304" spans="1:21" ht="12.75" x14ac:dyDescent="0.2">
      <c r="A304" s="122" t="s">
        <v>653</v>
      </c>
      <c r="B304" s="122">
        <v>7</v>
      </c>
      <c r="C304" s="122">
        <v>23</v>
      </c>
      <c r="D304" s="122">
        <v>6</v>
      </c>
      <c r="E304" s="122">
        <v>40</v>
      </c>
      <c r="F304" s="122">
        <v>4</v>
      </c>
      <c r="G304" s="122">
        <v>40</v>
      </c>
      <c r="H304" s="122">
        <v>0</v>
      </c>
      <c r="I304" s="122">
        <v>1</v>
      </c>
      <c r="J304" s="122">
        <v>0</v>
      </c>
      <c r="K304" s="122">
        <v>2</v>
      </c>
      <c r="L304" s="122">
        <v>50</v>
      </c>
      <c r="M304" s="122">
        <v>1</v>
      </c>
      <c r="N304" s="122">
        <v>24</v>
      </c>
      <c r="O304" s="122">
        <v>1</v>
      </c>
      <c r="P304" s="122">
        <v>2</v>
      </c>
      <c r="Q304" s="122">
        <v>12</v>
      </c>
      <c r="R304" s="122">
        <v>6</v>
      </c>
      <c r="S304" s="122">
        <v>0</v>
      </c>
      <c r="T304" s="122">
        <v>16</v>
      </c>
      <c r="U304" s="122">
        <v>1</v>
      </c>
    </row>
    <row r="305" spans="1:22" ht="12.75" x14ac:dyDescent="0.2">
      <c r="A305" s="122" t="s">
        <v>654</v>
      </c>
      <c r="B305" s="122">
        <v>98</v>
      </c>
      <c r="C305" s="122">
        <v>12</v>
      </c>
      <c r="D305" s="122">
        <v>45</v>
      </c>
      <c r="E305" s="122">
        <v>90</v>
      </c>
      <c r="F305" s="122">
        <v>53</v>
      </c>
      <c r="G305" s="122">
        <v>60</v>
      </c>
      <c r="H305" s="122">
        <v>13</v>
      </c>
      <c r="I305" s="122">
        <v>11</v>
      </c>
      <c r="J305" s="122">
        <v>5</v>
      </c>
      <c r="K305" s="122">
        <v>15</v>
      </c>
      <c r="L305" s="122">
        <v>97</v>
      </c>
      <c r="M305" s="122">
        <v>8</v>
      </c>
      <c r="N305" s="122">
        <v>74</v>
      </c>
      <c r="O305" s="122">
        <v>26</v>
      </c>
      <c r="P305" s="122">
        <v>40</v>
      </c>
      <c r="Q305" s="122">
        <v>110</v>
      </c>
      <c r="R305" s="122">
        <v>125</v>
      </c>
      <c r="S305" s="122">
        <v>11</v>
      </c>
      <c r="T305" s="122">
        <v>44</v>
      </c>
      <c r="U305" s="122">
        <v>12</v>
      </c>
    </row>
    <row r="306" spans="1:22" ht="12.75" x14ac:dyDescent="0.2">
      <c r="A306" s="122" t="s">
        <v>655</v>
      </c>
      <c r="B306" s="122">
        <v>27</v>
      </c>
      <c r="C306" s="122">
        <v>2</v>
      </c>
      <c r="D306" s="122">
        <v>47</v>
      </c>
      <c r="E306" s="122">
        <v>45</v>
      </c>
      <c r="F306" s="122">
        <v>7</v>
      </c>
      <c r="G306" s="122">
        <v>67</v>
      </c>
      <c r="H306" s="122">
        <v>13</v>
      </c>
      <c r="I306" s="122">
        <v>2</v>
      </c>
      <c r="J306" s="122">
        <v>2</v>
      </c>
      <c r="K306" s="122">
        <v>6</v>
      </c>
      <c r="L306" s="122">
        <v>58</v>
      </c>
      <c r="M306" s="122">
        <v>36</v>
      </c>
      <c r="N306" s="122">
        <v>45</v>
      </c>
      <c r="O306" s="122">
        <v>11</v>
      </c>
      <c r="P306" s="122">
        <v>1</v>
      </c>
      <c r="Q306" s="122">
        <v>66</v>
      </c>
      <c r="R306" s="122">
        <v>48</v>
      </c>
      <c r="S306" s="122">
        <v>15</v>
      </c>
      <c r="T306" s="122">
        <v>9</v>
      </c>
      <c r="U306" s="122">
        <v>0</v>
      </c>
    </row>
    <row r="307" spans="1:22" ht="12.75" x14ac:dyDescent="0.2">
      <c r="A307" s="122" t="s">
        <v>656</v>
      </c>
      <c r="B307" s="122">
        <v>23</v>
      </c>
      <c r="C307" s="122">
        <v>5</v>
      </c>
      <c r="D307" s="122">
        <v>44</v>
      </c>
      <c r="E307" s="122">
        <v>24</v>
      </c>
      <c r="F307" s="122">
        <v>3</v>
      </c>
      <c r="G307" s="122">
        <v>0</v>
      </c>
      <c r="H307" s="122">
        <v>26</v>
      </c>
      <c r="I307" s="122">
        <v>1</v>
      </c>
      <c r="J307" s="122">
        <v>0</v>
      </c>
      <c r="K307" s="122">
        <v>0</v>
      </c>
      <c r="L307" s="122">
        <v>57</v>
      </c>
      <c r="M307" s="122">
        <v>2</v>
      </c>
      <c r="N307" s="122">
        <v>43</v>
      </c>
      <c r="O307" s="122">
        <v>16</v>
      </c>
      <c r="P307" s="122">
        <v>2</v>
      </c>
      <c r="Q307" s="122">
        <v>60</v>
      </c>
      <c r="R307" s="122">
        <v>2</v>
      </c>
      <c r="S307" s="122">
        <v>0</v>
      </c>
      <c r="T307" s="122">
        <v>18</v>
      </c>
      <c r="U307" s="122">
        <v>2</v>
      </c>
    </row>
    <row r="308" spans="1:22" ht="12.75" x14ac:dyDescent="0.2">
      <c r="A308" s="122" t="s">
        <v>657</v>
      </c>
      <c r="B308" s="122">
        <v>6</v>
      </c>
      <c r="C308" s="122">
        <v>0</v>
      </c>
      <c r="D308" s="122">
        <v>18</v>
      </c>
      <c r="E308" s="122">
        <v>6</v>
      </c>
      <c r="F308" s="122">
        <v>9</v>
      </c>
      <c r="G308" s="122">
        <v>5</v>
      </c>
      <c r="H308" s="122">
        <v>1</v>
      </c>
      <c r="I308" s="122">
        <v>0</v>
      </c>
      <c r="J308" s="122">
        <v>1</v>
      </c>
      <c r="K308" s="122">
        <v>1</v>
      </c>
      <c r="L308" s="122">
        <v>47</v>
      </c>
      <c r="M308" s="122">
        <v>0</v>
      </c>
      <c r="N308" s="122">
        <v>19</v>
      </c>
      <c r="O308" s="122">
        <v>3</v>
      </c>
      <c r="P308" s="122">
        <v>1</v>
      </c>
      <c r="Q308" s="122">
        <v>20</v>
      </c>
      <c r="R308" s="122">
        <v>9</v>
      </c>
      <c r="S308" s="122">
        <v>1</v>
      </c>
      <c r="T308" s="122">
        <v>7</v>
      </c>
      <c r="U308" s="122">
        <v>6</v>
      </c>
    </row>
    <row r="309" spans="1:22" ht="12.75" x14ac:dyDescent="0.2">
      <c r="A309" s="122" t="s">
        <v>658</v>
      </c>
      <c r="B309" s="122">
        <v>42</v>
      </c>
      <c r="C309" s="122">
        <v>23</v>
      </c>
      <c r="D309" s="122">
        <v>26</v>
      </c>
      <c r="E309" s="122">
        <v>53</v>
      </c>
      <c r="F309" s="122">
        <v>20</v>
      </c>
      <c r="G309" s="122">
        <v>23</v>
      </c>
      <c r="H309" s="122">
        <v>0</v>
      </c>
      <c r="I309" s="122">
        <v>2</v>
      </c>
      <c r="J309" s="122">
        <v>0</v>
      </c>
      <c r="K309" s="122">
        <v>9</v>
      </c>
      <c r="L309" s="122">
        <v>78</v>
      </c>
      <c r="M309" s="122">
        <v>16</v>
      </c>
      <c r="N309" s="122">
        <v>69</v>
      </c>
      <c r="O309" s="122">
        <v>18</v>
      </c>
      <c r="P309" s="122">
        <v>6</v>
      </c>
      <c r="Q309" s="122">
        <v>90</v>
      </c>
      <c r="R309" s="122">
        <v>25</v>
      </c>
      <c r="S309" s="122">
        <v>0</v>
      </c>
      <c r="T309" s="122">
        <v>29</v>
      </c>
      <c r="U309" s="122">
        <v>0</v>
      </c>
    </row>
    <row r="310" spans="1:22" ht="12.75" x14ac:dyDescent="0.2">
      <c r="A310" s="122" t="s">
        <v>659</v>
      </c>
      <c r="B310" s="122">
        <v>49</v>
      </c>
      <c r="C310" s="122">
        <v>23</v>
      </c>
      <c r="D310" s="122">
        <v>87</v>
      </c>
      <c r="E310" s="122">
        <v>87</v>
      </c>
      <c r="F310" s="122">
        <v>29</v>
      </c>
      <c r="G310" s="122">
        <v>36</v>
      </c>
      <c r="H310" s="122">
        <v>2</v>
      </c>
      <c r="I310" s="122">
        <v>32</v>
      </c>
      <c r="J310" s="122">
        <v>4</v>
      </c>
      <c r="K310" s="122">
        <v>13</v>
      </c>
      <c r="L310" s="122">
        <v>108</v>
      </c>
      <c r="M310" s="122">
        <v>65</v>
      </c>
      <c r="N310" s="122">
        <v>82</v>
      </c>
      <c r="O310" s="122">
        <v>8</v>
      </c>
      <c r="P310" s="122">
        <v>10</v>
      </c>
      <c r="Q310" s="122">
        <v>86</v>
      </c>
      <c r="R310" s="122">
        <v>29</v>
      </c>
      <c r="S310" s="122">
        <v>4</v>
      </c>
      <c r="T310" s="122">
        <v>16</v>
      </c>
      <c r="U310" s="122">
        <v>1</v>
      </c>
    </row>
    <row r="311" spans="1:22" ht="12.75" x14ac:dyDescent="0.2">
      <c r="A311" s="122" t="s">
        <v>660</v>
      </c>
      <c r="B311" s="122">
        <v>110</v>
      </c>
      <c r="C311" s="122">
        <v>46</v>
      </c>
      <c r="D311" s="122">
        <v>120</v>
      </c>
      <c r="E311" s="122">
        <v>323</v>
      </c>
      <c r="F311" s="122">
        <v>139</v>
      </c>
      <c r="G311" s="122">
        <v>43</v>
      </c>
      <c r="H311" s="122">
        <v>44</v>
      </c>
      <c r="I311" s="122">
        <v>25</v>
      </c>
      <c r="J311" s="122">
        <v>39</v>
      </c>
      <c r="K311" s="122">
        <v>55</v>
      </c>
      <c r="L311" s="122">
        <v>228</v>
      </c>
      <c r="M311" s="122">
        <v>38</v>
      </c>
      <c r="N311" s="122">
        <v>316</v>
      </c>
      <c r="O311" s="122">
        <v>37</v>
      </c>
      <c r="P311" s="122">
        <v>48</v>
      </c>
      <c r="Q311" s="122">
        <v>359</v>
      </c>
      <c r="R311" s="122">
        <v>301</v>
      </c>
      <c r="S311" s="122">
        <v>34</v>
      </c>
      <c r="T311" s="122">
        <v>72</v>
      </c>
      <c r="U311" s="122">
        <v>24</v>
      </c>
    </row>
    <row r="312" spans="1:22" ht="12.75" x14ac:dyDescent="0.2">
      <c r="A312" s="122" t="s">
        <v>661</v>
      </c>
      <c r="B312" s="122">
        <v>11</v>
      </c>
      <c r="C312" s="122">
        <v>1</v>
      </c>
      <c r="D312" s="122">
        <v>25</v>
      </c>
      <c r="E312" s="122">
        <v>6</v>
      </c>
      <c r="F312" s="122">
        <v>3</v>
      </c>
      <c r="G312" s="122">
        <v>17</v>
      </c>
      <c r="H312" s="122">
        <v>11</v>
      </c>
      <c r="I312" s="122">
        <v>0</v>
      </c>
      <c r="J312" s="122">
        <v>2</v>
      </c>
      <c r="K312" s="122">
        <v>4</v>
      </c>
      <c r="L312" s="122">
        <v>38</v>
      </c>
      <c r="M312" s="122">
        <v>8</v>
      </c>
      <c r="N312" s="122">
        <v>17</v>
      </c>
      <c r="O312" s="122">
        <v>5</v>
      </c>
      <c r="P312" s="122">
        <v>0</v>
      </c>
      <c r="Q312" s="122">
        <v>25</v>
      </c>
      <c r="R312" s="122">
        <v>10</v>
      </c>
      <c r="S312" s="122">
        <v>6</v>
      </c>
      <c r="T312" s="122">
        <v>12</v>
      </c>
      <c r="U312" s="122">
        <v>0</v>
      </c>
    </row>
    <row r="313" spans="1:22" ht="12.75" x14ac:dyDescent="0.2">
      <c r="A313" s="122" t="s">
        <v>662</v>
      </c>
      <c r="B313" s="122">
        <v>91</v>
      </c>
      <c r="C313" s="122">
        <v>67</v>
      </c>
      <c r="D313" s="122">
        <v>85</v>
      </c>
      <c r="E313" s="122">
        <v>130</v>
      </c>
      <c r="F313" s="122">
        <v>122</v>
      </c>
      <c r="G313" s="122">
        <v>69</v>
      </c>
      <c r="H313" s="122">
        <v>51</v>
      </c>
      <c r="I313" s="122">
        <v>4</v>
      </c>
      <c r="J313" s="122">
        <v>3</v>
      </c>
      <c r="K313" s="122">
        <v>23</v>
      </c>
      <c r="L313" s="122">
        <v>127</v>
      </c>
      <c r="M313" s="122">
        <v>50</v>
      </c>
      <c r="N313" s="122">
        <v>110</v>
      </c>
      <c r="O313" s="122">
        <v>27</v>
      </c>
      <c r="P313" s="122">
        <v>27</v>
      </c>
      <c r="Q313" s="122">
        <v>163</v>
      </c>
      <c r="R313" s="122">
        <v>166</v>
      </c>
      <c r="S313" s="122">
        <v>74</v>
      </c>
      <c r="T313" s="122">
        <v>68</v>
      </c>
      <c r="U313" s="122">
        <v>6</v>
      </c>
    </row>
    <row r="314" spans="1:22" ht="12.75" x14ac:dyDescent="0.2">
      <c r="A314" s="122" t="s">
        <v>663</v>
      </c>
      <c r="B314" s="122">
        <v>31</v>
      </c>
      <c r="C314" s="122">
        <v>7</v>
      </c>
      <c r="D314" s="122">
        <v>9</v>
      </c>
      <c r="E314" s="122">
        <v>31</v>
      </c>
      <c r="F314" s="122">
        <v>7</v>
      </c>
      <c r="G314" s="122">
        <v>31</v>
      </c>
      <c r="H314" s="122">
        <v>2</v>
      </c>
      <c r="I314" s="122">
        <v>2</v>
      </c>
      <c r="J314" s="122">
        <v>2</v>
      </c>
      <c r="K314" s="122">
        <v>12</v>
      </c>
      <c r="L314" s="122">
        <v>54</v>
      </c>
      <c r="M314" s="122">
        <v>10</v>
      </c>
      <c r="N314" s="122">
        <v>25</v>
      </c>
      <c r="O314" s="122">
        <v>15</v>
      </c>
      <c r="P314" s="122">
        <v>6</v>
      </c>
      <c r="Q314" s="122">
        <v>39</v>
      </c>
      <c r="R314" s="122">
        <v>11</v>
      </c>
      <c r="S314" s="122">
        <v>4</v>
      </c>
      <c r="T314" s="122">
        <v>29</v>
      </c>
      <c r="U314" s="122">
        <v>0</v>
      </c>
    </row>
    <row r="315" spans="1:22" ht="12.75" x14ac:dyDescent="0.2">
      <c r="A315" s="122" t="s">
        <v>664</v>
      </c>
      <c r="B315" s="122">
        <v>4</v>
      </c>
      <c r="C315" s="122">
        <v>5</v>
      </c>
      <c r="D315" s="122">
        <v>7</v>
      </c>
      <c r="E315" s="122">
        <v>4</v>
      </c>
      <c r="F315" s="122">
        <v>8</v>
      </c>
      <c r="G315" s="122">
        <v>9</v>
      </c>
      <c r="H315" s="122">
        <v>0</v>
      </c>
      <c r="I315" s="122">
        <v>1</v>
      </c>
      <c r="J315" s="122">
        <v>0</v>
      </c>
      <c r="K315" s="122">
        <v>3</v>
      </c>
      <c r="L315" s="122">
        <v>12</v>
      </c>
      <c r="M315" s="122">
        <v>2</v>
      </c>
      <c r="N315" s="122">
        <v>7</v>
      </c>
      <c r="O315" s="122">
        <v>15</v>
      </c>
      <c r="P315" s="122">
        <v>3</v>
      </c>
      <c r="Q315" s="122">
        <v>8</v>
      </c>
      <c r="R315" s="122">
        <v>2</v>
      </c>
      <c r="S315" s="122">
        <v>0</v>
      </c>
      <c r="T315" s="122">
        <v>3</v>
      </c>
      <c r="U315" s="122">
        <v>0</v>
      </c>
    </row>
    <row r="316" spans="1:22" ht="12.75" x14ac:dyDescent="0.2">
      <c r="A316" s="122" t="s">
        <v>665</v>
      </c>
      <c r="B316" s="122">
        <v>7</v>
      </c>
      <c r="C316" s="122">
        <v>5</v>
      </c>
      <c r="D316" s="122">
        <v>14</v>
      </c>
      <c r="E316" s="122">
        <v>24</v>
      </c>
      <c r="F316" s="122">
        <v>7</v>
      </c>
      <c r="G316" s="122">
        <v>18</v>
      </c>
      <c r="H316" s="122">
        <v>2</v>
      </c>
      <c r="I316" s="122">
        <v>1</v>
      </c>
      <c r="J316" s="122">
        <v>1</v>
      </c>
      <c r="K316" s="122">
        <v>1</v>
      </c>
      <c r="L316" s="122">
        <v>34</v>
      </c>
      <c r="M316" s="122">
        <v>1</v>
      </c>
      <c r="N316" s="122">
        <v>32</v>
      </c>
      <c r="O316" s="122">
        <v>9</v>
      </c>
      <c r="P316" s="122">
        <v>1</v>
      </c>
      <c r="Q316" s="122">
        <v>27</v>
      </c>
      <c r="R316" s="122">
        <v>3</v>
      </c>
      <c r="S316" s="122">
        <v>1</v>
      </c>
      <c r="T316" s="122">
        <v>6</v>
      </c>
      <c r="U316" s="122">
        <v>0</v>
      </c>
    </row>
    <row r="317" spans="1:22" ht="6.75" customHeight="1" thickBot="1" x14ac:dyDescent="0.25">
      <c r="A317" s="1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5"/>
    </row>
    <row r="318" spans="1:22" ht="14.25" x14ac:dyDescent="0.2">
      <c r="I318" s="66"/>
      <c r="M318" s="73"/>
      <c r="N318" s="73"/>
      <c r="R318" s="73"/>
    </row>
    <row r="319" spans="1:22" ht="12.75" x14ac:dyDescent="0.2">
      <c r="A319" s="122"/>
      <c r="B319" s="122"/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</row>
    <row r="320" spans="1:22" ht="12.75" x14ac:dyDescent="0.2">
      <c r="A320" s="122"/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</row>
    <row r="321" spans="1:21" ht="12.75" hidden="1" x14ac:dyDescent="0.2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</row>
    <row r="322" spans="1:21" ht="12.75" hidden="1" x14ac:dyDescent="0.2">
      <c r="A322" s="122"/>
      <c r="B322" s="122"/>
      <c r="C322" s="122"/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</row>
    <row r="323" spans="1:21" ht="12.75" hidden="1" x14ac:dyDescent="0.2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</row>
    <row r="324" spans="1:21" ht="12.75" hidden="1" x14ac:dyDescent="0.2">
      <c r="A324" s="122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</row>
    <row r="325" spans="1:21" ht="12.75" hidden="1" x14ac:dyDescent="0.2">
      <c r="A325" s="122"/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</row>
    <row r="326" spans="1:21" ht="12.75" hidden="1" x14ac:dyDescent="0.2">
      <c r="A326" s="122"/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</row>
    <row r="327" spans="1:21" ht="12.75" hidden="1" x14ac:dyDescent="0.2">
      <c r="A327" s="122"/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</row>
    <row r="328" spans="1:21" ht="12.75" hidden="1" x14ac:dyDescent="0.2">
      <c r="A328" s="122"/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</row>
    <row r="329" spans="1:21" ht="12.75" hidden="1" x14ac:dyDescent="0.2">
      <c r="A329" s="122"/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</row>
    <row r="330" spans="1:21" ht="12.75" hidden="1" x14ac:dyDescent="0.2">
      <c r="A330" s="122"/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</row>
    <row r="331" spans="1:21" ht="12.75" hidden="1" x14ac:dyDescent="0.2">
      <c r="A331" s="122"/>
      <c r="B331" s="122"/>
      <c r="C331" s="122"/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</row>
    <row r="332" spans="1:21" ht="12.75" hidden="1" x14ac:dyDescent="0.2">
      <c r="A332" s="122"/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</row>
    <row r="333" spans="1:21" ht="12.75" hidden="1" x14ac:dyDescent="0.2">
      <c r="A333" s="122"/>
      <c r="B333" s="122"/>
      <c r="C333" s="122"/>
      <c r="D333" s="122"/>
      <c r="E333" s="122"/>
      <c r="F333" s="122"/>
      <c r="G333" s="122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</row>
    <row r="334" spans="1:21" ht="12.75" hidden="1" x14ac:dyDescent="0.2">
      <c r="A334" s="122"/>
      <c r="B334" s="122"/>
      <c r="C334" s="122"/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</row>
    <row r="335" spans="1:21" ht="12.75" hidden="1" x14ac:dyDescent="0.2">
      <c r="A335" s="122"/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</row>
    <row r="336" spans="1:21" ht="12.75" hidden="1" x14ac:dyDescent="0.2">
      <c r="A336" s="122"/>
      <c r="B336" s="122"/>
      <c r="C336" s="122"/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</row>
    <row r="337" spans="1:21" ht="12.75" hidden="1" x14ac:dyDescent="0.2">
      <c r="A337" s="122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</row>
    <row r="338" spans="1:21" ht="12.75" hidden="1" x14ac:dyDescent="0.2">
      <c r="A338" s="122"/>
      <c r="B338" s="122"/>
      <c r="C338" s="122"/>
      <c r="D338" s="122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</row>
    <row r="339" spans="1:21" ht="12.75" hidden="1" x14ac:dyDescent="0.2">
      <c r="A339" s="122"/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</row>
    <row r="340" spans="1:21" ht="12.75" hidden="1" x14ac:dyDescent="0.2">
      <c r="A340" s="122"/>
      <c r="B340" s="122"/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</row>
    <row r="341" spans="1:21" ht="12.75" hidden="1" x14ac:dyDescent="0.2">
      <c r="A341" s="122"/>
      <c r="B341" s="122"/>
      <c r="C341" s="122"/>
      <c r="D341" s="122"/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</row>
    <row r="342" spans="1:21" ht="12.75" hidden="1" x14ac:dyDescent="0.2">
      <c r="A342" s="122"/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</row>
    <row r="343" spans="1:21" ht="12.75" hidden="1" x14ac:dyDescent="0.2">
      <c r="A343" s="122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</row>
    <row r="344" spans="1:21" ht="14.25" hidden="1" customHeight="1" x14ac:dyDescent="0.2">
      <c r="A344" s="19"/>
      <c r="B344" s="19"/>
      <c r="C344" s="19"/>
      <c r="D344" s="122"/>
      <c r="E344" s="122"/>
      <c r="F344" s="19"/>
      <c r="G344" s="122"/>
      <c r="H344" s="122"/>
      <c r="I344" s="19"/>
      <c r="J344" s="122"/>
      <c r="K344" s="122"/>
      <c r="L344" s="122"/>
      <c r="M344" s="122"/>
      <c r="N344" s="122"/>
      <c r="O344" s="19"/>
      <c r="P344" s="122"/>
      <c r="Q344" s="122"/>
      <c r="R344" s="122"/>
      <c r="S344" s="19"/>
      <c r="T344" s="122"/>
      <c r="U344" s="122"/>
    </row>
    <row r="345" spans="1:21" ht="12.75" hidden="1" x14ac:dyDescent="0.2">
      <c r="A345" s="122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</row>
    <row r="346" spans="1:21" ht="12.75" hidden="1" x14ac:dyDescent="0.2">
      <c r="A346" s="122"/>
      <c r="B346" s="122"/>
      <c r="C346" s="122"/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</row>
    <row r="347" spans="1:21" ht="12.75" hidden="1" x14ac:dyDescent="0.2">
      <c r="A347" s="122"/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</row>
    <row r="348" spans="1:21" ht="12.75" hidden="1" x14ac:dyDescent="0.2">
      <c r="A348" s="122"/>
      <c r="B348" s="122"/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</row>
    <row r="349" spans="1:21" ht="12.75" hidden="1" x14ac:dyDescent="0.2">
      <c r="A349" s="122"/>
      <c r="B349" s="122"/>
      <c r="C349" s="122"/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</row>
    <row r="350" spans="1:21" ht="12.75" hidden="1" x14ac:dyDescent="0.2">
      <c r="A350" s="122"/>
      <c r="B350" s="122"/>
      <c r="C350" s="122"/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</row>
    <row r="351" spans="1:21" ht="12.75" hidden="1" x14ac:dyDescent="0.2">
      <c r="A351" s="122"/>
      <c r="B351" s="122"/>
      <c r="C351" s="122"/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</row>
    <row r="352" spans="1:21" ht="12.75" hidden="1" x14ac:dyDescent="0.2">
      <c r="A352" s="122"/>
      <c r="B352" s="122"/>
      <c r="C352" s="122"/>
      <c r="D352" s="122"/>
      <c r="E352" s="122"/>
      <c r="F352" s="122"/>
      <c r="G352" s="122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</row>
    <row r="353" spans="1:21" ht="14.25" hidden="1" customHeight="1" x14ac:dyDescent="0.2">
      <c r="A353" s="19"/>
      <c r="B353" s="19"/>
      <c r="C353" s="19"/>
      <c r="D353" s="122"/>
      <c r="E353" s="122"/>
      <c r="F353" s="19"/>
      <c r="G353" s="122"/>
      <c r="H353" s="122"/>
      <c r="I353" s="19"/>
      <c r="J353" s="122"/>
      <c r="K353" s="122"/>
      <c r="L353" s="122"/>
      <c r="M353" s="122"/>
      <c r="N353" s="122"/>
      <c r="O353" s="19"/>
      <c r="P353" s="122"/>
      <c r="Q353" s="122"/>
      <c r="R353" s="122"/>
      <c r="S353" s="19"/>
      <c r="T353" s="122"/>
      <c r="U353" s="122"/>
    </row>
    <row r="354" spans="1:21" ht="12.75" hidden="1" x14ac:dyDescent="0.2">
      <c r="A354" s="122"/>
      <c r="B354" s="122"/>
      <c r="C354" s="122"/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</row>
    <row r="355" spans="1:21" ht="12.75" hidden="1" x14ac:dyDescent="0.2">
      <c r="A355" s="122"/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</row>
    <row r="356" spans="1:21" ht="12.75" hidden="1" x14ac:dyDescent="0.2">
      <c r="A356" s="122"/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</row>
    <row r="357" spans="1:21" ht="12.75" hidden="1" x14ac:dyDescent="0.2">
      <c r="A357" s="122"/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</row>
    <row r="358" spans="1:21" ht="12.75" hidden="1" x14ac:dyDescent="0.2">
      <c r="A358" s="122"/>
      <c r="B358" s="122"/>
      <c r="C358" s="122"/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</row>
    <row r="359" spans="1:21" ht="12.75" hidden="1" x14ac:dyDescent="0.2">
      <c r="A359" s="122"/>
      <c r="B359" s="122"/>
      <c r="C359" s="122"/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</row>
    <row r="360" spans="1:21" ht="12.75" hidden="1" x14ac:dyDescent="0.2">
      <c r="A360" s="122"/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</row>
    <row r="361" spans="1:21" ht="12.75" hidden="1" x14ac:dyDescent="0.2">
      <c r="A361" s="122"/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</row>
    <row r="362" spans="1:21" ht="12.75" hidden="1" x14ac:dyDescent="0.2">
      <c r="A362" s="122"/>
      <c r="B362" s="122"/>
      <c r="C362" s="122"/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</row>
    <row r="363" spans="1:21" ht="14.25" hidden="1" customHeight="1" x14ac:dyDescent="0.2">
      <c r="A363" s="19"/>
      <c r="B363" s="19"/>
      <c r="C363" s="19"/>
      <c r="D363" s="122"/>
      <c r="E363" s="122"/>
      <c r="F363" s="19"/>
      <c r="G363" s="122"/>
      <c r="H363" s="122"/>
      <c r="I363" s="19"/>
      <c r="J363" s="122"/>
      <c r="K363" s="122"/>
      <c r="L363" s="122"/>
      <c r="M363" s="122"/>
      <c r="N363" s="122"/>
      <c r="O363" s="19"/>
      <c r="P363" s="122"/>
      <c r="Q363" s="122"/>
      <c r="R363" s="122"/>
      <c r="S363" s="19"/>
      <c r="T363" s="122"/>
      <c r="U363" s="122"/>
    </row>
    <row r="364" spans="1:21" ht="12.75" hidden="1" x14ac:dyDescent="0.2">
      <c r="A364" s="122"/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</row>
    <row r="365" spans="1:21" ht="12.75" hidden="1" x14ac:dyDescent="0.2">
      <c r="A365" s="122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</row>
    <row r="366" spans="1:21" ht="12.75" hidden="1" x14ac:dyDescent="0.2">
      <c r="A366" s="122"/>
      <c r="B366" s="122"/>
      <c r="C366" s="122"/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</row>
    <row r="367" spans="1:21" ht="12.75" hidden="1" x14ac:dyDescent="0.2">
      <c r="A367" s="122"/>
      <c r="B367" s="122"/>
      <c r="C367" s="122"/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</row>
    <row r="368" spans="1:21" ht="12.75" hidden="1" x14ac:dyDescent="0.2">
      <c r="A368" s="122"/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</row>
    <row r="369" spans="1:21" ht="12.75" hidden="1" x14ac:dyDescent="0.2">
      <c r="A369" s="122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</row>
    <row r="370" spans="1:21" ht="12.75" hidden="1" x14ac:dyDescent="0.2">
      <c r="A370" s="122"/>
      <c r="B370" s="122"/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</row>
    <row r="371" spans="1:21" ht="12.75" hidden="1" x14ac:dyDescent="0.2">
      <c r="A371" s="122"/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</row>
    <row r="372" spans="1:21" ht="12.75" hidden="1" x14ac:dyDescent="0.2">
      <c r="A372" s="122"/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</row>
    <row r="373" spans="1:21" ht="12.75" hidden="1" x14ac:dyDescent="0.2">
      <c r="A373" s="122"/>
      <c r="B373" s="122"/>
      <c r="C373" s="122"/>
      <c r="D373" s="122"/>
      <c r="E373" s="122"/>
      <c r="F373" s="122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</row>
    <row r="374" spans="1:21" ht="12.75" hidden="1" x14ac:dyDescent="0.2">
      <c r="A374" s="122"/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</row>
    <row r="375" spans="1:21" ht="12.75" hidden="1" x14ac:dyDescent="0.2">
      <c r="A375" s="122"/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</row>
    <row r="376" spans="1:21" ht="12.75" hidden="1" x14ac:dyDescent="0.2">
      <c r="A376" s="122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</row>
    <row r="377" spans="1:21" ht="14.25" hidden="1" customHeight="1" x14ac:dyDescent="0.2">
      <c r="A377" s="19"/>
      <c r="B377" s="19"/>
      <c r="C377" s="19"/>
      <c r="D377" s="122"/>
      <c r="E377" s="122"/>
      <c r="F377" s="19"/>
      <c r="G377" s="122"/>
      <c r="H377" s="122"/>
      <c r="I377" s="19"/>
      <c r="J377" s="122"/>
      <c r="K377" s="122"/>
      <c r="L377" s="122"/>
      <c r="M377" s="122"/>
      <c r="N377" s="122"/>
      <c r="O377" s="19"/>
      <c r="P377" s="122"/>
      <c r="Q377" s="122"/>
      <c r="R377" s="122"/>
      <c r="S377" s="19"/>
      <c r="T377" s="122"/>
      <c r="U377" s="122"/>
    </row>
    <row r="378" spans="1:21" ht="12.75" hidden="1" x14ac:dyDescent="0.2">
      <c r="A378" s="122"/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</row>
    <row r="379" spans="1:21" ht="12.75" hidden="1" x14ac:dyDescent="0.2">
      <c r="A379" s="122"/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</row>
    <row r="380" spans="1:21" ht="12.75" hidden="1" x14ac:dyDescent="0.2">
      <c r="A380" s="122"/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</row>
    <row r="381" spans="1:21" ht="12.75" hidden="1" x14ac:dyDescent="0.2">
      <c r="A381" s="122"/>
      <c r="B381" s="122"/>
      <c r="C381" s="122"/>
      <c r="D381" s="122"/>
      <c r="E381" s="122"/>
      <c r="F381" s="122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</row>
    <row r="382" spans="1:21" ht="12.75" hidden="1" x14ac:dyDescent="0.2">
      <c r="A382" s="122"/>
      <c r="B382" s="122"/>
      <c r="C382" s="122"/>
      <c r="D382" s="122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</row>
    <row r="383" spans="1:21" ht="12.75" hidden="1" x14ac:dyDescent="0.2">
      <c r="A383" s="122"/>
      <c r="B383" s="122"/>
      <c r="C383" s="122"/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</row>
    <row r="384" spans="1:21" ht="12.75" hidden="1" x14ac:dyDescent="0.2">
      <c r="A384" s="122"/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</row>
    <row r="385" spans="1:21" ht="12.75" hidden="1" x14ac:dyDescent="0.2">
      <c r="A385" s="122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</row>
    <row r="386" spans="1:21" ht="12.75" hidden="1" x14ac:dyDescent="0.2">
      <c r="A386" s="122"/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</row>
    <row r="387" spans="1:21" ht="12.75" hidden="1" x14ac:dyDescent="0.2">
      <c r="A387" s="122"/>
      <c r="B387" s="122"/>
      <c r="C387" s="122"/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</row>
    <row r="388" spans="1:21" ht="12.75" hidden="1" x14ac:dyDescent="0.2">
      <c r="A388" s="122"/>
      <c r="B388" s="122"/>
      <c r="C388" s="122"/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</row>
    <row r="389" spans="1:21" ht="12.75" hidden="1" x14ac:dyDescent="0.2">
      <c r="A389" s="122"/>
      <c r="B389" s="122"/>
      <c r="C389" s="122"/>
      <c r="D389" s="122"/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</row>
    <row r="390" spans="1:21" ht="12.75" hidden="1" x14ac:dyDescent="0.2">
      <c r="A390" s="122"/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</row>
    <row r="391" spans="1:21" ht="14.25" hidden="1" customHeight="1" x14ac:dyDescent="0.2">
      <c r="A391" s="19"/>
      <c r="B391" s="19"/>
      <c r="C391" s="19"/>
      <c r="D391" s="122"/>
      <c r="E391" s="122"/>
      <c r="F391" s="19"/>
      <c r="G391" s="122"/>
      <c r="H391" s="122"/>
      <c r="I391" s="19"/>
      <c r="J391" s="122"/>
      <c r="K391" s="122"/>
      <c r="L391" s="122"/>
      <c r="M391" s="122"/>
      <c r="N391" s="122"/>
      <c r="O391" s="19"/>
      <c r="P391" s="122"/>
      <c r="Q391" s="122"/>
      <c r="R391" s="122"/>
      <c r="S391" s="19"/>
      <c r="T391" s="122"/>
      <c r="U391" s="122"/>
    </row>
    <row r="392" spans="1:21" ht="12.75" hidden="1" x14ac:dyDescent="0.2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</row>
    <row r="393" spans="1:21" ht="12.75" hidden="1" x14ac:dyDescent="0.2">
      <c r="A393" s="122"/>
      <c r="B393" s="122"/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</row>
    <row r="394" spans="1:21" ht="12.75" hidden="1" x14ac:dyDescent="0.2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</row>
    <row r="395" spans="1:21" ht="12.75" hidden="1" x14ac:dyDescent="0.2">
      <c r="A395" s="122"/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</row>
    <row r="396" spans="1:21" ht="12.75" hidden="1" x14ac:dyDescent="0.2">
      <c r="A396" s="122"/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</row>
    <row r="397" spans="1:21" ht="12.75" hidden="1" x14ac:dyDescent="0.2">
      <c r="A397" s="122"/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</row>
    <row r="398" spans="1:21" ht="12.75" hidden="1" x14ac:dyDescent="0.2">
      <c r="A398" s="122"/>
      <c r="B398" s="122"/>
      <c r="C398" s="122"/>
      <c r="D398" s="122"/>
      <c r="E398" s="122"/>
      <c r="F398" s="122"/>
      <c r="G398" s="122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</row>
    <row r="399" spans="1:21" ht="12.75" hidden="1" x14ac:dyDescent="0.2">
      <c r="A399" s="122"/>
      <c r="B399" s="122"/>
      <c r="C399" s="122"/>
      <c r="D399" s="122"/>
      <c r="E399" s="122"/>
      <c r="F399" s="122"/>
      <c r="G399" s="122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</row>
    <row r="400" spans="1:21" ht="14.25" hidden="1" customHeight="1" x14ac:dyDescent="0.2">
      <c r="A400" s="19"/>
      <c r="B400" s="19"/>
      <c r="C400" s="19"/>
      <c r="D400" s="122"/>
      <c r="E400" s="122"/>
      <c r="F400" s="19"/>
      <c r="G400" s="122"/>
      <c r="H400" s="122"/>
      <c r="I400" s="19"/>
      <c r="J400" s="122"/>
      <c r="K400" s="122"/>
      <c r="L400" s="122"/>
      <c r="M400" s="122"/>
      <c r="N400" s="122"/>
      <c r="O400" s="19"/>
      <c r="P400" s="122"/>
      <c r="Q400" s="122"/>
      <c r="R400" s="122"/>
      <c r="S400" s="19"/>
      <c r="T400" s="122"/>
      <c r="U400" s="122"/>
    </row>
    <row r="401" spans="1:21" ht="12.75" hidden="1" x14ac:dyDescent="0.2">
      <c r="A401" s="122"/>
      <c r="B401" s="122"/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  <c r="Q401" s="122"/>
      <c r="R401" s="122"/>
      <c r="S401" s="122"/>
      <c r="T401" s="122"/>
      <c r="U401" s="122"/>
    </row>
    <row r="402" spans="1:21" ht="12.75" hidden="1" x14ac:dyDescent="0.2">
      <c r="A402" s="122"/>
      <c r="B402" s="122"/>
      <c r="C402" s="122"/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  <c r="N402" s="122"/>
      <c r="O402" s="122"/>
      <c r="P402" s="122"/>
      <c r="Q402" s="122"/>
      <c r="R402" s="122"/>
      <c r="S402" s="122"/>
      <c r="T402" s="122"/>
      <c r="U402" s="122"/>
    </row>
    <row r="403" spans="1:21" ht="12.75" hidden="1" x14ac:dyDescent="0.2">
      <c r="A403" s="122"/>
      <c r="B403" s="122"/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2"/>
      <c r="P403" s="122"/>
      <c r="Q403" s="122"/>
      <c r="R403" s="122"/>
      <c r="S403" s="122"/>
      <c r="T403" s="122"/>
      <c r="U403" s="122"/>
    </row>
    <row r="404" spans="1:21" ht="12.75" hidden="1" x14ac:dyDescent="0.2">
      <c r="A404" s="122"/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</row>
    <row r="405" spans="1:21" ht="12.75" hidden="1" x14ac:dyDescent="0.2">
      <c r="A405" s="122"/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</row>
    <row r="406" spans="1:21" ht="12.75" hidden="1" x14ac:dyDescent="0.2">
      <c r="A406" s="122"/>
      <c r="B406" s="122"/>
      <c r="C406" s="122"/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</row>
    <row r="407" spans="1:21" ht="12.75" hidden="1" x14ac:dyDescent="0.2">
      <c r="A407" s="122"/>
      <c r="B407" s="122"/>
      <c r="C407" s="122"/>
      <c r="D407" s="122"/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</row>
    <row r="408" spans="1:21" ht="12.75" hidden="1" x14ac:dyDescent="0.2">
      <c r="A408" s="122"/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</row>
    <row r="409" spans="1:21" ht="12.75" hidden="1" x14ac:dyDescent="0.2">
      <c r="A409" s="122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</row>
    <row r="410" spans="1:21" ht="12.75" hidden="1" x14ac:dyDescent="0.2">
      <c r="A410" s="122"/>
      <c r="B410" s="122"/>
      <c r="C410" s="122"/>
      <c r="D410" s="122"/>
      <c r="E410" s="122"/>
      <c r="F410" s="122"/>
      <c r="G410" s="122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T410" s="122"/>
      <c r="U410" s="122"/>
    </row>
    <row r="411" spans="1:21" ht="12.75" hidden="1" x14ac:dyDescent="0.2">
      <c r="A411" s="122"/>
      <c r="B411" s="122"/>
      <c r="C411" s="122"/>
      <c r="D411" s="122"/>
      <c r="E411" s="122"/>
      <c r="F411" s="122"/>
      <c r="G411" s="122"/>
      <c r="H411" s="122"/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  <c r="S411" s="122"/>
      <c r="T411" s="122"/>
      <c r="U411" s="122"/>
    </row>
    <row r="412" spans="1:21" ht="12.75" hidden="1" x14ac:dyDescent="0.2">
      <c r="A412" s="122"/>
      <c r="B412" s="122"/>
      <c r="C412" s="122"/>
      <c r="D412" s="122"/>
      <c r="E412" s="122"/>
      <c r="F412" s="122"/>
      <c r="G412" s="122"/>
      <c r="H412" s="122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  <c r="S412" s="122"/>
      <c r="T412" s="122"/>
      <c r="U412" s="122"/>
    </row>
    <row r="413" spans="1:21" ht="14.25" hidden="1" customHeight="1" x14ac:dyDescent="0.2">
      <c r="A413" s="19"/>
      <c r="B413" s="19"/>
      <c r="C413" s="19"/>
      <c r="D413" s="122"/>
      <c r="E413" s="122"/>
      <c r="F413" s="19"/>
      <c r="G413" s="122"/>
      <c r="H413" s="122"/>
      <c r="I413" s="19"/>
      <c r="J413" s="122"/>
      <c r="K413" s="122"/>
      <c r="L413" s="122"/>
      <c r="M413" s="122"/>
      <c r="N413" s="122"/>
      <c r="O413" s="19"/>
      <c r="P413" s="122"/>
      <c r="Q413" s="122"/>
      <c r="R413" s="122"/>
      <c r="S413" s="19"/>
      <c r="T413" s="122"/>
      <c r="U413" s="122"/>
    </row>
    <row r="414" spans="1:21" ht="12.75" hidden="1" x14ac:dyDescent="0.2">
      <c r="A414" s="122"/>
      <c r="B414" s="122"/>
      <c r="C414" s="122"/>
      <c r="D414" s="122"/>
      <c r="E414" s="122"/>
      <c r="F414" s="122"/>
      <c r="G414" s="122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</row>
    <row r="415" spans="1:21" ht="14.25" hidden="1" customHeight="1" x14ac:dyDescent="0.2">
      <c r="A415" s="19"/>
      <c r="B415" s="19"/>
      <c r="C415" s="19"/>
      <c r="D415" s="122"/>
      <c r="E415" s="122"/>
      <c r="F415" s="19"/>
      <c r="G415" s="122"/>
      <c r="H415" s="122"/>
      <c r="I415" s="19"/>
      <c r="J415" s="122"/>
      <c r="K415" s="122"/>
      <c r="L415" s="122"/>
      <c r="M415" s="122"/>
      <c r="N415" s="122"/>
      <c r="O415" s="19"/>
      <c r="P415" s="122"/>
      <c r="Q415" s="122"/>
      <c r="R415" s="122"/>
      <c r="S415" s="19"/>
      <c r="T415" s="122"/>
      <c r="U415" s="122"/>
    </row>
    <row r="416" spans="1:21" ht="12.75" hidden="1" x14ac:dyDescent="0.2">
      <c r="A416" s="122"/>
      <c r="B416" s="122"/>
      <c r="C416" s="122"/>
      <c r="D416" s="122"/>
      <c r="E416" s="122"/>
      <c r="F416" s="122"/>
      <c r="G416" s="122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</row>
    <row r="417" spans="1:21" ht="12.75" hidden="1" x14ac:dyDescent="0.2">
      <c r="A417" s="122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</row>
    <row r="418" spans="1:21" ht="12.75" hidden="1" x14ac:dyDescent="0.2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</row>
    <row r="419" spans="1:21" ht="12.75" hidden="1" x14ac:dyDescent="0.2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</row>
    <row r="420" spans="1:21" ht="12.75" hidden="1" x14ac:dyDescent="0.2">
      <c r="A420" s="122"/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2"/>
      <c r="R420" s="122"/>
      <c r="S420" s="122"/>
      <c r="T420" s="122"/>
      <c r="U420" s="122"/>
    </row>
    <row r="421" spans="1:21" ht="14.25" hidden="1" customHeight="1" x14ac:dyDescent="0.2">
      <c r="A421" s="19"/>
      <c r="B421" s="19"/>
      <c r="C421" s="19"/>
      <c r="D421" s="122"/>
      <c r="E421" s="122"/>
      <c r="F421" s="19"/>
      <c r="G421" s="122"/>
      <c r="H421" s="122"/>
      <c r="I421" s="19"/>
      <c r="J421" s="122"/>
      <c r="K421" s="122"/>
      <c r="L421" s="122"/>
      <c r="M421" s="122"/>
      <c r="N421" s="122"/>
      <c r="O421" s="19"/>
      <c r="P421" s="122"/>
      <c r="Q421" s="122"/>
      <c r="R421" s="122"/>
      <c r="S421" s="19"/>
      <c r="T421" s="122"/>
      <c r="U421" s="122"/>
    </row>
    <row r="422" spans="1:21" ht="12.75" hidden="1" x14ac:dyDescent="0.2">
      <c r="A422" s="122"/>
      <c r="B422" s="122"/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</row>
    <row r="423" spans="1:21" ht="12.75" hidden="1" x14ac:dyDescent="0.2">
      <c r="A423" s="122"/>
      <c r="B423" s="122"/>
      <c r="C423" s="122"/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  <c r="S423" s="122"/>
      <c r="T423" s="122"/>
      <c r="U423" s="122"/>
    </row>
    <row r="424" spans="1:21" ht="12.75" hidden="1" x14ac:dyDescent="0.2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</row>
    <row r="425" spans="1:21" ht="12.75" hidden="1" x14ac:dyDescent="0.2">
      <c r="A425" s="122"/>
      <c r="B425" s="122"/>
      <c r="C425" s="122"/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</row>
    <row r="426" spans="1:21" ht="12.75" hidden="1" x14ac:dyDescent="0.2">
      <c r="A426" s="122"/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</row>
    <row r="427" spans="1:21" ht="12.75" hidden="1" x14ac:dyDescent="0.2">
      <c r="A427" s="122"/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</row>
    <row r="428" spans="1:21" ht="12.75" hidden="1" x14ac:dyDescent="0.2">
      <c r="A428" s="122"/>
      <c r="B428" s="122"/>
      <c r="C428" s="122"/>
      <c r="D428" s="122"/>
      <c r="E428" s="122"/>
      <c r="F428" s="122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</row>
    <row r="429" spans="1:21" ht="12.75" hidden="1" x14ac:dyDescent="0.2">
      <c r="A429" s="122"/>
      <c r="B429" s="122"/>
      <c r="C429" s="122"/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</row>
    <row r="430" spans="1:21" ht="12.75" hidden="1" x14ac:dyDescent="0.2">
      <c r="A430" s="122"/>
      <c r="B430" s="122"/>
      <c r="C430" s="122"/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</row>
    <row r="431" spans="1:21" ht="12.75" hidden="1" x14ac:dyDescent="0.2">
      <c r="A431" s="122"/>
      <c r="B431" s="122"/>
      <c r="C431" s="122"/>
      <c r="D431" s="122"/>
      <c r="E431" s="122"/>
      <c r="F431" s="122"/>
      <c r="G431" s="122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</row>
    <row r="432" spans="1:21" ht="12.75" hidden="1" x14ac:dyDescent="0.2">
      <c r="A432" s="122"/>
      <c r="B432" s="122"/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</row>
    <row r="433" spans="1:21" ht="12.75" hidden="1" x14ac:dyDescent="0.2">
      <c r="A433" s="122"/>
      <c r="B433" s="122"/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</row>
    <row r="434" spans="1:21" ht="12.75" hidden="1" x14ac:dyDescent="0.2">
      <c r="A434" s="122"/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</row>
    <row r="435" spans="1:21" ht="12.75" hidden="1" x14ac:dyDescent="0.2">
      <c r="A435" s="122"/>
      <c r="B435" s="122"/>
      <c r="C435" s="122"/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</row>
    <row r="436" spans="1:21" ht="12.75" hidden="1" x14ac:dyDescent="0.2">
      <c r="A436" s="122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</row>
    <row r="437" spans="1:21" ht="12.75" hidden="1" x14ac:dyDescent="0.2">
      <c r="A437" s="122"/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</row>
    <row r="438" spans="1:21" ht="12.75" hidden="1" x14ac:dyDescent="0.2">
      <c r="A438" s="122"/>
      <c r="B438" s="122"/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</row>
    <row r="439" spans="1:21" ht="12.75" hidden="1" x14ac:dyDescent="0.2">
      <c r="A439" s="122"/>
      <c r="B439" s="122"/>
      <c r="C439" s="122"/>
      <c r="D439" s="122"/>
      <c r="E439" s="122"/>
      <c r="F439" s="122"/>
      <c r="G439" s="122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</row>
    <row r="440" spans="1:21" ht="12.75" hidden="1" x14ac:dyDescent="0.2">
      <c r="A440" s="122"/>
      <c r="B440" s="122"/>
      <c r="C440" s="122"/>
      <c r="D440" s="122"/>
      <c r="E440" s="122"/>
      <c r="F440" s="122"/>
      <c r="G440" s="122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</row>
    <row r="441" spans="1:21" ht="12.75" hidden="1" x14ac:dyDescent="0.2">
      <c r="A441" s="122"/>
      <c r="B441" s="122"/>
      <c r="C441" s="122"/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</row>
    <row r="442" spans="1:21" ht="12.75" hidden="1" x14ac:dyDescent="0.2">
      <c r="A442" s="122"/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</row>
    <row r="443" spans="1:21" ht="12.75" hidden="1" x14ac:dyDescent="0.2">
      <c r="A443" s="122"/>
      <c r="B443" s="122"/>
      <c r="C443" s="122"/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</row>
    <row r="444" spans="1:21" ht="12.75" hidden="1" x14ac:dyDescent="0.2">
      <c r="A444" s="122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</row>
    <row r="445" spans="1:21" ht="12.75" hidden="1" x14ac:dyDescent="0.2">
      <c r="A445" s="122"/>
      <c r="B445" s="122"/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</row>
    <row r="446" spans="1:21" ht="12.75" hidden="1" x14ac:dyDescent="0.2">
      <c r="A446" s="122"/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</row>
    <row r="447" spans="1:21" ht="12.75" hidden="1" x14ac:dyDescent="0.2">
      <c r="A447" s="122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</row>
    <row r="448" spans="1:21" ht="12.75" hidden="1" x14ac:dyDescent="0.2">
      <c r="A448" s="122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</row>
    <row r="449" spans="1:21" ht="12.75" hidden="1" x14ac:dyDescent="0.2">
      <c r="A449" s="122"/>
      <c r="B449" s="122"/>
      <c r="C449" s="122"/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</row>
    <row r="450" spans="1:21" ht="12.75" hidden="1" x14ac:dyDescent="0.2">
      <c r="A450" s="122"/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</row>
    <row r="451" spans="1:21" ht="12.75" hidden="1" x14ac:dyDescent="0.2">
      <c r="A451" s="122"/>
      <c r="B451" s="122"/>
      <c r="C451" s="122"/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</row>
    <row r="452" spans="1:21" ht="12.75" hidden="1" x14ac:dyDescent="0.2">
      <c r="A452" s="122"/>
      <c r="B452" s="122"/>
      <c r="C452" s="122"/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</row>
    <row r="453" spans="1:21" ht="12.75" hidden="1" x14ac:dyDescent="0.2">
      <c r="A453" s="122"/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</row>
    <row r="454" spans="1:21" ht="12.75" hidden="1" x14ac:dyDescent="0.2">
      <c r="A454" s="122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</row>
    <row r="455" spans="1:21" ht="14.25" hidden="1" customHeight="1" x14ac:dyDescent="0.2">
      <c r="A455" s="19"/>
      <c r="B455" s="19"/>
      <c r="C455" s="19"/>
      <c r="D455" s="122"/>
      <c r="E455" s="122"/>
      <c r="F455" s="19"/>
      <c r="G455" s="122"/>
      <c r="H455" s="122"/>
      <c r="I455" s="19"/>
      <c r="J455" s="122"/>
      <c r="K455" s="122"/>
      <c r="L455" s="122"/>
      <c r="M455" s="122"/>
      <c r="N455" s="122"/>
      <c r="O455" s="19"/>
      <c r="P455" s="122"/>
      <c r="Q455" s="122"/>
      <c r="R455" s="122"/>
      <c r="S455" s="19"/>
      <c r="T455" s="122"/>
      <c r="U455" s="122"/>
    </row>
    <row r="456" spans="1:21" ht="12.75" hidden="1" x14ac:dyDescent="0.2">
      <c r="A456" s="122"/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</row>
    <row r="457" spans="1:21" ht="12.75" hidden="1" x14ac:dyDescent="0.2">
      <c r="A457" s="122"/>
      <c r="B457" s="122"/>
      <c r="C457" s="122"/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</row>
    <row r="458" spans="1:21" ht="12.75" hidden="1" x14ac:dyDescent="0.2">
      <c r="A458" s="122"/>
      <c r="B458" s="122"/>
      <c r="C458" s="122"/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</row>
    <row r="459" spans="1:21" ht="12.75" hidden="1" x14ac:dyDescent="0.2">
      <c r="A459" s="122"/>
      <c r="B459" s="122"/>
      <c r="C459" s="122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</row>
    <row r="460" spans="1:21" ht="12.75" hidden="1" x14ac:dyDescent="0.2">
      <c r="A460" s="122"/>
      <c r="B460" s="122"/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</row>
    <row r="461" spans="1:21" ht="12.75" hidden="1" x14ac:dyDescent="0.2">
      <c r="A461" s="122"/>
      <c r="B461" s="122"/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</row>
    <row r="462" spans="1:21" ht="14.25" hidden="1" customHeight="1" x14ac:dyDescent="0.2">
      <c r="A462" s="19"/>
      <c r="B462" s="19"/>
      <c r="C462" s="19"/>
      <c r="D462" s="122"/>
      <c r="E462" s="122"/>
      <c r="F462" s="19"/>
      <c r="G462" s="122"/>
      <c r="H462" s="122"/>
      <c r="I462" s="19"/>
      <c r="J462" s="122"/>
      <c r="K462" s="122"/>
      <c r="L462" s="122"/>
      <c r="M462" s="122"/>
      <c r="N462" s="122"/>
      <c r="O462" s="19"/>
      <c r="P462" s="122"/>
      <c r="Q462" s="122"/>
      <c r="R462" s="122"/>
      <c r="S462" s="19"/>
      <c r="T462" s="122"/>
      <c r="U462" s="122"/>
    </row>
    <row r="463" spans="1:21" ht="12.75" hidden="1" x14ac:dyDescent="0.2">
      <c r="A463" s="122"/>
      <c r="B463" s="12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</row>
    <row r="464" spans="1:21" ht="12.75" hidden="1" x14ac:dyDescent="0.2">
      <c r="A464" s="122"/>
      <c r="B464" s="12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</row>
    <row r="465" spans="1:21" ht="12.75" hidden="1" x14ac:dyDescent="0.2">
      <c r="A465" s="122"/>
      <c r="B465" s="12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</row>
    <row r="466" spans="1:21" ht="12.75" hidden="1" x14ac:dyDescent="0.2">
      <c r="A466" s="122"/>
      <c r="B466" s="12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</row>
    <row r="467" spans="1:21" ht="12.75" hidden="1" x14ac:dyDescent="0.2">
      <c r="A467" s="122"/>
      <c r="B467" s="12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</row>
    <row r="468" spans="1:21" ht="12.75" hidden="1" x14ac:dyDescent="0.2">
      <c r="A468" s="122"/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</row>
    <row r="469" spans="1:21" ht="12.75" hidden="1" x14ac:dyDescent="0.2">
      <c r="A469" s="122"/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</row>
    <row r="470" spans="1:21" ht="12.75" hidden="1" x14ac:dyDescent="0.2">
      <c r="A470" s="122"/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</row>
    <row r="471" spans="1:21" ht="12.75" hidden="1" x14ac:dyDescent="0.2">
      <c r="A471" s="122"/>
      <c r="B471" s="12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</row>
    <row r="472" spans="1:21" ht="12.75" hidden="1" x14ac:dyDescent="0.2">
      <c r="A472" s="122"/>
      <c r="B472" s="122"/>
      <c r="C472" s="122"/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</row>
    <row r="473" spans="1:21" ht="12.75" hidden="1" x14ac:dyDescent="0.2">
      <c r="A473" s="122"/>
      <c r="B473" s="122"/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</row>
    <row r="474" spans="1:21" ht="12.75" hidden="1" x14ac:dyDescent="0.2">
      <c r="A474" s="122"/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</row>
    <row r="475" spans="1:21" ht="12.75" hidden="1" x14ac:dyDescent="0.2">
      <c r="A475" s="122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</row>
    <row r="476" spans="1:21" ht="12.75" hidden="1" x14ac:dyDescent="0.2">
      <c r="A476" s="122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</row>
    <row r="477" spans="1:21" ht="12.75" hidden="1" x14ac:dyDescent="0.2">
      <c r="A477" s="122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</row>
    <row r="478" spans="1:21" ht="12.75" hidden="1" x14ac:dyDescent="0.2">
      <c r="A478" s="122"/>
      <c r="B478" s="12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</row>
    <row r="479" spans="1:21" ht="12.75" hidden="1" x14ac:dyDescent="0.2">
      <c r="A479" s="122"/>
      <c r="B479" s="12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</row>
    <row r="480" spans="1:21" ht="12.75" hidden="1" x14ac:dyDescent="0.2">
      <c r="A480" s="122"/>
      <c r="B480" s="12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</row>
    <row r="481" spans="1:21" ht="12.75" hidden="1" x14ac:dyDescent="0.2">
      <c r="A481" s="122"/>
      <c r="B481" s="12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</row>
    <row r="482" spans="1:21" ht="12.75" hidden="1" x14ac:dyDescent="0.2">
      <c r="A482" s="122"/>
      <c r="B482" s="12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</row>
    <row r="483" spans="1:21" ht="12.75" hidden="1" x14ac:dyDescent="0.2">
      <c r="A483" s="122"/>
      <c r="B483" s="12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</row>
    <row r="484" spans="1:21" ht="12.75" hidden="1" x14ac:dyDescent="0.2">
      <c r="A484" s="122"/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</row>
    <row r="485" spans="1:21" ht="12.75" hidden="1" x14ac:dyDescent="0.2">
      <c r="A485" s="122"/>
      <c r="B485" s="122"/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</row>
    <row r="486" spans="1:21" ht="12.75" hidden="1" x14ac:dyDescent="0.2">
      <c r="A486" s="122"/>
      <c r="B486" s="122"/>
      <c r="C486" s="122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</row>
    <row r="487" spans="1:21" ht="12.75" hidden="1" x14ac:dyDescent="0.2">
      <c r="A487" s="122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</row>
    <row r="488" spans="1:21" ht="12.75" hidden="1" x14ac:dyDescent="0.2">
      <c r="A488" s="122"/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</row>
    <row r="489" spans="1:21" ht="12.75" hidden="1" x14ac:dyDescent="0.2">
      <c r="A489" s="122"/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</row>
    <row r="490" spans="1:21" ht="12.75" hidden="1" x14ac:dyDescent="0.2">
      <c r="A490" s="122"/>
      <c r="B490" s="122"/>
      <c r="C490" s="122"/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</row>
    <row r="491" spans="1:21" ht="12.75" hidden="1" x14ac:dyDescent="0.2">
      <c r="A491" s="122"/>
      <c r="B491" s="122"/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</row>
    <row r="492" spans="1:21" ht="12.75" hidden="1" x14ac:dyDescent="0.2">
      <c r="A492" s="122"/>
      <c r="B492" s="122"/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</row>
    <row r="493" spans="1:21" ht="12.75" hidden="1" x14ac:dyDescent="0.2">
      <c r="A493" s="122"/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</row>
    <row r="494" spans="1:21" ht="12.75" hidden="1" x14ac:dyDescent="0.2">
      <c r="A494" s="122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</row>
    <row r="495" spans="1:21" ht="12.75" hidden="1" x14ac:dyDescent="0.2">
      <c r="A495" s="122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</row>
    <row r="496" spans="1:21" ht="12.75" hidden="1" x14ac:dyDescent="0.2">
      <c r="A496" s="122"/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</row>
    <row r="497" spans="1:21" ht="12.75" hidden="1" x14ac:dyDescent="0.2">
      <c r="A497" s="122"/>
      <c r="B497" s="122"/>
      <c r="C497" s="122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</row>
    <row r="498" spans="1:21" ht="12.75" hidden="1" x14ac:dyDescent="0.2">
      <c r="A498" s="122"/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</row>
    <row r="499" spans="1:21" ht="12.75" hidden="1" x14ac:dyDescent="0.2">
      <c r="A499" s="122"/>
      <c r="B499" s="122"/>
      <c r="C499" s="122"/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</row>
    <row r="500" spans="1:21" ht="12.75" hidden="1" x14ac:dyDescent="0.2">
      <c r="A500" s="122"/>
      <c r="B500" s="122"/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</row>
    <row r="501" spans="1:21" ht="12.75" hidden="1" x14ac:dyDescent="0.2">
      <c r="A501" s="122"/>
      <c r="B501" s="122"/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</row>
    <row r="502" spans="1:21" ht="12.75" hidden="1" x14ac:dyDescent="0.2">
      <c r="A502" s="122"/>
      <c r="B502" s="122"/>
      <c r="C502" s="122"/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</row>
    <row r="503" spans="1:21" ht="12.75" hidden="1" x14ac:dyDescent="0.2">
      <c r="A503" s="122"/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</row>
    <row r="504" spans="1:21" ht="12.75" hidden="1" x14ac:dyDescent="0.2">
      <c r="A504" s="122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</row>
    <row r="505" spans="1:21" ht="12.75" hidden="1" x14ac:dyDescent="0.2">
      <c r="A505" s="122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</row>
    <row r="506" spans="1:21" ht="12.75" hidden="1" x14ac:dyDescent="0.2">
      <c r="A506" s="122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</row>
    <row r="507" spans="1:21" ht="12.75" hidden="1" x14ac:dyDescent="0.2">
      <c r="A507" s="122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</row>
    <row r="508" spans="1:21" ht="12.75" hidden="1" x14ac:dyDescent="0.2">
      <c r="A508" s="122"/>
      <c r="B508" s="122"/>
      <c r="C508" s="122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</row>
    <row r="509" spans="1:21" ht="12.75" hidden="1" x14ac:dyDescent="0.2">
      <c r="A509" s="122"/>
      <c r="B509" s="122"/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</row>
    <row r="510" spans="1:21" ht="12.75" hidden="1" x14ac:dyDescent="0.2">
      <c r="A510" s="122"/>
      <c r="B510" s="122"/>
      <c r="C510" s="122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</row>
    <row r="511" spans="1:21" ht="12.75" hidden="1" x14ac:dyDescent="0.2">
      <c r="A511" s="122"/>
      <c r="B511" s="122"/>
      <c r="C511" s="122"/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</row>
    <row r="512" spans="1:21" ht="14.25" hidden="1" customHeight="1" x14ac:dyDescent="0.2">
      <c r="A512" s="19"/>
      <c r="B512" s="19"/>
      <c r="C512" s="19"/>
      <c r="D512" s="122"/>
      <c r="E512" s="122"/>
      <c r="F512" s="19"/>
      <c r="G512" s="122"/>
      <c r="H512" s="122"/>
      <c r="I512" s="19"/>
      <c r="J512" s="122"/>
      <c r="K512" s="122"/>
      <c r="L512" s="122"/>
      <c r="M512" s="122"/>
      <c r="N512" s="122"/>
      <c r="O512" s="19"/>
      <c r="P512" s="122"/>
      <c r="Q512" s="122"/>
      <c r="R512" s="122"/>
      <c r="S512" s="19"/>
      <c r="T512" s="122"/>
      <c r="U512" s="122"/>
    </row>
    <row r="513" spans="1:21" ht="12.75" hidden="1" x14ac:dyDescent="0.2">
      <c r="A513" s="122"/>
      <c r="B513" s="122"/>
      <c r="C513" s="122"/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</row>
    <row r="514" spans="1:21" ht="12.75" hidden="1" x14ac:dyDescent="0.2">
      <c r="A514" s="122"/>
      <c r="B514" s="122"/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</row>
    <row r="515" spans="1:21" ht="12.75" hidden="1" x14ac:dyDescent="0.2">
      <c r="A515" s="122"/>
      <c r="B515" s="122"/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</row>
    <row r="516" spans="1:21" ht="12.75" hidden="1" x14ac:dyDescent="0.2">
      <c r="A516" s="122"/>
      <c r="B516" s="122"/>
      <c r="C516" s="122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</row>
    <row r="517" spans="1:21" ht="12.75" hidden="1" x14ac:dyDescent="0.2">
      <c r="A517" s="122"/>
      <c r="B517" s="122"/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</row>
    <row r="518" spans="1:21" ht="12.75" hidden="1" x14ac:dyDescent="0.2">
      <c r="A518" s="122"/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</row>
    <row r="519" spans="1:21" ht="12.75" hidden="1" x14ac:dyDescent="0.2">
      <c r="A519" s="122"/>
      <c r="B519" s="122"/>
      <c r="C519" s="122"/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</row>
    <row r="520" spans="1:21" ht="12.75" hidden="1" x14ac:dyDescent="0.2">
      <c r="A520" s="122"/>
      <c r="B520" s="122"/>
      <c r="C520" s="122"/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</row>
    <row r="521" spans="1:21" ht="12.75" hidden="1" x14ac:dyDescent="0.2">
      <c r="A521" s="122"/>
      <c r="B521" s="122"/>
      <c r="C521" s="122"/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</row>
    <row r="522" spans="1:21" ht="12.75" hidden="1" x14ac:dyDescent="0.2">
      <c r="A522" s="122"/>
      <c r="B522" s="122"/>
      <c r="C522" s="122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</row>
    <row r="523" spans="1:21" ht="12.75" hidden="1" x14ac:dyDescent="0.2">
      <c r="A523" s="122"/>
      <c r="B523" s="122"/>
      <c r="C523" s="122"/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</row>
    <row r="524" spans="1:21" ht="12.75" hidden="1" x14ac:dyDescent="0.2">
      <c r="A524" s="122"/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</row>
    <row r="525" spans="1:21" ht="12.75" hidden="1" x14ac:dyDescent="0.2">
      <c r="A525" s="122"/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</row>
    <row r="526" spans="1:21" ht="12.75" hidden="1" x14ac:dyDescent="0.2">
      <c r="A526" s="122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</row>
    <row r="527" spans="1:21" ht="12.75" hidden="1" x14ac:dyDescent="0.2">
      <c r="A527" s="122"/>
      <c r="B527" s="122"/>
      <c r="C527" s="122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</row>
    <row r="528" spans="1:21" ht="12.75" hidden="1" x14ac:dyDescent="0.2">
      <c r="A528" s="122"/>
      <c r="B528" s="122"/>
      <c r="C528" s="122"/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</row>
    <row r="529" spans="1:21" ht="14.25" hidden="1" customHeight="1" x14ac:dyDescent="0.2">
      <c r="A529" s="19"/>
      <c r="B529" s="19"/>
      <c r="C529" s="19"/>
      <c r="D529" s="122"/>
      <c r="E529" s="122"/>
      <c r="F529" s="19"/>
      <c r="G529" s="122"/>
      <c r="H529" s="122"/>
      <c r="I529" s="19"/>
      <c r="J529" s="122"/>
      <c r="K529" s="122"/>
      <c r="L529" s="122"/>
      <c r="M529" s="122"/>
      <c r="N529" s="122"/>
      <c r="O529" s="19"/>
      <c r="P529" s="122"/>
      <c r="Q529" s="122"/>
      <c r="R529" s="122"/>
      <c r="S529" s="19"/>
      <c r="T529" s="122"/>
      <c r="U529" s="122"/>
    </row>
    <row r="530" spans="1:21" ht="12.75" hidden="1" x14ac:dyDescent="0.2">
      <c r="A530" s="122"/>
      <c r="B530" s="122"/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</row>
    <row r="531" spans="1:21" ht="12.75" hidden="1" x14ac:dyDescent="0.2">
      <c r="A531" s="122"/>
      <c r="B531" s="122"/>
      <c r="C531" s="122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</row>
    <row r="532" spans="1:21" ht="12.75" hidden="1" x14ac:dyDescent="0.2">
      <c r="A532" s="122"/>
      <c r="B532" s="122"/>
      <c r="C532" s="122"/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</row>
    <row r="533" spans="1:21" ht="12.75" hidden="1" x14ac:dyDescent="0.2">
      <c r="A533" s="122"/>
      <c r="B533" s="122"/>
      <c r="C533" s="122"/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</row>
    <row r="534" spans="1:21" ht="12.75" hidden="1" x14ac:dyDescent="0.2">
      <c r="A534" s="122"/>
      <c r="B534" s="122"/>
      <c r="C534" s="122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</row>
    <row r="535" spans="1:21" ht="12.75" hidden="1" x14ac:dyDescent="0.2">
      <c r="A535" s="122"/>
      <c r="B535" s="122"/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</row>
    <row r="536" spans="1:21" ht="12.75" hidden="1" x14ac:dyDescent="0.2">
      <c r="A536" s="122"/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</row>
    <row r="537" spans="1:21" ht="12.75" hidden="1" x14ac:dyDescent="0.2">
      <c r="A537" s="122"/>
      <c r="B537" s="122"/>
      <c r="C537" s="122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</row>
    <row r="538" spans="1:21" ht="12.75" hidden="1" x14ac:dyDescent="0.2">
      <c r="A538" s="122"/>
      <c r="B538" s="122"/>
      <c r="C538" s="122"/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</row>
    <row r="539" spans="1:21" ht="12.75" hidden="1" x14ac:dyDescent="0.2">
      <c r="A539" s="122"/>
      <c r="B539" s="122"/>
      <c r="C539" s="122"/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</row>
    <row r="540" spans="1:21" ht="12.75" hidden="1" x14ac:dyDescent="0.2">
      <c r="A540" s="122"/>
      <c r="B540" s="122"/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</row>
    <row r="541" spans="1:21" ht="12.75" hidden="1" x14ac:dyDescent="0.2">
      <c r="A541" s="122"/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</row>
    <row r="542" spans="1:21" ht="14.25" hidden="1" customHeight="1" x14ac:dyDescent="0.2">
      <c r="A542" s="19"/>
      <c r="B542" s="19"/>
      <c r="C542" s="19"/>
      <c r="D542" s="122"/>
      <c r="E542" s="122"/>
      <c r="F542" s="19"/>
      <c r="G542" s="122"/>
      <c r="H542" s="122"/>
      <c r="I542" s="19"/>
      <c r="J542" s="122"/>
      <c r="K542" s="122"/>
      <c r="L542" s="122"/>
      <c r="M542" s="122"/>
      <c r="N542" s="122"/>
      <c r="O542" s="19"/>
      <c r="P542" s="122"/>
      <c r="Q542" s="122"/>
      <c r="R542" s="122"/>
      <c r="S542" s="19"/>
      <c r="T542" s="122"/>
      <c r="U542" s="122"/>
    </row>
    <row r="543" spans="1:21" ht="12.75" hidden="1" x14ac:dyDescent="0.2">
      <c r="A543" s="122"/>
      <c r="B543" s="122"/>
      <c r="C543" s="122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</row>
    <row r="544" spans="1:21" ht="12.75" hidden="1" x14ac:dyDescent="0.2">
      <c r="A544" s="122"/>
      <c r="B544" s="122"/>
      <c r="C544" s="122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</row>
    <row r="545" spans="1:21" ht="12.75" hidden="1" x14ac:dyDescent="0.2">
      <c r="A545" s="122"/>
      <c r="B545" s="122"/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</row>
    <row r="546" spans="1:21" ht="12.75" hidden="1" x14ac:dyDescent="0.2">
      <c r="A546" s="122"/>
      <c r="B546" s="122"/>
      <c r="C546" s="122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</row>
    <row r="547" spans="1:21" ht="12.75" hidden="1" x14ac:dyDescent="0.2">
      <c r="A547" s="122"/>
      <c r="B547" s="122"/>
      <c r="C547" s="122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</row>
    <row r="548" spans="1:21" ht="12.75" hidden="1" x14ac:dyDescent="0.2">
      <c r="A548" s="122"/>
      <c r="B548" s="122"/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</row>
    <row r="549" spans="1:21" ht="12.75" hidden="1" x14ac:dyDescent="0.2">
      <c r="A549" s="122"/>
      <c r="B549" s="122"/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</row>
    <row r="550" spans="1:21" ht="12.75" hidden="1" x14ac:dyDescent="0.2">
      <c r="A550" s="122"/>
      <c r="B550" s="122"/>
      <c r="C550" s="122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</row>
    <row r="551" spans="1:21" ht="12.75" hidden="1" x14ac:dyDescent="0.2">
      <c r="A551" s="122"/>
      <c r="B551" s="122"/>
      <c r="C551" s="122"/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</row>
    <row r="552" spans="1:21" ht="12.75" hidden="1" x14ac:dyDescent="0.2">
      <c r="A552" s="122"/>
      <c r="B552" s="122"/>
      <c r="C552" s="122"/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</row>
    <row r="553" spans="1:21" ht="14.25" hidden="1" customHeight="1" x14ac:dyDescent="0.2">
      <c r="A553" s="19"/>
      <c r="B553" s="19"/>
      <c r="C553" s="19"/>
      <c r="D553" s="122"/>
      <c r="E553" s="122"/>
      <c r="F553" s="19"/>
      <c r="G553" s="122"/>
      <c r="H553" s="122"/>
      <c r="I553" s="19"/>
      <c r="J553" s="122"/>
      <c r="K553" s="122"/>
      <c r="L553" s="122"/>
      <c r="M553" s="122"/>
      <c r="N553" s="122"/>
      <c r="O553" s="19"/>
      <c r="P553" s="122"/>
      <c r="Q553" s="122"/>
      <c r="R553" s="122"/>
      <c r="S553" s="19"/>
      <c r="T553" s="122"/>
      <c r="U553" s="122"/>
    </row>
    <row r="554" spans="1:21" ht="12.75" hidden="1" x14ac:dyDescent="0.2">
      <c r="A554" s="122"/>
      <c r="B554" s="122"/>
      <c r="C554" s="122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</row>
    <row r="555" spans="1:21" ht="12.75" hidden="1" x14ac:dyDescent="0.2">
      <c r="A555" s="122"/>
      <c r="B555" s="122"/>
      <c r="C555" s="122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</row>
    <row r="556" spans="1:21" ht="12.75" hidden="1" x14ac:dyDescent="0.2">
      <c r="A556" s="122"/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</row>
    <row r="557" spans="1:21" ht="12.75" hidden="1" x14ac:dyDescent="0.2">
      <c r="A557" s="122"/>
      <c r="B557" s="122"/>
      <c r="C557" s="122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</row>
    <row r="558" spans="1:21" ht="12.75" hidden="1" x14ac:dyDescent="0.2">
      <c r="A558" s="122"/>
      <c r="B558" s="122"/>
      <c r="C558" s="122"/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</row>
    <row r="559" spans="1:21" ht="12.75" hidden="1" x14ac:dyDescent="0.2">
      <c r="A559" s="122"/>
      <c r="B559" s="122"/>
      <c r="C559" s="122"/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</row>
    <row r="560" spans="1:21" ht="12.75" hidden="1" x14ac:dyDescent="0.2">
      <c r="A560" s="122"/>
      <c r="B560" s="122"/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</row>
    <row r="561" spans="1:21" ht="12.75" hidden="1" x14ac:dyDescent="0.2">
      <c r="A561" s="122"/>
      <c r="B561" s="122"/>
      <c r="C561" s="122"/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</row>
    <row r="562" spans="1:21" ht="12.75" hidden="1" x14ac:dyDescent="0.2">
      <c r="A562" s="122"/>
      <c r="B562" s="122"/>
      <c r="C562" s="122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</row>
    <row r="563" spans="1:21" ht="12.75" hidden="1" x14ac:dyDescent="0.2">
      <c r="A563" s="122"/>
      <c r="B563" s="122"/>
      <c r="C563" s="122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</row>
    <row r="564" spans="1:21" ht="12.75" hidden="1" x14ac:dyDescent="0.2">
      <c r="A564" s="122"/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</row>
    <row r="565" spans="1:21" ht="12.75" hidden="1" x14ac:dyDescent="0.2">
      <c r="A565" s="122"/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</row>
    <row r="566" spans="1:21" ht="12.75" hidden="1" x14ac:dyDescent="0.2">
      <c r="A566" s="122"/>
      <c r="B566" s="122"/>
      <c r="C566" s="122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</row>
    <row r="567" spans="1:21" ht="12.75" hidden="1" x14ac:dyDescent="0.2">
      <c r="A567" s="122"/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</row>
    <row r="568" spans="1:21" ht="12.75" hidden="1" x14ac:dyDescent="0.2">
      <c r="A568" s="122"/>
      <c r="B568" s="122"/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</row>
    <row r="569" spans="1:21" ht="14.25" hidden="1" customHeight="1" x14ac:dyDescent="0.2">
      <c r="A569" s="19"/>
      <c r="B569" s="19"/>
      <c r="C569" s="19"/>
      <c r="D569" s="122"/>
      <c r="E569" s="122"/>
      <c r="F569" s="19"/>
      <c r="G569" s="122"/>
      <c r="H569" s="122"/>
      <c r="I569" s="19"/>
      <c r="J569" s="122"/>
      <c r="K569" s="122"/>
      <c r="L569" s="122"/>
      <c r="M569" s="122"/>
      <c r="N569" s="122"/>
      <c r="O569" s="19"/>
      <c r="P569" s="122"/>
      <c r="Q569" s="122"/>
      <c r="R569" s="122"/>
      <c r="S569" s="19"/>
      <c r="T569" s="122"/>
      <c r="U569" s="122"/>
    </row>
    <row r="570" spans="1:21" ht="12.75" hidden="1" x14ac:dyDescent="0.2">
      <c r="A570" s="122"/>
      <c r="B570" s="122"/>
      <c r="C570" s="122"/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</row>
    <row r="571" spans="1:21" ht="12.75" hidden="1" x14ac:dyDescent="0.2">
      <c r="A571" s="122"/>
      <c r="B571" s="122"/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</row>
    <row r="572" spans="1:21" ht="12.75" hidden="1" x14ac:dyDescent="0.2">
      <c r="A572" s="122"/>
      <c r="B572" s="122"/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</row>
    <row r="573" spans="1:21" ht="12.75" hidden="1" x14ac:dyDescent="0.2">
      <c r="A573" s="122"/>
      <c r="B573" s="122"/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</row>
    <row r="574" spans="1:21" ht="12.75" hidden="1" x14ac:dyDescent="0.2">
      <c r="A574" s="122"/>
      <c r="B574" s="122"/>
      <c r="C574" s="122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</row>
    <row r="575" spans="1:21" ht="12.75" hidden="1" x14ac:dyDescent="0.2">
      <c r="A575" s="122"/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</row>
    <row r="576" spans="1:21" ht="12.75" hidden="1" x14ac:dyDescent="0.2">
      <c r="A576" s="122"/>
      <c r="B576" s="122"/>
      <c r="C576" s="122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</row>
    <row r="577" spans="1:21" ht="12.75" hidden="1" x14ac:dyDescent="0.2">
      <c r="A577" s="122"/>
      <c r="B577" s="122"/>
      <c r="C577" s="122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</row>
    <row r="578" spans="1:21" ht="12.75" hidden="1" x14ac:dyDescent="0.2">
      <c r="A578" s="122"/>
      <c r="B578" s="122"/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</row>
    <row r="579" spans="1:21" ht="12.75" hidden="1" x14ac:dyDescent="0.2">
      <c r="A579" s="122"/>
      <c r="B579" s="122"/>
      <c r="C579" s="122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</row>
    <row r="580" spans="1:21" ht="14.25" hidden="1" customHeight="1" x14ac:dyDescent="0.2">
      <c r="A580" s="19"/>
      <c r="B580" s="19"/>
      <c r="C580" s="19"/>
      <c r="D580" s="122"/>
      <c r="E580" s="122"/>
      <c r="F580" s="19"/>
      <c r="G580" s="122"/>
      <c r="H580" s="122"/>
      <c r="I580" s="19"/>
      <c r="J580" s="122"/>
      <c r="K580" s="122"/>
      <c r="L580" s="122"/>
      <c r="M580" s="122"/>
      <c r="N580" s="122"/>
      <c r="O580" s="19"/>
      <c r="P580" s="122"/>
      <c r="Q580" s="122"/>
      <c r="R580" s="122"/>
      <c r="S580" s="19"/>
      <c r="T580" s="122"/>
      <c r="U580" s="122"/>
    </row>
    <row r="581" spans="1:21" ht="12.75" hidden="1" x14ac:dyDescent="0.2">
      <c r="A581" s="122"/>
      <c r="B581" s="122"/>
      <c r="C581" s="122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</row>
    <row r="582" spans="1:21" ht="12.75" hidden="1" x14ac:dyDescent="0.2">
      <c r="A582" s="122"/>
      <c r="B582" s="122"/>
      <c r="C582" s="122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</row>
    <row r="583" spans="1:21" ht="12.75" hidden="1" x14ac:dyDescent="0.2">
      <c r="A583" s="122"/>
      <c r="B583" s="122"/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</row>
    <row r="584" spans="1:21" ht="12.75" hidden="1" x14ac:dyDescent="0.2">
      <c r="A584" s="122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</row>
    <row r="585" spans="1:21" ht="12.75" hidden="1" x14ac:dyDescent="0.2">
      <c r="A585" s="122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</row>
    <row r="586" spans="1:21" ht="12.75" hidden="1" x14ac:dyDescent="0.2">
      <c r="A586" s="122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</row>
    <row r="587" spans="1:21" ht="12.75" hidden="1" x14ac:dyDescent="0.2">
      <c r="A587" s="122"/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</row>
    <row r="588" spans="1:21" ht="14.25" hidden="1" customHeight="1" x14ac:dyDescent="0.2">
      <c r="A588" s="19"/>
      <c r="B588" s="19"/>
      <c r="C588" s="19"/>
      <c r="D588" s="122"/>
      <c r="E588" s="122"/>
      <c r="F588" s="19"/>
      <c r="G588" s="122"/>
      <c r="H588" s="122"/>
      <c r="I588" s="19"/>
      <c r="J588" s="122"/>
      <c r="K588" s="122"/>
      <c r="L588" s="122"/>
      <c r="M588" s="122"/>
      <c r="N588" s="122"/>
      <c r="O588" s="19"/>
      <c r="P588" s="122"/>
      <c r="Q588" s="122"/>
      <c r="R588" s="122"/>
      <c r="S588" s="19"/>
      <c r="T588" s="122"/>
      <c r="U588" s="122"/>
    </row>
    <row r="589" spans="1:21" ht="12.75" hidden="1" x14ac:dyDescent="0.2">
      <c r="A589" s="122"/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</row>
    <row r="590" spans="1:21" ht="12.75" hidden="1" x14ac:dyDescent="0.2">
      <c r="A590" s="122"/>
      <c r="B590" s="122"/>
      <c r="C590" s="122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</row>
    <row r="591" spans="1:21" ht="12.75" hidden="1" x14ac:dyDescent="0.2">
      <c r="A591" s="122"/>
      <c r="B591" s="122"/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</row>
    <row r="592" spans="1:21" ht="12.75" hidden="1" x14ac:dyDescent="0.2">
      <c r="A592" s="122"/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</row>
    <row r="593" spans="1:21" ht="12.75" hidden="1" x14ac:dyDescent="0.2">
      <c r="A593" s="122"/>
      <c r="B593" s="122"/>
      <c r="C593" s="122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</row>
    <row r="594" spans="1:21" ht="12.75" hidden="1" x14ac:dyDescent="0.2">
      <c r="A594" s="122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</row>
    <row r="595" spans="1:21" ht="12.75" hidden="1" x14ac:dyDescent="0.2">
      <c r="A595" s="122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</row>
    <row r="596" spans="1:21" ht="12.75" hidden="1" x14ac:dyDescent="0.2">
      <c r="A596" s="122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</row>
    <row r="597" spans="1:21" ht="14.25" hidden="1" customHeight="1" x14ac:dyDescent="0.2">
      <c r="A597" s="19"/>
      <c r="B597" s="19"/>
      <c r="C597" s="19"/>
      <c r="D597" s="122"/>
      <c r="E597" s="122"/>
      <c r="F597" s="19"/>
      <c r="G597" s="122"/>
      <c r="H597" s="122"/>
      <c r="I597" s="19"/>
      <c r="J597" s="122"/>
      <c r="K597" s="122"/>
      <c r="L597" s="122"/>
      <c r="M597" s="122"/>
      <c r="N597" s="122"/>
      <c r="O597" s="19"/>
      <c r="P597" s="122"/>
      <c r="Q597" s="122"/>
      <c r="R597" s="122"/>
      <c r="S597" s="19"/>
      <c r="T597" s="122"/>
      <c r="U597" s="122"/>
    </row>
    <row r="598" spans="1:21" ht="12.75" hidden="1" x14ac:dyDescent="0.2">
      <c r="A598" s="122"/>
      <c r="B598" s="122"/>
      <c r="C598" s="122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</row>
    <row r="599" spans="1:21" ht="12.75" hidden="1" x14ac:dyDescent="0.2">
      <c r="A599" s="122"/>
      <c r="B599" s="122"/>
      <c r="C599" s="122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</row>
    <row r="600" spans="1:21" ht="12.75" hidden="1" x14ac:dyDescent="0.2">
      <c r="A600" s="122"/>
      <c r="B600" s="122"/>
      <c r="C600" s="122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</row>
    <row r="601" spans="1:21" ht="12.75" hidden="1" x14ac:dyDescent="0.2">
      <c r="A601" s="122"/>
      <c r="B601" s="122"/>
      <c r="C601" s="122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</row>
    <row r="602" spans="1:21" ht="12.75" hidden="1" x14ac:dyDescent="0.2">
      <c r="A602" s="122"/>
      <c r="B602" s="122"/>
      <c r="C602" s="122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</row>
    <row r="603" spans="1:21" ht="12.75" hidden="1" x14ac:dyDescent="0.2">
      <c r="A603" s="122"/>
      <c r="B603" s="122"/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</row>
    <row r="604" spans="1:21" ht="12.75" hidden="1" x14ac:dyDescent="0.2">
      <c r="A604" s="122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</row>
    <row r="605" spans="1:21" ht="12.75" hidden="1" x14ac:dyDescent="0.2">
      <c r="A605" s="122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</row>
    <row r="606" spans="1:21" ht="12.75" hidden="1" x14ac:dyDescent="0.2">
      <c r="A606" s="122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</row>
    <row r="607" spans="1:21" ht="12.75" hidden="1" x14ac:dyDescent="0.2">
      <c r="A607" s="122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</row>
    <row r="608" spans="1:21" ht="12.75" hidden="1" x14ac:dyDescent="0.2">
      <c r="A608" s="122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</row>
    <row r="609" spans="1:21" ht="12.75" hidden="1" x14ac:dyDescent="0.2">
      <c r="A609" s="122"/>
      <c r="B609" s="122"/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</row>
    <row r="610" spans="1:21" ht="12.75" hidden="1" x14ac:dyDescent="0.2">
      <c r="A610" s="122"/>
      <c r="B610" s="122"/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</row>
    <row r="611" spans="1:21" ht="12.75" hidden="1" x14ac:dyDescent="0.2">
      <c r="A611" s="122"/>
      <c r="B611" s="122"/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</row>
    <row r="612" spans="1:21" ht="12.75" hidden="1" x14ac:dyDescent="0.2">
      <c r="A612" s="122"/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</row>
    <row r="613" spans="1:21" ht="14.25" hidden="1" customHeight="1" x14ac:dyDescent="0.2">
      <c r="A613" s="19"/>
      <c r="B613" s="19"/>
      <c r="C613" s="19"/>
      <c r="D613" s="122"/>
      <c r="E613" s="122"/>
      <c r="F613" s="19"/>
      <c r="G613" s="122"/>
      <c r="H613" s="122"/>
      <c r="I613" s="19"/>
      <c r="J613" s="122"/>
      <c r="K613" s="122"/>
      <c r="L613" s="122"/>
      <c r="M613" s="122"/>
      <c r="N613" s="122"/>
      <c r="O613" s="19"/>
      <c r="P613" s="122"/>
      <c r="Q613" s="122"/>
      <c r="R613" s="122"/>
      <c r="S613" s="19"/>
      <c r="T613" s="122"/>
      <c r="U613" s="122"/>
    </row>
    <row r="614" spans="1:21" ht="12.75" hidden="1" x14ac:dyDescent="0.2">
      <c r="A614" s="122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</row>
    <row r="615" spans="1:21" ht="12.75" hidden="1" x14ac:dyDescent="0.2">
      <c r="A615" s="122"/>
      <c r="B615" s="122"/>
      <c r="C615" s="122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</row>
    <row r="616" spans="1:21" ht="12.75" hidden="1" x14ac:dyDescent="0.2">
      <c r="A616" s="122"/>
      <c r="B616" s="122"/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</row>
    <row r="617" spans="1:21" ht="12.75" hidden="1" x14ac:dyDescent="0.2">
      <c r="A617" s="122"/>
      <c r="B617" s="122"/>
      <c r="C617" s="122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</row>
    <row r="618" spans="1:21" ht="12.75" hidden="1" x14ac:dyDescent="0.2">
      <c r="A618" s="122"/>
      <c r="B618" s="122"/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</row>
    <row r="619" spans="1:21" ht="12.75" hidden="1" x14ac:dyDescent="0.2">
      <c r="A619" s="122"/>
      <c r="B619" s="122"/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</row>
    <row r="620" spans="1:21" ht="12.75" hidden="1" x14ac:dyDescent="0.2">
      <c r="A620" s="122"/>
      <c r="B620" s="122"/>
      <c r="C620" s="122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</row>
    <row r="621" spans="1:21" ht="12.75" hidden="1" x14ac:dyDescent="0.2">
      <c r="A621" s="122"/>
      <c r="B621" s="122"/>
      <c r="C621" s="122"/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</row>
    <row r="622" spans="1:21" ht="12.75" hidden="1" x14ac:dyDescent="0.2">
      <c r="A622" s="122"/>
      <c r="B622" s="122"/>
      <c r="C622" s="122"/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</row>
    <row r="623" spans="1:21" ht="12.75" hidden="1" x14ac:dyDescent="0.2">
      <c r="A623" s="122"/>
      <c r="B623" s="122"/>
      <c r="C623" s="122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</row>
    <row r="624" spans="1:21" ht="12.75" hidden="1" x14ac:dyDescent="0.2">
      <c r="A624" s="122"/>
      <c r="B624" s="122"/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</row>
    <row r="625" spans="1:22" ht="12.75" hidden="1" x14ac:dyDescent="0.2">
      <c r="A625" s="122"/>
      <c r="B625" s="122"/>
      <c r="C625" s="122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</row>
    <row r="626" spans="1:22" ht="12.75" hidden="1" x14ac:dyDescent="0.2">
      <c r="A626" s="122"/>
      <c r="B626" s="122"/>
      <c r="C626" s="122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</row>
    <row r="627" spans="1:22" ht="12.75" hidden="1" x14ac:dyDescent="0.2">
      <c r="A627" s="122"/>
      <c r="B627" s="122"/>
      <c r="C627" s="122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</row>
    <row r="628" spans="1:22" ht="6.75" hidden="1" customHeight="1" thickBot="1" x14ac:dyDescent="0.25">
      <c r="A628" s="187"/>
      <c r="B628" s="87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5"/>
    </row>
    <row r="629" spans="1:22" ht="14.25" hidden="1" x14ac:dyDescent="0.2">
      <c r="I629" s="66"/>
      <c r="M629" s="73"/>
      <c r="N629" s="73"/>
      <c r="R629" s="73"/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&amp;LStatistiska centralbyrån
Offentlig ekonomi och mikrosimuleringar</oddHeader>
  </headerFooter>
  <rowBreaks count="2" manualBreakCount="2">
    <brk id="65" max="16383" man="1"/>
    <brk id="27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>
    <pageSetUpPr fitToPage="1"/>
  </sheetPr>
  <dimension ref="A1:T344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26.7109375" customWidth="1"/>
    <col min="2" max="2" width="14.7109375" customWidth="1"/>
    <col min="3" max="3" width="3.42578125" customWidth="1"/>
    <col min="4" max="4" width="10.5703125" style="66" customWidth="1"/>
    <col min="5" max="5" width="12.5703125" customWidth="1"/>
    <col min="6" max="7" width="11.140625" customWidth="1"/>
    <col min="8" max="8" width="9.140625" style="73" customWidth="1"/>
    <col min="9" max="9" width="11.42578125" style="73" customWidth="1"/>
    <col min="10" max="10" width="12.5703125" customWidth="1"/>
    <col min="11" max="11" width="11.28515625" customWidth="1"/>
    <col min="12" max="12" width="5" customWidth="1"/>
    <col min="13" max="13" width="9.140625" style="73" customWidth="1"/>
    <col min="14" max="14" width="10" customWidth="1"/>
    <col min="15" max="15" width="11.42578125" customWidth="1"/>
    <col min="16" max="16" width="12.140625" customWidth="1"/>
    <col min="17" max="17" width="11.85546875" customWidth="1"/>
    <col min="18" max="18" width="10.85546875" customWidth="1"/>
    <col min="19" max="19" width="5.5703125" customWidth="1"/>
    <col min="20" max="16384" width="9.140625" hidden="1"/>
  </cols>
  <sheetData>
    <row r="1" spans="1:20" ht="16.5" thickBot="1" x14ac:dyDescent="0.3">
      <c r="A1" s="71" t="str">
        <f>"Tabell 7  Individ och familjeomsorg "&amp;Innehåll!C47</f>
        <v>Tabell 7  Individ och familjeomsorg 2019</v>
      </c>
      <c r="B1" s="70"/>
      <c r="C1" s="70"/>
      <c r="E1" s="71" t="s">
        <v>73</v>
      </c>
      <c r="F1" s="70"/>
      <c r="G1" s="70"/>
      <c r="H1" s="72"/>
      <c r="I1" s="72"/>
      <c r="J1" s="70"/>
      <c r="K1" s="70"/>
      <c r="L1" s="70"/>
      <c r="M1" s="72"/>
      <c r="N1" s="70"/>
      <c r="O1" s="70"/>
      <c r="P1" s="70"/>
      <c r="Q1" s="70"/>
      <c r="R1" s="70"/>
    </row>
    <row r="2" spans="1:20" x14ac:dyDescent="0.2">
      <c r="O2" s="93"/>
      <c r="P2" s="93"/>
      <c r="Q2" s="93"/>
      <c r="R2" s="93"/>
    </row>
    <row r="3" spans="1:20" s="66" customFormat="1" ht="14.25" customHeight="1" x14ac:dyDescent="0.2">
      <c r="A3" t="s">
        <v>19</v>
      </c>
      <c r="B3"/>
      <c r="C3"/>
      <c r="D3" s="74"/>
      <c r="F3" s="77"/>
      <c r="G3" s="661" t="s">
        <v>160</v>
      </c>
      <c r="H3" s="661"/>
      <c r="I3" s="661"/>
      <c r="J3" s="661"/>
      <c r="K3" s="661"/>
      <c r="L3" s="77"/>
      <c r="M3" s="661" t="s">
        <v>161</v>
      </c>
      <c r="N3" s="661"/>
      <c r="O3" s="661"/>
      <c r="P3" s="661"/>
      <c r="Q3" s="661"/>
      <c r="R3" s="661"/>
    </row>
    <row r="4" spans="1:20" s="66" customFormat="1" ht="63" customHeight="1" x14ac:dyDescent="0.2">
      <c r="A4" s="3" t="s">
        <v>47</v>
      </c>
      <c r="B4" s="106" t="s">
        <v>79</v>
      </c>
      <c r="C4" s="3"/>
      <c r="D4" s="79"/>
      <c r="E4" s="78" t="str">
        <f>"Folkmängd 31/12 -"&amp;Innehåll!C47-2</f>
        <v>Folkmängd 31/12 -2017</v>
      </c>
      <c r="F4" s="78" t="s">
        <v>159</v>
      </c>
      <c r="G4" s="78" t="s">
        <v>164</v>
      </c>
      <c r="H4" s="88" t="s">
        <v>168</v>
      </c>
      <c r="I4" s="88" t="s">
        <v>343</v>
      </c>
      <c r="J4" s="89" t="s">
        <v>169</v>
      </c>
      <c r="K4" s="89" t="s">
        <v>171</v>
      </c>
      <c r="L4" s="89"/>
      <c r="M4" s="88" t="s">
        <v>172</v>
      </c>
      <c r="N4" s="78" t="s">
        <v>162</v>
      </c>
      <c r="O4" s="88" t="s">
        <v>165</v>
      </c>
      <c r="P4" s="88" t="s">
        <v>166</v>
      </c>
      <c r="Q4" s="89" t="s">
        <v>167</v>
      </c>
      <c r="R4" s="89" t="s">
        <v>170</v>
      </c>
    </row>
    <row r="5" spans="1:20" s="74" customFormat="1" ht="15.75" customHeight="1" x14ac:dyDescent="0.2">
      <c r="B5" s="199" t="s">
        <v>92</v>
      </c>
      <c r="D5" s="80"/>
      <c r="E5" s="199" t="s">
        <v>93</v>
      </c>
      <c r="F5" s="199" t="s">
        <v>94</v>
      </c>
      <c r="G5" s="199" t="s">
        <v>95</v>
      </c>
      <c r="H5" s="200" t="s">
        <v>96</v>
      </c>
      <c r="I5" s="200" t="s">
        <v>118</v>
      </c>
      <c r="J5" s="199" t="s">
        <v>98</v>
      </c>
      <c r="K5" s="199" t="s">
        <v>99</v>
      </c>
      <c r="L5" s="199"/>
      <c r="M5" s="200" t="s">
        <v>100</v>
      </c>
      <c r="N5" s="201" t="s">
        <v>101</v>
      </c>
      <c r="O5" s="201" t="s">
        <v>163</v>
      </c>
      <c r="P5" s="201" t="s">
        <v>103</v>
      </c>
      <c r="Q5" s="201" t="s">
        <v>104</v>
      </c>
      <c r="R5" s="201" t="s">
        <v>105</v>
      </c>
    </row>
    <row r="6" spans="1:20" s="74" customFormat="1" ht="15.75" customHeight="1" x14ac:dyDescent="0.2">
      <c r="A6" s="662" t="s">
        <v>173</v>
      </c>
      <c r="B6" s="662"/>
      <c r="C6" s="106"/>
      <c r="D6" s="80"/>
      <c r="E6" s="82"/>
      <c r="F6" s="82"/>
      <c r="G6" s="82"/>
      <c r="H6" s="84"/>
      <c r="I6" s="84"/>
      <c r="J6" s="82"/>
      <c r="K6" s="82"/>
      <c r="L6" s="82"/>
      <c r="M6" s="84"/>
      <c r="N6" s="65"/>
      <c r="O6" s="65"/>
      <c r="P6" s="65"/>
      <c r="Q6" s="69"/>
      <c r="R6" s="69"/>
    </row>
    <row r="7" spans="1:20" ht="18.75" customHeight="1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2.75" x14ac:dyDescent="0.2">
      <c r="A8" s="122" t="s">
        <v>359</v>
      </c>
      <c r="B8" s="122">
        <v>5487</v>
      </c>
      <c r="C8" s="122"/>
      <c r="D8" s="122"/>
      <c r="E8" s="122">
        <v>91925</v>
      </c>
      <c r="F8" s="178">
        <v>1.33869298183913</v>
      </c>
      <c r="G8" s="198">
        <v>8.2757682893663306E-3</v>
      </c>
      <c r="H8" s="198">
        <v>3.7624314527372402E-2</v>
      </c>
      <c r="I8" s="122">
        <v>295.65182225042997</v>
      </c>
      <c r="J8" s="198">
        <v>0.40077236877889599</v>
      </c>
      <c r="K8" s="198">
        <v>1.0639107968452501E-2</v>
      </c>
      <c r="L8" s="122"/>
      <c r="M8" s="122">
        <v>806.37520702256995</v>
      </c>
      <c r="N8" s="122">
        <v>28386.169353265999</v>
      </c>
      <c r="O8" s="122">
        <v>19391.412700983801</v>
      </c>
      <c r="P8" s="178">
        <v>1.6283561200508601</v>
      </c>
      <c r="Q8" s="122">
        <v>2284.8907066318002</v>
      </c>
      <c r="R8" s="122">
        <v>87497.080062889596</v>
      </c>
      <c r="S8" s="122"/>
      <c r="T8" s="122"/>
    </row>
    <row r="9" spans="1:20" ht="12.75" x14ac:dyDescent="0.2">
      <c r="A9" s="122" t="s">
        <v>360</v>
      </c>
      <c r="B9" s="122">
        <v>2033</v>
      </c>
      <c r="C9" s="122"/>
      <c r="D9" s="122"/>
      <c r="E9" s="122">
        <v>32888</v>
      </c>
      <c r="F9" s="178">
        <v>1.33869298183913</v>
      </c>
      <c r="G9" s="198">
        <v>1.3277385875293899E-3</v>
      </c>
      <c r="H9" s="198">
        <v>7.7835164035789601E-3</v>
      </c>
      <c r="I9" s="122">
        <v>180.04999305748399</v>
      </c>
      <c r="J9" s="198">
        <v>4.0409875942593002E-2</v>
      </c>
      <c r="K9" s="198">
        <v>1.58112381415714E-3</v>
      </c>
      <c r="L9" s="122"/>
      <c r="M9" s="122">
        <v>806.37520702256995</v>
      </c>
      <c r="N9" s="122">
        <v>28386.169353265999</v>
      </c>
      <c r="O9" s="122">
        <v>19391.412700983801</v>
      </c>
      <c r="P9" s="178">
        <v>1.6283561200508601</v>
      </c>
      <c r="Q9" s="122">
        <v>2284.8907066318002</v>
      </c>
      <c r="R9" s="122">
        <v>87497.080062889596</v>
      </c>
      <c r="S9" s="122"/>
      <c r="T9" s="122"/>
    </row>
    <row r="10" spans="1:20" ht="12.75" x14ac:dyDescent="0.2">
      <c r="A10" s="122" t="s">
        <v>361</v>
      </c>
      <c r="B10" s="122">
        <v>2675</v>
      </c>
      <c r="C10" s="122"/>
      <c r="D10" s="122"/>
      <c r="E10" s="122">
        <v>27753</v>
      </c>
      <c r="F10" s="178">
        <v>1.33869298183913</v>
      </c>
      <c r="G10" s="198">
        <v>1.56739811912226E-3</v>
      </c>
      <c r="H10" s="198">
        <v>1.87233693870862E-2</v>
      </c>
      <c r="I10" s="122">
        <v>145.852665385313</v>
      </c>
      <c r="J10" s="198">
        <v>2.6952041220768899E-2</v>
      </c>
      <c r="K10" s="198">
        <v>5.5489496630994903E-3</v>
      </c>
      <c r="L10" s="122"/>
      <c r="M10" s="122">
        <v>806.37520702256995</v>
      </c>
      <c r="N10" s="122">
        <v>28386.169353265999</v>
      </c>
      <c r="O10" s="122">
        <v>19391.412700983801</v>
      </c>
      <c r="P10" s="178">
        <v>1.6283561200508601</v>
      </c>
      <c r="Q10" s="122">
        <v>2284.8907066318002</v>
      </c>
      <c r="R10" s="122">
        <v>87497.080062889596</v>
      </c>
      <c r="S10" s="122"/>
      <c r="T10" s="122"/>
    </row>
    <row r="11" spans="1:20" ht="12.75" x14ac:dyDescent="0.2">
      <c r="A11" s="122" t="s">
        <v>362</v>
      </c>
      <c r="B11" s="122">
        <v>4586</v>
      </c>
      <c r="C11" s="122"/>
      <c r="D11" s="122"/>
      <c r="E11" s="122">
        <v>88037</v>
      </c>
      <c r="F11" s="178">
        <v>1.33869298183913</v>
      </c>
      <c r="G11" s="198">
        <v>6.0836163582736096E-3</v>
      </c>
      <c r="H11" s="198">
        <v>3.7757966499059097E-2</v>
      </c>
      <c r="I11" s="122">
        <v>284.25692603699201</v>
      </c>
      <c r="J11" s="198">
        <v>0.234162908776992</v>
      </c>
      <c r="K11" s="198">
        <v>8.1897384054431706E-3</v>
      </c>
      <c r="L11" s="122"/>
      <c r="M11" s="122">
        <v>806.37520702256995</v>
      </c>
      <c r="N11" s="122">
        <v>28386.169353265999</v>
      </c>
      <c r="O11" s="122">
        <v>19391.412700983801</v>
      </c>
      <c r="P11" s="178">
        <v>1.6283561200508601</v>
      </c>
      <c r="Q11" s="122">
        <v>2284.8907066318002</v>
      </c>
      <c r="R11" s="122">
        <v>87497.080062889596</v>
      </c>
      <c r="S11" s="122"/>
      <c r="T11" s="122"/>
    </row>
    <row r="12" spans="1:20" ht="12.75" x14ac:dyDescent="0.2">
      <c r="A12" s="122" t="s">
        <v>363</v>
      </c>
      <c r="B12" s="122">
        <v>3988</v>
      </c>
      <c r="C12" s="122"/>
      <c r="D12" s="122"/>
      <c r="E12" s="122">
        <v>110003</v>
      </c>
      <c r="F12" s="178">
        <v>1.33869298183913</v>
      </c>
      <c r="G12" s="198">
        <v>5.49681978370287E-3</v>
      </c>
      <c r="H12" s="198">
        <v>2.4725945536092898E-2</v>
      </c>
      <c r="I12" s="122">
        <v>323.51197813991399</v>
      </c>
      <c r="J12" s="198">
        <v>0.197894602874467</v>
      </c>
      <c r="K12" s="198">
        <v>6.3816441369780796E-3</v>
      </c>
      <c r="L12" s="122"/>
      <c r="M12" s="122">
        <v>806.37520702256995</v>
      </c>
      <c r="N12" s="122">
        <v>28386.169353265999</v>
      </c>
      <c r="O12" s="122">
        <v>19391.412700983801</v>
      </c>
      <c r="P12" s="178">
        <v>1.6283561200508601</v>
      </c>
      <c r="Q12" s="122">
        <v>2284.8907066318002</v>
      </c>
      <c r="R12" s="122">
        <v>87497.080062889596</v>
      </c>
      <c r="S12" s="122"/>
      <c r="T12" s="122"/>
    </row>
    <row r="13" spans="1:20" ht="12.75" x14ac:dyDescent="0.2">
      <c r="A13" s="122" t="s">
        <v>364</v>
      </c>
      <c r="B13" s="122">
        <v>3994</v>
      </c>
      <c r="C13" s="122"/>
      <c r="D13" s="122"/>
      <c r="E13" s="122">
        <v>76453</v>
      </c>
      <c r="F13" s="178">
        <v>1.33869298183913</v>
      </c>
      <c r="G13" s="198">
        <v>6.2260473755117503E-3</v>
      </c>
      <c r="H13" s="198">
        <v>2.81168184667576E-2</v>
      </c>
      <c r="I13" s="122">
        <v>268.82336208000999</v>
      </c>
      <c r="J13" s="198">
        <v>0.13934050985572799</v>
      </c>
      <c r="K13" s="198">
        <v>7.9918381227682394E-3</v>
      </c>
      <c r="L13" s="122"/>
      <c r="M13" s="122">
        <v>806.37520702256995</v>
      </c>
      <c r="N13" s="122">
        <v>28386.169353265999</v>
      </c>
      <c r="O13" s="122">
        <v>19391.412700983801</v>
      </c>
      <c r="P13" s="178">
        <v>1.6283561200508601</v>
      </c>
      <c r="Q13" s="122">
        <v>2284.8907066318002</v>
      </c>
      <c r="R13" s="122">
        <v>87497.080062889596</v>
      </c>
      <c r="S13" s="122"/>
      <c r="T13" s="122"/>
    </row>
    <row r="14" spans="1:20" ht="12.75" x14ac:dyDescent="0.2">
      <c r="A14" s="122" t="s">
        <v>365</v>
      </c>
      <c r="B14" s="122">
        <v>2718</v>
      </c>
      <c r="C14" s="122"/>
      <c r="D14" s="122"/>
      <c r="E14" s="122">
        <v>47185</v>
      </c>
      <c r="F14" s="178">
        <v>1.33869298183913</v>
      </c>
      <c r="G14" s="198">
        <v>2.0945922079757002E-3</v>
      </c>
      <c r="H14" s="198">
        <v>1.35405960945529E-2</v>
      </c>
      <c r="I14" s="122">
        <v>213.31432206956899</v>
      </c>
      <c r="J14" s="198">
        <v>0.13160962170181201</v>
      </c>
      <c r="K14" s="198">
        <v>2.9034650842428701E-3</v>
      </c>
      <c r="L14" s="122"/>
      <c r="M14" s="122">
        <v>806.37520702256995</v>
      </c>
      <c r="N14" s="122">
        <v>28386.169353265999</v>
      </c>
      <c r="O14" s="122">
        <v>19391.412700983801</v>
      </c>
      <c r="P14" s="178">
        <v>1.6283561200508601</v>
      </c>
      <c r="Q14" s="122">
        <v>2284.8907066318002</v>
      </c>
      <c r="R14" s="122">
        <v>87497.080062889596</v>
      </c>
      <c r="S14" s="122"/>
      <c r="T14" s="122"/>
    </row>
    <row r="15" spans="1:20" ht="12.75" x14ac:dyDescent="0.2">
      <c r="A15" s="122" t="s">
        <v>366</v>
      </c>
      <c r="B15" s="122">
        <v>3521</v>
      </c>
      <c r="C15" s="122"/>
      <c r="D15" s="122"/>
      <c r="E15" s="122">
        <v>101231</v>
      </c>
      <c r="F15" s="178">
        <v>1.33869298183913</v>
      </c>
      <c r="G15" s="198">
        <v>3.33807496386153E-3</v>
      </c>
      <c r="H15" s="198">
        <v>1.54451995976151E-2</v>
      </c>
      <c r="I15" s="122">
        <v>312.11055733505702</v>
      </c>
      <c r="J15" s="198">
        <v>0.19253983463563501</v>
      </c>
      <c r="K15" s="198">
        <v>5.5022670920962897E-3</v>
      </c>
      <c r="L15" s="122"/>
      <c r="M15" s="122">
        <v>806.37520702256995</v>
      </c>
      <c r="N15" s="122">
        <v>28386.169353265999</v>
      </c>
      <c r="O15" s="122">
        <v>19391.412700983801</v>
      </c>
      <c r="P15" s="178">
        <v>1.6283561200508601</v>
      </c>
      <c r="Q15" s="122">
        <v>2284.8907066318002</v>
      </c>
      <c r="R15" s="122">
        <v>87497.080062889596</v>
      </c>
      <c r="S15" s="122"/>
      <c r="T15" s="122"/>
    </row>
    <row r="16" spans="1:20" ht="12.75" x14ac:dyDescent="0.2">
      <c r="A16" s="122" t="s">
        <v>367</v>
      </c>
      <c r="B16" s="122">
        <v>3422</v>
      </c>
      <c r="C16" s="122"/>
      <c r="D16" s="122"/>
      <c r="E16" s="122">
        <v>60808</v>
      </c>
      <c r="F16" s="178">
        <v>1.33869298183913</v>
      </c>
      <c r="G16" s="198">
        <v>2.88476296978468E-3</v>
      </c>
      <c r="H16" s="198">
        <v>2.8714154256418E-2</v>
      </c>
      <c r="I16" s="122">
        <v>192.621390297132</v>
      </c>
      <c r="J16" s="198">
        <v>7.32962768056835E-2</v>
      </c>
      <c r="K16" s="198">
        <v>7.2029996053150896E-3</v>
      </c>
      <c r="L16" s="122"/>
      <c r="M16" s="122">
        <v>806.37520702256995</v>
      </c>
      <c r="N16" s="122">
        <v>28386.169353265999</v>
      </c>
      <c r="O16" s="122">
        <v>19391.412700983801</v>
      </c>
      <c r="P16" s="178">
        <v>1.6283561200508601</v>
      </c>
      <c r="Q16" s="122">
        <v>2284.8907066318002</v>
      </c>
      <c r="R16" s="122">
        <v>87497.080062889596</v>
      </c>
      <c r="S16" s="122"/>
      <c r="T16" s="122"/>
    </row>
    <row r="17" spans="1:20" ht="12.75" x14ac:dyDescent="0.2">
      <c r="A17" s="122" t="s">
        <v>368</v>
      </c>
      <c r="B17" s="122">
        <v>3112</v>
      </c>
      <c r="C17" s="122"/>
      <c r="D17" s="122"/>
      <c r="E17" s="122">
        <v>10660</v>
      </c>
      <c r="F17" s="178">
        <v>1.33869298183913</v>
      </c>
      <c r="G17" s="198">
        <v>2.0481550969355801E-3</v>
      </c>
      <c r="H17" s="198">
        <v>2.97758804695838E-2</v>
      </c>
      <c r="I17" s="122">
        <v>88.221312617756894</v>
      </c>
      <c r="J17" s="198">
        <v>6.1350844277673497E-2</v>
      </c>
      <c r="K17" s="198">
        <v>6.8480300187617298E-3</v>
      </c>
      <c r="L17" s="122"/>
      <c r="M17" s="122">
        <v>806.37520702256995</v>
      </c>
      <c r="N17" s="122">
        <v>28386.169353265999</v>
      </c>
      <c r="O17" s="122">
        <v>19391.412700983801</v>
      </c>
      <c r="P17" s="178">
        <v>1.6283561200508601</v>
      </c>
      <c r="Q17" s="122">
        <v>2284.8907066318002</v>
      </c>
      <c r="R17" s="122">
        <v>87497.080062889596</v>
      </c>
      <c r="S17" s="122"/>
      <c r="T17" s="122"/>
    </row>
    <row r="18" spans="1:20" ht="12.75" x14ac:dyDescent="0.2">
      <c r="A18" s="122" t="s">
        <v>369</v>
      </c>
      <c r="B18" s="122">
        <v>3728</v>
      </c>
      <c r="C18" s="122"/>
      <c r="D18" s="122"/>
      <c r="E18" s="122">
        <v>28109</v>
      </c>
      <c r="F18" s="178">
        <v>1.33869298183913</v>
      </c>
      <c r="G18" s="198">
        <v>4.6248532498487996E-3</v>
      </c>
      <c r="H18" s="198">
        <v>3.49097162510748E-2</v>
      </c>
      <c r="I18" s="122">
        <v>150.35291816256799</v>
      </c>
      <c r="J18" s="198">
        <v>9.4489309473833993E-2</v>
      </c>
      <c r="K18" s="198">
        <v>8.1112810843502105E-3</v>
      </c>
      <c r="L18" s="122"/>
      <c r="M18" s="122">
        <v>806.37520702256995</v>
      </c>
      <c r="N18" s="122">
        <v>28386.169353265999</v>
      </c>
      <c r="O18" s="122">
        <v>19391.412700983801</v>
      </c>
      <c r="P18" s="178">
        <v>1.6283561200508601</v>
      </c>
      <c r="Q18" s="122">
        <v>2284.8907066318002</v>
      </c>
      <c r="R18" s="122">
        <v>87497.080062889596</v>
      </c>
      <c r="S18" s="122"/>
      <c r="T18" s="122"/>
    </row>
    <row r="19" spans="1:20" ht="12.75" x14ac:dyDescent="0.2">
      <c r="A19" s="122" t="s">
        <v>370</v>
      </c>
      <c r="B19" s="122">
        <v>3238</v>
      </c>
      <c r="C19" s="122"/>
      <c r="D19" s="122"/>
      <c r="E19" s="122">
        <v>16665</v>
      </c>
      <c r="F19" s="178">
        <v>1.33869298183913</v>
      </c>
      <c r="G19" s="198">
        <v>2.32023202320232E-3</v>
      </c>
      <c r="H19" s="198">
        <v>2.72489734975737E-2</v>
      </c>
      <c r="I19" s="122">
        <v>127.483332243866</v>
      </c>
      <c r="J19" s="198">
        <v>0.161776177617762</v>
      </c>
      <c r="K19" s="198">
        <v>5.0405040504050399E-3</v>
      </c>
      <c r="L19" s="122"/>
      <c r="M19" s="122">
        <v>806.37520702256995</v>
      </c>
      <c r="N19" s="122">
        <v>28386.169353265999</v>
      </c>
      <c r="O19" s="122">
        <v>19391.412700983801</v>
      </c>
      <c r="P19" s="178">
        <v>1.6283561200508601</v>
      </c>
      <c r="Q19" s="122">
        <v>2284.8907066318002</v>
      </c>
      <c r="R19" s="122">
        <v>87497.080062889596</v>
      </c>
      <c r="S19" s="122"/>
      <c r="T19" s="122"/>
    </row>
    <row r="20" spans="1:20" ht="12.75" x14ac:dyDescent="0.2">
      <c r="A20" s="122" t="s">
        <v>371</v>
      </c>
      <c r="B20" s="122">
        <v>3929</v>
      </c>
      <c r="C20" s="122"/>
      <c r="D20" s="122"/>
      <c r="E20" s="122">
        <v>47146</v>
      </c>
      <c r="F20" s="178">
        <v>1.33869298183913</v>
      </c>
      <c r="G20" s="198">
        <v>5.5183189807548197E-3</v>
      </c>
      <c r="H20" s="198">
        <v>3.2718489240228403E-2</v>
      </c>
      <c r="I20" s="122">
        <v>198.09846036756599</v>
      </c>
      <c r="J20" s="198">
        <v>0.20290162474016901</v>
      </c>
      <c r="K20" s="198">
        <v>6.2995800279981298E-3</v>
      </c>
      <c r="L20" s="122"/>
      <c r="M20" s="122">
        <v>806.37520702256995</v>
      </c>
      <c r="N20" s="122">
        <v>28386.169353265999</v>
      </c>
      <c r="O20" s="122">
        <v>19391.412700983801</v>
      </c>
      <c r="P20" s="178">
        <v>1.6283561200508601</v>
      </c>
      <c r="Q20" s="122">
        <v>2284.8907066318002</v>
      </c>
      <c r="R20" s="122">
        <v>87497.080062889596</v>
      </c>
      <c r="S20" s="122"/>
      <c r="T20" s="122"/>
    </row>
    <row r="21" spans="1:20" ht="12.75" x14ac:dyDescent="0.2">
      <c r="A21" s="122" t="s">
        <v>372</v>
      </c>
      <c r="B21" s="122">
        <v>3391</v>
      </c>
      <c r="C21" s="122"/>
      <c r="D21" s="122"/>
      <c r="E21" s="122">
        <v>71848</v>
      </c>
      <c r="F21" s="178">
        <v>1.33869298183913</v>
      </c>
      <c r="G21" s="198">
        <v>4.0490572690494797E-3</v>
      </c>
      <c r="H21" s="198">
        <v>1.7272240777989001E-2</v>
      </c>
      <c r="I21" s="122">
        <v>264.95471311150499</v>
      </c>
      <c r="J21" s="198">
        <v>0.16147979066919099</v>
      </c>
      <c r="K21" s="198">
        <v>5.4420443157777504E-3</v>
      </c>
      <c r="L21" s="122"/>
      <c r="M21" s="122">
        <v>806.37520702256995</v>
      </c>
      <c r="N21" s="122">
        <v>28386.169353265999</v>
      </c>
      <c r="O21" s="122">
        <v>19391.412700983801</v>
      </c>
      <c r="P21" s="178">
        <v>1.6283561200508601</v>
      </c>
      <c r="Q21" s="122">
        <v>2284.8907066318002</v>
      </c>
      <c r="R21" s="122">
        <v>87497.080062889596</v>
      </c>
      <c r="S21" s="122"/>
      <c r="T21" s="122"/>
    </row>
    <row r="22" spans="1:20" ht="12.75" x14ac:dyDescent="0.2">
      <c r="A22" s="122" t="s">
        <v>373</v>
      </c>
      <c r="B22" s="122">
        <v>3256</v>
      </c>
      <c r="C22" s="122"/>
      <c r="D22" s="122"/>
      <c r="E22" s="122">
        <v>79707</v>
      </c>
      <c r="F22" s="178">
        <v>1.33869298183913</v>
      </c>
      <c r="G22" s="198">
        <v>3.1960806453636401E-3</v>
      </c>
      <c r="H22" s="198">
        <v>1.91231509534842E-2</v>
      </c>
      <c r="I22" s="122">
        <v>275.91665408235099</v>
      </c>
      <c r="J22" s="198">
        <v>0.230870563438594</v>
      </c>
      <c r="K22" s="198">
        <v>2.1453573713726502E-3</v>
      </c>
      <c r="L22" s="122"/>
      <c r="M22" s="122">
        <v>806.37520702256995</v>
      </c>
      <c r="N22" s="122">
        <v>28386.169353265999</v>
      </c>
      <c r="O22" s="122">
        <v>19391.412700983801</v>
      </c>
      <c r="P22" s="178">
        <v>1.6283561200508601</v>
      </c>
      <c r="Q22" s="122">
        <v>2284.8907066318002</v>
      </c>
      <c r="R22" s="122">
        <v>87497.080062889596</v>
      </c>
      <c r="S22" s="122"/>
      <c r="T22" s="122"/>
    </row>
    <row r="23" spans="1:20" ht="12.75" x14ac:dyDescent="0.2">
      <c r="A23" s="122" t="s">
        <v>374</v>
      </c>
      <c r="B23" s="122">
        <v>5181</v>
      </c>
      <c r="C23" s="122"/>
      <c r="D23" s="122"/>
      <c r="E23" s="122">
        <v>949761</v>
      </c>
      <c r="F23" s="178">
        <v>1.33869298183913</v>
      </c>
      <c r="G23" s="198">
        <v>4.7190819585137701E-3</v>
      </c>
      <c r="H23" s="198">
        <v>2.0662659532513401E-2</v>
      </c>
      <c r="I23" s="122">
        <v>960.89333435090498</v>
      </c>
      <c r="J23" s="198">
        <v>0.119729068681489</v>
      </c>
      <c r="K23" s="198">
        <v>7.8977763879544399E-3</v>
      </c>
      <c r="L23" s="122"/>
      <c r="M23" s="122">
        <v>806.37520702256995</v>
      </c>
      <c r="N23" s="122">
        <v>28386.169353265999</v>
      </c>
      <c r="O23" s="122">
        <v>19391.412700983801</v>
      </c>
      <c r="P23" s="178">
        <v>1.6283561200508601</v>
      </c>
      <c r="Q23" s="122">
        <v>2284.8907066318002</v>
      </c>
      <c r="R23" s="122">
        <v>87497.080062889596</v>
      </c>
      <c r="S23" s="122"/>
      <c r="T23" s="122"/>
    </row>
    <row r="24" spans="1:20" ht="12.75" x14ac:dyDescent="0.2">
      <c r="A24" s="122" t="s">
        <v>375</v>
      </c>
      <c r="B24" s="122">
        <v>3795</v>
      </c>
      <c r="C24" s="122"/>
      <c r="D24" s="122"/>
      <c r="E24" s="122">
        <v>49424</v>
      </c>
      <c r="F24" s="178">
        <v>1.33869298183913</v>
      </c>
      <c r="G24" s="198">
        <v>5.22688032804575E-3</v>
      </c>
      <c r="H24" s="198">
        <v>2.7154046997388999E-2</v>
      </c>
      <c r="I24" s="122">
        <v>214.73006310249201</v>
      </c>
      <c r="J24" s="198">
        <v>0.15207186791842001</v>
      </c>
      <c r="K24" s="198">
        <v>7.5064745872450598E-3</v>
      </c>
      <c r="L24" s="122"/>
      <c r="M24" s="122">
        <v>806.37520702256995</v>
      </c>
      <c r="N24" s="122">
        <v>28386.169353265999</v>
      </c>
      <c r="O24" s="122">
        <v>19391.412700983801</v>
      </c>
      <c r="P24" s="178">
        <v>1.6283561200508601</v>
      </c>
      <c r="Q24" s="122">
        <v>2284.8907066318002</v>
      </c>
      <c r="R24" s="122">
        <v>87497.080062889596</v>
      </c>
      <c r="S24" s="122"/>
      <c r="T24" s="122"/>
    </row>
    <row r="25" spans="1:20" ht="12.75" x14ac:dyDescent="0.2">
      <c r="A25" s="122" t="s">
        <v>376</v>
      </c>
      <c r="B25" s="122">
        <v>6147</v>
      </c>
      <c r="C25" s="122"/>
      <c r="D25" s="122"/>
      <c r="E25" s="122">
        <v>96032</v>
      </c>
      <c r="F25" s="178">
        <v>1.33869298183913</v>
      </c>
      <c r="G25" s="198">
        <v>6.9273783738753704E-3</v>
      </c>
      <c r="H25" s="198">
        <v>4.4958615500376199E-2</v>
      </c>
      <c r="I25" s="122">
        <v>293.13136986682298</v>
      </c>
      <c r="J25" s="198">
        <v>0.27991711096301197</v>
      </c>
      <c r="K25" s="198">
        <v>1.82855714761746E-2</v>
      </c>
      <c r="L25" s="122"/>
      <c r="M25" s="122">
        <v>806.37520702256995</v>
      </c>
      <c r="N25" s="122">
        <v>28386.169353265999</v>
      </c>
      <c r="O25" s="122">
        <v>19391.412700983801</v>
      </c>
      <c r="P25" s="178">
        <v>1.6283561200508601</v>
      </c>
      <c r="Q25" s="122">
        <v>2284.8907066318002</v>
      </c>
      <c r="R25" s="122">
        <v>87497.080062889596</v>
      </c>
      <c r="S25" s="122"/>
      <c r="T25" s="122"/>
    </row>
    <row r="26" spans="1:20" ht="12.75" x14ac:dyDescent="0.2">
      <c r="A26" s="122" t="s">
        <v>377</v>
      </c>
      <c r="B26" s="122">
        <v>3251</v>
      </c>
      <c r="C26" s="122"/>
      <c r="D26" s="122"/>
      <c r="E26" s="122">
        <v>47304</v>
      </c>
      <c r="F26" s="178">
        <v>1.33869298183913</v>
      </c>
      <c r="G26" s="198">
        <v>2.5737781160155601E-3</v>
      </c>
      <c r="H26" s="198">
        <v>2.4523917765317999E-2</v>
      </c>
      <c r="I26" s="122">
        <v>214.78361203778999</v>
      </c>
      <c r="J26" s="198">
        <v>0.17434043632673801</v>
      </c>
      <c r="K26" s="198">
        <v>3.72061559276171E-3</v>
      </c>
      <c r="L26" s="122"/>
      <c r="M26" s="122">
        <v>806.37520702256995</v>
      </c>
      <c r="N26" s="122">
        <v>28386.169353265999</v>
      </c>
      <c r="O26" s="122">
        <v>19391.412700983801</v>
      </c>
      <c r="P26" s="178">
        <v>1.6283561200508601</v>
      </c>
      <c r="Q26" s="122">
        <v>2284.8907066318002</v>
      </c>
      <c r="R26" s="122">
        <v>87497.080062889596</v>
      </c>
      <c r="S26" s="122"/>
      <c r="T26" s="122"/>
    </row>
    <row r="27" spans="1:20" ht="12.75" x14ac:dyDescent="0.2">
      <c r="A27" s="122" t="s">
        <v>378</v>
      </c>
      <c r="B27" s="122">
        <v>2509</v>
      </c>
      <c r="C27" s="122"/>
      <c r="D27" s="122"/>
      <c r="E27" s="122">
        <v>70405</v>
      </c>
      <c r="F27" s="178">
        <v>1.33869298183913</v>
      </c>
      <c r="G27" s="198">
        <v>2.1802428804772399E-3</v>
      </c>
      <c r="H27" s="198">
        <v>1.19542441001683E-2</v>
      </c>
      <c r="I27" s="122">
        <v>260.69714229350501</v>
      </c>
      <c r="J27" s="198">
        <v>5.7822597826858897E-2</v>
      </c>
      <c r="K27" s="198">
        <v>2.4856189191108601E-3</v>
      </c>
      <c r="L27" s="122"/>
      <c r="M27" s="122">
        <v>806.37520702256995</v>
      </c>
      <c r="N27" s="122">
        <v>28386.169353265999</v>
      </c>
      <c r="O27" s="122">
        <v>19391.412700983801</v>
      </c>
      <c r="P27" s="178">
        <v>1.6283561200508601</v>
      </c>
      <c r="Q27" s="122">
        <v>2284.8907066318002</v>
      </c>
      <c r="R27" s="122">
        <v>87497.080062889596</v>
      </c>
      <c r="S27" s="122"/>
      <c r="T27" s="122"/>
    </row>
    <row r="28" spans="1:20" ht="12.75" x14ac:dyDescent="0.2">
      <c r="A28" s="122" t="s">
        <v>379</v>
      </c>
      <c r="B28" s="122">
        <v>3674</v>
      </c>
      <c r="C28" s="122"/>
      <c r="D28" s="122"/>
      <c r="E28" s="122">
        <v>44605</v>
      </c>
      <c r="F28" s="178">
        <v>1.33869298183913</v>
      </c>
      <c r="G28" s="198">
        <v>5.1190075850988297E-3</v>
      </c>
      <c r="H28" s="198">
        <v>2.9687302190150699E-2</v>
      </c>
      <c r="I28" s="122">
        <v>204.21067552897401</v>
      </c>
      <c r="J28" s="198">
        <v>0.208451967268243</v>
      </c>
      <c r="K28" s="198">
        <v>4.6631543548929502E-3</v>
      </c>
      <c r="L28" s="122"/>
      <c r="M28" s="122">
        <v>806.37520702256995</v>
      </c>
      <c r="N28" s="122">
        <v>28386.169353265999</v>
      </c>
      <c r="O28" s="122">
        <v>19391.412700983801</v>
      </c>
      <c r="P28" s="178">
        <v>1.6283561200508601</v>
      </c>
      <c r="Q28" s="122">
        <v>2284.8907066318002</v>
      </c>
      <c r="R28" s="122">
        <v>87497.080062889596</v>
      </c>
      <c r="S28" s="122"/>
      <c r="T28" s="122"/>
    </row>
    <row r="29" spans="1:20" ht="12.75" x14ac:dyDescent="0.2">
      <c r="A29" s="122" t="s">
        <v>380</v>
      </c>
      <c r="B29" s="122">
        <v>4098</v>
      </c>
      <c r="C29" s="122"/>
      <c r="D29" s="122"/>
      <c r="E29" s="122">
        <v>27614</v>
      </c>
      <c r="F29" s="178">
        <v>1.33869298183913</v>
      </c>
      <c r="G29" s="198">
        <v>5.7488954877960496E-3</v>
      </c>
      <c r="H29" s="198">
        <v>3.1813309948358202E-2</v>
      </c>
      <c r="I29" s="122">
        <v>152.75797851503501</v>
      </c>
      <c r="J29" s="198">
        <v>0.23560512783370799</v>
      </c>
      <c r="K29" s="198">
        <v>7.8583327297747502E-3</v>
      </c>
      <c r="L29" s="122"/>
      <c r="M29" s="122">
        <v>806.37520702256995</v>
      </c>
      <c r="N29" s="122">
        <v>28386.169353265999</v>
      </c>
      <c r="O29" s="122">
        <v>19391.412700983801</v>
      </c>
      <c r="P29" s="178">
        <v>1.6283561200508601</v>
      </c>
      <c r="Q29" s="122">
        <v>2284.8907066318002</v>
      </c>
      <c r="R29" s="122">
        <v>87497.080062889596</v>
      </c>
      <c r="S29" s="122"/>
      <c r="T29" s="122"/>
    </row>
    <row r="30" spans="1:20" ht="12.75" x14ac:dyDescent="0.2">
      <c r="A30" s="122" t="s">
        <v>381</v>
      </c>
      <c r="B30" s="122">
        <v>2734</v>
      </c>
      <c r="C30" s="122"/>
      <c r="D30" s="122"/>
      <c r="E30" s="122">
        <v>33175</v>
      </c>
      <c r="F30" s="178">
        <v>1.33869298183913</v>
      </c>
      <c r="G30" s="198">
        <v>1.94423511680482E-3</v>
      </c>
      <c r="H30" s="198">
        <v>2.0731022870773101E-2</v>
      </c>
      <c r="I30" s="122">
        <v>165.36626016210201</v>
      </c>
      <c r="J30" s="198">
        <v>6.1461944235116799E-2</v>
      </c>
      <c r="K30" s="198">
        <v>4.2200452147701604E-3</v>
      </c>
      <c r="L30" s="122"/>
      <c r="M30" s="122">
        <v>806.37520702256995</v>
      </c>
      <c r="N30" s="122">
        <v>28386.169353265999</v>
      </c>
      <c r="O30" s="122">
        <v>19391.412700983801</v>
      </c>
      <c r="P30" s="178">
        <v>1.6283561200508601</v>
      </c>
      <c r="Q30" s="122">
        <v>2284.8907066318002</v>
      </c>
      <c r="R30" s="122">
        <v>87497.080062889596</v>
      </c>
      <c r="S30" s="122"/>
      <c r="T30" s="122"/>
    </row>
    <row r="31" spans="1:20" ht="12.75" x14ac:dyDescent="0.2">
      <c r="A31" s="122" t="s">
        <v>382</v>
      </c>
      <c r="B31" s="122">
        <v>2322</v>
      </c>
      <c r="C31" s="122"/>
      <c r="D31" s="122"/>
      <c r="E31" s="122">
        <v>11831</v>
      </c>
      <c r="F31" s="178">
        <v>1.33869298183913</v>
      </c>
      <c r="G31" s="198">
        <v>1.6411686811484E-3</v>
      </c>
      <c r="H31" s="198">
        <v>1.34648207851318E-2</v>
      </c>
      <c r="I31" s="122">
        <v>103.788245962633</v>
      </c>
      <c r="J31" s="198">
        <v>2.9160679570619599E-2</v>
      </c>
      <c r="K31" s="198">
        <v>4.3952328628180199E-3</v>
      </c>
      <c r="L31" s="122"/>
      <c r="M31" s="122">
        <v>806.37520702256995</v>
      </c>
      <c r="N31" s="122">
        <v>28386.169353265999</v>
      </c>
      <c r="O31" s="122">
        <v>19391.412700983801</v>
      </c>
      <c r="P31" s="178">
        <v>1.6283561200508601</v>
      </c>
      <c r="Q31" s="122">
        <v>2284.8907066318002</v>
      </c>
      <c r="R31" s="122">
        <v>87497.080062889596</v>
      </c>
      <c r="S31" s="122"/>
      <c r="T31" s="122"/>
    </row>
    <row r="32" spans="1:20" ht="12.75" x14ac:dyDescent="0.2">
      <c r="A32" s="122" t="s">
        <v>383</v>
      </c>
      <c r="B32" s="122">
        <v>2905</v>
      </c>
      <c r="C32" s="122"/>
      <c r="D32" s="122"/>
      <c r="E32" s="122">
        <v>43444</v>
      </c>
      <c r="F32" s="178">
        <v>1.33869298183913</v>
      </c>
      <c r="G32" s="198">
        <v>2.4897952920234501E-3</v>
      </c>
      <c r="H32" s="198">
        <v>2.1874420698604399E-2</v>
      </c>
      <c r="I32" s="122">
        <v>193.42440383777799</v>
      </c>
      <c r="J32" s="198">
        <v>5.4760150998987199E-2</v>
      </c>
      <c r="K32" s="198">
        <v>4.9028634564036496E-3</v>
      </c>
      <c r="L32" s="122"/>
      <c r="M32" s="122">
        <v>806.37520702256995</v>
      </c>
      <c r="N32" s="122">
        <v>28386.169353265999</v>
      </c>
      <c r="O32" s="122">
        <v>19391.412700983801</v>
      </c>
      <c r="P32" s="178">
        <v>1.6283561200508601</v>
      </c>
      <c r="Q32" s="122">
        <v>2284.8907066318002</v>
      </c>
      <c r="R32" s="122">
        <v>87497.080062889596</v>
      </c>
      <c r="S32" s="122"/>
      <c r="T32" s="122"/>
    </row>
    <row r="33" spans="1:20" ht="12.75" x14ac:dyDescent="0.2">
      <c r="A33" s="122" t="s">
        <v>384</v>
      </c>
      <c r="B33" s="122">
        <v>2774</v>
      </c>
      <c r="C33" s="122"/>
      <c r="D33" s="122"/>
      <c r="E33" s="122">
        <v>44130</v>
      </c>
      <c r="F33" s="178">
        <v>1.33869298183913</v>
      </c>
      <c r="G33" s="198">
        <v>2.2773623385452099E-3</v>
      </c>
      <c r="H33" s="198">
        <v>2.06143787317969E-2</v>
      </c>
      <c r="I33" s="122">
        <v>197.43100060527499</v>
      </c>
      <c r="J33" s="198">
        <v>7.2807613868116905E-2</v>
      </c>
      <c r="K33" s="198">
        <v>3.5803308406979401E-3</v>
      </c>
      <c r="L33" s="122"/>
      <c r="M33" s="122">
        <v>806.37520702256995</v>
      </c>
      <c r="N33" s="122">
        <v>28386.169353265999</v>
      </c>
      <c r="O33" s="122">
        <v>19391.412700983801</v>
      </c>
      <c r="P33" s="178">
        <v>1.6283561200508601</v>
      </c>
      <c r="Q33" s="122">
        <v>2284.8907066318002</v>
      </c>
      <c r="R33" s="122">
        <v>87497.080062889596</v>
      </c>
      <c r="S33" s="122"/>
      <c r="T33" s="122"/>
    </row>
    <row r="34" spans="1:20" ht="14.25" customHeight="1" x14ac:dyDescent="0.2">
      <c r="A34" s="19" t="s">
        <v>385</v>
      </c>
      <c r="B34" s="122"/>
      <c r="C34" s="122"/>
      <c r="D34" s="122"/>
      <c r="E34" s="19"/>
      <c r="F34" s="178"/>
      <c r="G34" s="198"/>
      <c r="H34" s="198"/>
      <c r="I34" s="122"/>
      <c r="J34" s="198"/>
      <c r="K34" s="198"/>
      <c r="L34" s="122"/>
      <c r="M34" s="122"/>
      <c r="N34" s="122"/>
      <c r="O34" s="122"/>
      <c r="P34" s="178"/>
      <c r="Q34" s="122"/>
      <c r="R34" s="122"/>
      <c r="S34" s="122"/>
      <c r="T34" s="122"/>
    </row>
    <row r="35" spans="1:20" ht="12.75" x14ac:dyDescent="0.2">
      <c r="A35" s="122" t="s">
        <v>386</v>
      </c>
      <c r="B35" s="122">
        <v>3672</v>
      </c>
      <c r="C35" s="122"/>
      <c r="D35" s="122"/>
      <c r="E35" s="122">
        <v>43797</v>
      </c>
      <c r="F35" s="178">
        <v>1.33869298183913</v>
      </c>
      <c r="G35" s="198">
        <v>3.97477757228425E-3</v>
      </c>
      <c r="H35" s="198">
        <v>2.8245576636111699E-2</v>
      </c>
      <c r="I35" s="122">
        <v>169.62605931872599</v>
      </c>
      <c r="J35" s="198">
        <v>8.6147453021896497E-2</v>
      </c>
      <c r="K35" s="198">
        <v>9.1787108706075805E-3</v>
      </c>
      <c r="L35" s="122"/>
      <c r="M35" s="122">
        <v>806.37520702256995</v>
      </c>
      <c r="N35" s="122">
        <v>28386.169353265999</v>
      </c>
      <c r="O35" s="122">
        <v>19391.412700983801</v>
      </c>
      <c r="P35" s="178">
        <v>1.6283561200508601</v>
      </c>
      <c r="Q35" s="122">
        <v>2284.8907066318002</v>
      </c>
      <c r="R35" s="122">
        <v>87497.080062889596</v>
      </c>
      <c r="S35" s="122"/>
      <c r="T35" s="122"/>
    </row>
    <row r="36" spans="1:20" ht="12.75" x14ac:dyDescent="0.2">
      <c r="A36" s="122" t="s">
        <v>387</v>
      </c>
      <c r="B36" s="122">
        <v>3356</v>
      </c>
      <c r="C36" s="122"/>
      <c r="D36" s="122"/>
      <c r="E36" s="122">
        <v>13854</v>
      </c>
      <c r="F36" s="178">
        <v>1.33869298183913</v>
      </c>
      <c r="G36" s="198">
        <v>3.9880179009672296E-3</v>
      </c>
      <c r="H36" s="198">
        <v>3.21553905166082E-2</v>
      </c>
      <c r="I36" s="122">
        <v>91.186621825792002</v>
      </c>
      <c r="J36" s="198">
        <v>4.7206582936336103E-2</v>
      </c>
      <c r="K36" s="198">
        <v>8.0843077811462404E-3</v>
      </c>
      <c r="L36" s="122"/>
      <c r="M36" s="122">
        <v>806.37520702256995</v>
      </c>
      <c r="N36" s="122">
        <v>28386.169353265999</v>
      </c>
      <c r="O36" s="122">
        <v>19391.412700983801</v>
      </c>
      <c r="P36" s="178">
        <v>1.6283561200508601</v>
      </c>
      <c r="Q36" s="122">
        <v>2284.8907066318002</v>
      </c>
      <c r="R36" s="122">
        <v>87497.080062889596</v>
      </c>
      <c r="S36" s="122"/>
      <c r="T36" s="122"/>
    </row>
    <row r="37" spans="1:20" ht="12.75" x14ac:dyDescent="0.2">
      <c r="A37" s="122" t="s">
        <v>388</v>
      </c>
      <c r="B37" s="122">
        <v>3125</v>
      </c>
      <c r="C37" s="122"/>
      <c r="D37" s="122"/>
      <c r="E37" s="122">
        <v>21083</v>
      </c>
      <c r="F37" s="178">
        <v>1.33869298183913</v>
      </c>
      <c r="G37" s="198">
        <v>2.4506316305396101E-3</v>
      </c>
      <c r="H37" s="198">
        <v>3.07315443714508E-2</v>
      </c>
      <c r="I37" s="122">
        <v>135.14066745432299</v>
      </c>
      <c r="J37" s="198">
        <v>5.6064127496086899E-2</v>
      </c>
      <c r="K37" s="198">
        <v>5.8815159132950701E-3</v>
      </c>
      <c r="L37" s="122"/>
      <c r="M37" s="122">
        <v>806.37520702256995</v>
      </c>
      <c r="N37" s="122">
        <v>28386.169353265999</v>
      </c>
      <c r="O37" s="122">
        <v>19391.412700983801</v>
      </c>
      <c r="P37" s="178">
        <v>1.6283561200508601</v>
      </c>
      <c r="Q37" s="122">
        <v>2284.8907066318002</v>
      </c>
      <c r="R37" s="122">
        <v>87497.080062889596</v>
      </c>
      <c r="S37" s="122"/>
      <c r="T37" s="122"/>
    </row>
    <row r="38" spans="1:20" ht="12.75" x14ac:dyDescent="0.2">
      <c r="A38" s="122" t="s">
        <v>389</v>
      </c>
      <c r="B38" s="122">
        <v>2615</v>
      </c>
      <c r="C38" s="122"/>
      <c r="D38" s="122"/>
      <c r="E38" s="122">
        <v>18064</v>
      </c>
      <c r="F38" s="178">
        <v>1.33869298183913</v>
      </c>
      <c r="G38" s="198">
        <v>2.0574992618836701E-3</v>
      </c>
      <c r="H38" s="198">
        <v>1.9236873849279398E-2</v>
      </c>
      <c r="I38" s="122">
        <v>109.78615577567101</v>
      </c>
      <c r="J38" s="198">
        <v>4.8328166519043397E-2</v>
      </c>
      <c r="K38" s="198">
        <v>4.8715677590788304E-3</v>
      </c>
      <c r="L38" s="122"/>
      <c r="M38" s="122">
        <v>806.37520702256995</v>
      </c>
      <c r="N38" s="122">
        <v>28386.169353265999</v>
      </c>
      <c r="O38" s="122">
        <v>19391.412700983801</v>
      </c>
      <c r="P38" s="178">
        <v>1.6283561200508601</v>
      </c>
      <c r="Q38" s="122">
        <v>2284.8907066318002</v>
      </c>
      <c r="R38" s="122">
        <v>87497.080062889596</v>
      </c>
      <c r="S38" s="122"/>
      <c r="T38" s="122"/>
    </row>
    <row r="39" spans="1:20" ht="12.75" x14ac:dyDescent="0.2">
      <c r="A39" s="122" t="s">
        <v>390</v>
      </c>
      <c r="B39" s="122">
        <v>4196</v>
      </c>
      <c r="C39" s="122"/>
      <c r="D39" s="122"/>
      <c r="E39" s="122">
        <v>20930</v>
      </c>
      <c r="F39" s="178">
        <v>1.33869298183913</v>
      </c>
      <c r="G39" s="198">
        <v>7.2742474916388002E-3</v>
      </c>
      <c r="H39" s="198">
        <v>3.2081207252198499E-2</v>
      </c>
      <c r="I39" s="122">
        <v>115.76268828944799</v>
      </c>
      <c r="J39" s="198">
        <v>7.4199713330148104E-2</v>
      </c>
      <c r="K39" s="198">
        <v>1.3043478260869599E-2</v>
      </c>
      <c r="L39" s="122"/>
      <c r="M39" s="122">
        <v>806.37520702256995</v>
      </c>
      <c r="N39" s="122">
        <v>28386.169353265999</v>
      </c>
      <c r="O39" s="122">
        <v>19391.412700983801</v>
      </c>
      <c r="P39" s="178">
        <v>1.6283561200508601</v>
      </c>
      <c r="Q39" s="122">
        <v>2284.8907066318002</v>
      </c>
      <c r="R39" s="122">
        <v>87497.080062889596</v>
      </c>
      <c r="S39" s="122"/>
      <c r="T39" s="122"/>
    </row>
    <row r="40" spans="1:20" ht="12.75" x14ac:dyDescent="0.2">
      <c r="A40" s="122" t="s">
        <v>385</v>
      </c>
      <c r="B40" s="122">
        <v>4812</v>
      </c>
      <c r="C40" s="122"/>
      <c r="D40" s="122"/>
      <c r="E40" s="122">
        <v>219914</v>
      </c>
      <c r="F40" s="178">
        <v>1.33869298183913</v>
      </c>
      <c r="G40" s="198">
        <v>4.4608346899242396E-3</v>
      </c>
      <c r="H40" s="198">
        <v>1.7237156154052101E-2</v>
      </c>
      <c r="I40" s="122">
        <v>430.24876525098801</v>
      </c>
      <c r="J40" s="198">
        <v>0.15319170221086401</v>
      </c>
      <c r="K40" s="198">
        <v>1.45875205762253E-2</v>
      </c>
      <c r="L40" s="122"/>
      <c r="M40" s="122">
        <v>806.37520702256995</v>
      </c>
      <c r="N40" s="122">
        <v>28386.169353265999</v>
      </c>
      <c r="O40" s="122">
        <v>19391.412700983801</v>
      </c>
      <c r="P40" s="178">
        <v>1.6283561200508601</v>
      </c>
      <c r="Q40" s="122">
        <v>2284.8907066318002</v>
      </c>
      <c r="R40" s="122">
        <v>87497.080062889596</v>
      </c>
      <c r="S40" s="122"/>
      <c r="T40" s="122"/>
    </row>
    <row r="41" spans="1:20" ht="12.75" x14ac:dyDescent="0.2">
      <c r="A41" s="122" t="s">
        <v>391</v>
      </c>
      <c r="B41" s="122">
        <v>3926</v>
      </c>
      <c r="C41" s="122"/>
      <c r="D41" s="122"/>
      <c r="E41" s="122">
        <v>9402</v>
      </c>
      <c r="F41" s="178">
        <v>1.33869298183913</v>
      </c>
      <c r="G41" s="198">
        <v>5.1141601077784897E-3</v>
      </c>
      <c r="H41" s="198">
        <v>2.8767979987492202E-2</v>
      </c>
      <c r="I41" s="122">
        <v>91.564185138076795</v>
      </c>
      <c r="J41" s="198">
        <v>8.5088279089555394E-2</v>
      </c>
      <c r="K41" s="198">
        <v>1.2337800467985501E-2</v>
      </c>
      <c r="L41" s="122"/>
      <c r="M41" s="122">
        <v>806.37520702256995</v>
      </c>
      <c r="N41" s="122">
        <v>28386.169353265999</v>
      </c>
      <c r="O41" s="122">
        <v>19391.412700983801</v>
      </c>
      <c r="P41" s="178">
        <v>1.6283561200508601</v>
      </c>
      <c r="Q41" s="122">
        <v>2284.8907066318002</v>
      </c>
      <c r="R41" s="122">
        <v>87497.080062889596</v>
      </c>
      <c r="S41" s="122"/>
      <c r="T41" s="122"/>
    </row>
    <row r="42" spans="1:20" ht="12.75" x14ac:dyDescent="0.2">
      <c r="A42" s="122" t="s">
        <v>392</v>
      </c>
      <c r="B42" s="122">
        <v>2602</v>
      </c>
      <c r="C42" s="122"/>
      <c r="D42" s="122"/>
      <c r="E42" s="122">
        <v>21927</v>
      </c>
      <c r="F42" s="178">
        <v>1.33869298183913</v>
      </c>
      <c r="G42" s="198">
        <v>1.8736413250026601E-3</v>
      </c>
      <c r="H42" s="198">
        <v>2.4502912231371798E-2</v>
      </c>
      <c r="I42" s="122">
        <v>120.40348832156</v>
      </c>
      <c r="J42" s="198">
        <v>5.6870524923610201E-2</v>
      </c>
      <c r="K42" s="198">
        <v>3.2380170565968901E-3</v>
      </c>
      <c r="L42" s="122"/>
      <c r="M42" s="122">
        <v>806.37520702256995</v>
      </c>
      <c r="N42" s="122">
        <v>28386.169353265999</v>
      </c>
      <c r="O42" s="122">
        <v>19391.412700983801</v>
      </c>
      <c r="P42" s="178">
        <v>1.6283561200508601</v>
      </c>
      <c r="Q42" s="122">
        <v>2284.8907066318002</v>
      </c>
      <c r="R42" s="122">
        <v>87497.080062889596</v>
      </c>
      <c r="S42" s="122"/>
      <c r="T42" s="122"/>
    </row>
    <row r="43" spans="1:20" ht="14.25" customHeight="1" x14ac:dyDescent="0.2">
      <c r="A43" s="19" t="s">
        <v>393</v>
      </c>
      <c r="B43" s="122"/>
      <c r="C43" s="122"/>
      <c r="D43" s="122"/>
      <c r="E43" s="19"/>
      <c r="F43" s="178"/>
      <c r="G43" s="198"/>
      <c r="H43" s="198"/>
      <c r="I43" s="122"/>
      <c r="J43" s="198"/>
      <c r="K43" s="198"/>
      <c r="L43" s="122"/>
      <c r="M43" s="122"/>
      <c r="N43" s="122"/>
      <c r="O43" s="122"/>
      <c r="P43" s="178"/>
      <c r="Q43" s="122"/>
      <c r="R43" s="122"/>
      <c r="S43" s="122"/>
      <c r="T43" s="122"/>
    </row>
    <row r="44" spans="1:20" ht="12.75" x14ac:dyDescent="0.2">
      <c r="A44" s="122" t="s">
        <v>394</v>
      </c>
      <c r="B44" s="122">
        <v>5556</v>
      </c>
      <c r="C44" s="122"/>
      <c r="D44" s="122"/>
      <c r="E44" s="122">
        <v>104709</v>
      </c>
      <c r="F44" s="178">
        <v>1.33869298183913</v>
      </c>
      <c r="G44" s="198">
        <v>8.9907903491263097E-3</v>
      </c>
      <c r="H44" s="198">
        <v>2.53569199811511E-2</v>
      </c>
      <c r="I44" s="122">
        <v>302.94553966018401</v>
      </c>
      <c r="J44" s="198">
        <v>0.17834188083163799</v>
      </c>
      <c r="K44" s="198">
        <v>1.9387063194185799E-2</v>
      </c>
      <c r="L44" s="122"/>
      <c r="M44" s="122">
        <v>806.37520702256995</v>
      </c>
      <c r="N44" s="122">
        <v>28386.169353265999</v>
      </c>
      <c r="O44" s="122">
        <v>19391.412700983801</v>
      </c>
      <c r="P44" s="178">
        <v>1.6283561200508601</v>
      </c>
      <c r="Q44" s="122">
        <v>2284.8907066318002</v>
      </c>
      <c r="R44" s="122">
        <v>87497.080062889596</v>
      </c>
      <c r="S44" s="122"/>
      <c r="T44" s="122"/>
    </row>
    <row r="45" spans="1:20" ht="12.75" x14ac:dyDescent="0.2">
      <c r="A45" s="122" t="s">
        <v>395</v>
      </c>
      <c r="B45" s="122">
        <v>4485</v>
      </c>
      <c r="C45" s="122"/>
      <c r="D45" s="122"/>
      <c r="E45" s="122">
        <v>16864</v>
      </c>
      <c r="F45" s="178">
        <v>1.33869298183913</v>
      </c>
      <c r="G45" s="198">
        <v>9.6655597722960195E-3</v>
      </c>
      <c r="H45" s="198">
        <v>2.6941485255519499E-2</v>
      </c>
      <c r="I45" s="122">
        <v>111.382224793725</v>
      </c>
      <c r="J45" s="198">
        <v>0.112903225806452</v>
      </c>
      <c r="K45" s="198">
        <v>1.49430740037951E-2</v>
      </c>
      <c r="L45" s="122"/>
      <c r="M45" s="122">
        <v>806.37520702256995</v>
      </c>
      <c r="N45" s="122">
        <v>28386.169353265999</v>
      </c>
      <c r="O45" s="122">
        <v>19391.412700983801</v>
      </c>
      <c r="P45" s="178">
        <v>1.6283561200508601</v>
      </c>
      <c r="Q45" s="122">
        <v>2284.8907066318002</v>
      </c>
      <c r="R45" s="122">
        <v>87497.080062889596</v>
      </c>
      <c r="S45" s="122"/>
      <c r="T45" s="122"/>
    </row>
    <row r="46" spans="1:20" ht="12.75" x14ac:dyDescent="0.2">
      <c r="A46" s="122" t="s">
        <v>396</v>
      </c>
      <c r="B46" s="122">
        <v>3050</v>
      </c>
      <c r="C46" s="122"/>
      <c r="D46" s="122"/>
      <c r="E46" s="122">
        <v>11019</v>
      </c>
      <c r="F46" s="178">
        <v>1.33869298183913</v>
      </c>
      <c r="G46" s="198">
        <v>2.2083068639017502E-3</v>
      </c>
      <c r="H46" s="198">
        <v>3.6088354246603803E-2</v>
      </c>
      <c r="I46" s="122">
        <v>84.734880657259396</v>
      </c>
      <c r="J46" s="198">
        <v>7.6322715309919201E-2</v>
      </c>
      <c r="K46" s="198">
        <v>4.5376168436337197E-3</v>
      </c>
      <c r="L46" s="122"/>
      <c r="M46" s="122">
        <v>806.37520702256995</v>
      </c>
      <c r="N46" s="122">
        <v>28386.169353265999</v>
      </c>
      <c r="O46" s="122">
        <v>19391.412700983801</v>
      </c>
      <c r="P46" s="178">
        <v>1.6283561200508601</v>
      </c>
      <c r="Q46" s="122">
        <v>2284.8907066318002</v>
      </c>
      <c r="R46" s="122">
        <v>87497.080062889596</v>
      </c>
      <c r="S46" s="122"/>
      <c r="T46" s="122"/>
    </row>
    <row r="47" spans="1:20" ht="12.75" x14ac:dyDescent="0.2">
      <c r="A47" s="122" t="s">
        <v>397</v>
      </c>
      <c r="B47" s="122">
        <v>4851</v>
      </c>
      <c r="C47" s="122"/>
      <c r="D47" s="122"/>
      <c r="E47" s="122">
        <v>34133</v>
      </c>
      <c r="F47" s="178">
        <v>1.33869298183913</v>
      </c>
      <c r="G47" s="198">
        <v>6.7114913231574496E-3</v>
      </c>
      <c r="H47" s="198">
        <v>2.8127127449926501E-2</v>
      </c>
      <c r="I47" s="122">
        <v>166.12946758477301</v>
      </c>
      <c r="J47" s="198">
        <v>0.11050889168839501</v>
      </c>
      <c r="K47" s="198">
        <v>1.7812673951894099E-2</v>
      </c>
      <c r="L47" s="122"/>
      <c r="M47" s="122">
        <v>806.37520702256995</v>
      </c>
      <c r="N47" s="122">
        <v>28386.169353265999</v>
      </c>
      <c r="O47" s="122">
        <v>19391.412700983801</v>
      </c>
      <c r="P47" s="178">
        <v>1.6283561200508601</v>
      </c>
      <c r="Q47" s="122">
        <v>2284.8907066318002</v>
      </c>
      <c r="R47" s="122">
        <v>87497.080062889596</v>
      </c>
      <c r="S47" s="122"/>
      <c r="T47" s="122"/>
    </row>
    <row r="48" spans="1:20" ht="12.75" x14ac:dyDescent="0.2">
      <c r="A48" s="122" t="s">
        <v>398</v>
      </c>
      <c r="B48" s="122">
        <v>3981</v>
      </c>
      <c r="C48" s="122"/>
      <c r="D48" s="122"/>
      <c r="E48" s="122">
        <v>55467</v>
      </c>
      <c r="F48" s="178">
        <v>1.33869298183913</v>
      </c>
      <c r="G48" s="198">
        <v>5.1892716990883502E-3</v>
      </c>
      <c r="H48" s="198">
        <v>2.29206349206349E-2</v>
      </c>
      <c r="I48" s="122">
        <v>212.88024802691299</v>
      </c>
      <c r="J48" s="198">
        <v>0.122144698649648</v>
      </c>
      <c r="K48" s="198">
        <v>1.0853300160455799E-2</v>
      </c>
      <c r="L48" s="122"/>
      <c r="M48" s="122">
        <v>806.37520702256995</v>
      </c>
      <c r="N48" s="122">
        <v>28386.169353265999</v>
      </c>
      <c r="O48" s="122">
        <v>19391.412700983801</v>
      </c>
      <c r="P48" s="178">
        <v>1.6283561200508601</v>
      </c>
      <c r="Q48" s="122">
        <v>2284.8907066318002</v>
      </c>
      <c r="R48" s="122">
        <v>87497.080062889596</v>
      </c>
      <c r="S48" s="122"/>
      <c r="T48" s="122"/>
    </row>
    <row r="49" spans="1:20" ht="12.75" x14ac:dyDescent="0.2">
      <c r="A49" s="122" t="s">
        <v>399</v>
      </c>
      <c r="B49" s="122">
        <v>3692</v>
      </c>
      <c r="C49" s="122"/>
      <c r="D49" s="122"/>
      <c r="E49" s="122">
        <v>12008</v>
      </c>
      <c r="F49" s="178">
        <v>1.33869298183913</v>
      </c>
      <c r="G49" s="198">
        <v>4.4206640017765897E-3</v>
      </c>
      <c r="H49" s="198">
        <v>2.68914736954434E-2</v>
      </c>
      <c r="I49" s="122">
        <v>106.700515462672</v>
      </c>
      <c r="J49" s="198">
        <v>0.112091938707528</v>
      </c>
      <c r="K49" s="198">
        <v>9.9933377748167903E-3</v>
      </c>
      <c r="L49" s="122"/>
      <c r="M49" s="122">
        <v>806.37520702256995</v>
      </c>
      <c r="N49" s="122">
        <v>28386.169353265999</v>
      </c>
      <c r="O49" s="122">
        <v>19391.412700983801</v>
      </c>
      <c r="P49" s="178">
        <v>1.6283561200508601</v>
      </c>
      <c r="Q49" s="122">
        <v>2284.8907066318002</v>
      </c>
      <c r="R49" s="122">
        <v>87497.080062889596</v>
      </c>
      <c r="S49" s="122"/>
      <c r="T49" s="122"/>
    </row>
    <row r="50" spans="1:20" ht="12.75" x14ac:dyDescent="0.2">
      <c r="A50" s="122" t="s">
        <v>400</v>
      </c>
      <c r="B50" s="122">
        <v>3444</v>
      </c>
      <c r="C50" s="122"/>
      <c r="D50" s="122"/>
      <c r="E50" s="122">
        <v>35045</v>
      </c>
      <c r="F50" s="178">
        <v>1.33869298183913</v>
      </c>
      <c r="G50" s="198">
        <v>3.5977552670376201E-3</v>
      </c>
      <c r="H50" s="198">
        <v>2.77482033537397E-2</v>
      </c>
      <c r="I50" s="122">
        <v>164.87874332369199</v>
      </c>
      <c r="J50" s="198">
        <v>7.4789556284776695E-2</v>
      </c>
      <c r="K50" s="198">
        <v>7.8470537879868699E-3</v>
      </c>
      <c r="L50" s="122"/>
      <c r="M50" s="122">
        <v>806.37520702256995</v>
      </c>
      <c r="N50" s="122">
        <v>28386.169353265999</v>
      </c>
      <c r="O50" s="122">
        <v>19391.412700983801</v>
      </c>
      <c r="P50" s="178">
        <v>1.6283561200508601</v>
      </c>
      <c r="Q50" s="122">
        <v>2284.8907066318002</v>
      </c>
      <c r="R50" s="122">
        <v>87497.080062889596</v>
      </c>
      <c r="S50" s="122"/>
      <c r="T50" s="122"/>
    </row>
    <row r="51" spans="1:20" ht="12.75" x14ac:dyDescent="0.2">
      <c r="A51" s="122" t="s">
        <v>401</v>
      </c>
      <c r="B51" s="122">
        <v>2614</v>
      </c>
      <c r="C51" s="122"/>
      <c r="D51" s="122"/>
      <c r="E51" s="122">
        <v>12916</v>
      </c>
      <c r="F51" s="178">
        <v>1.33869298183913</v>
      </c>
      <c r="G51" s="198">
        <v>1.8517084752761399E-3</v>
      </c>
      <c r="H51" s="198">
        <v>2.7636168500134201E-2</v>
      </c>
      <c r="I51" s="122">
        <v>101.23240587875</v>
      </c>
      <c r="J51" s="198">
        <v>5.6441622793434502E-2</v>
      </c>
      <c r="K51" s="198">
        <v>3.0195106844224202E-3</v>
      </c>
      <c r="L51" s="122"/>
      <c r="M51" s="122">
        <v>806.37520702256995</v>
      </c>
      <c r="N51" s="122">
        <v>28386.169353265999</v>
      </c>
      <c r="O51" s="122">
        <v>19391.412700983801</v>
      </c>
      <c r="P51" s="178">
        <v>1.6283561200508601</v>
      </c>
      <c r="Q51" s="122">
        <v>2284.8907066318002</v>
      </c>
      <c r="R51" s="122">
        <v>87497.080062889596</v>
      </c>
      <c r="S51" s="122"/>
      <c r="T51" s="122"/>
    </row>
    <row r="52" spans="1:20" ht="12.75" x14ac:dyDescent="0.2">
      <c r="A52" s="122" t="s">
        <v>402</v>
      </c>
      <c r="B52" s="122">
        <v>4291</v>
      </c>
      <c r="C52" s="122"/>
      <c r="D52" s="122"/>
      <c r="E52" s="122">
        <v>9180</v>
      </c>
      <c r="F52" s="178">
        <v>1.33869298183913</v>
      </c>
      <c r="G52" s="198">
        <v>5.9912854030501096E-3</v>
      </c>
      <c r="H52" s="198">
        <v>3.11821086261981E-2</v>
      </c>
      <c r="I52" s="122">
        <v>79.466974272335307</v>
      </c>
      <c r="J52" s="198">
        <v>4.5206971677559903E-2</v>
      </c>
      <c r="K52" s="198">
        <v>1.59041394335512E-2</v>
      </c>
      <c r="L52" s="122"/>
      <c r="M52" s="122">
        <v>806.37520702256995</v>
      </c>
      <c r="N52" s="122">
        <v>28386.169353265999</v>
      </c>
      <c r="O52" s="122">
        <v>19391.412700983801</v>
      </c>
      <c r="P52" s="178">
        <v>1.6283561200508601</v>
      </c>
      <c r="Q52" s="122">
        <v>2284.8907066318002</v>
      </c>
      <c r="R52" s="122">
        <v>87497.080062889596</v>
      </c>
      <c r="S52" s="122"/>
      <c r="T52" s="122"/>
    </row>
    <row r="53" spans="1:20" ht="14.25" customHeight="1" x14ac:dyDescent="0.2">
      <c r="A53" s="19" t="s">
        <v>403</v>
      </c>
      <c r="B53" s="122"/>
      <c r="C53" s="122"/>
      <c r="D53" s="122"/>
      <c r="E53" s="19"/>
      <c r="F53" s="178"/>
      <c r="G53" s="198"/>
      <c r="H53" s="198"/>
      <c r="I53" s="122"/>
      <c r="J53" s="198"/>
      <c r="K53" s="198"/>
      <c r="L53" s="122"/>
      <c r="M53" s="122"/>
      <c r="N53" s="122"/>
      <c r="O53" s="122"/>
      <c r="P53" s="178"/>
      <c r="Q53" s="122"/>
      <c r="R53" s="122"/>
      <c r="S53" s="122"/>
      <c r="T53" s="122"/>
    </row>
    <row r="54" spans="1:20" ht="12.75" x14ac:dyDescent="0.2">
      <c r="A54" s="122" t="s">
        <v>404</v>
      </c>
      <c r="B54" s="122">
        <v>2956</v>
      </c>
      <c r="C54" s="122"/>
      <c r="D54" s="122"/>
      <c r="E54" s="122">
        <v>5453</v>
      </c>
      <c r="F54" s="178">
        <v>1.33869298183913</v>
      </c>
      <c r="G54" s="198">
        <v>2.2923161562442701E-3</v>
      </c>
      <c r="H54" s="198">
        <v>2.45226130653266E-2</v>
      </c>
      <c r="I54" s="122">
        <v>60.983604353957297</v>
      </c>
      <c r="J54" s="198">
        <v>8.0689528699798299E-2</v>
      </c>
      <c r="K54" s="198">
        <v>6.6018705299834999E-3</v>
      </c>
      <c r="L54" s="122"/>
      <c r="M54" s="122">
        <v>806.37520702256995</v>
      </c>
      <c r="N54" s="122">
        <v>28386.169353265999</v>
      </c>
      <c r="O54" s="122">
        <v>19391.412700983801</v>
      </c>
      <c r="P54" s="178">
        <v>1.6283561200508601</v>
      </c>
      <c r="Q54" s="122">
        <v>2284.8907066318002</v>
      </c>
      <c r="R54" s="122">
        <v>87497.080062889596</v>
      </c>
      <c r="S54" s="122"/>
      <c r="T54" s="122"/>
    </row>
    <row r="55" spans="1:20" ht="12.75" x14ac:dyDescent="0.2">
      <c r="A55" s="122" t="s">
        <v>405</v>
      </c>
      <c r="B55" s="122">
        <v>4197</v>
      </c>
      <c r="C55" s="122"/>
      <c r="D55" s="122"/>
      <c r="E55" s="122">
        <v>21577</v>
      </c>
      <c r="F55" s="178">
        <v>1.33869298183913</v>
      </c>
      <c r="G55" s="198">
        <v>4.64228885696189E-3</v>
      </c>
      <c r="H55" s="198">
        <v>2.90817993682605E-2</v>
      </c>
      <c r="I55" s="122">
        <v>130.2804666863</v>
      </c>
      <c r="J55" s="198">
        <v>0.13199239931408399</v>
      </c>
      <c r="K55" s="198">
        <v>1.27913982481346E-2</v>
      </c>
      <c r="L55" s="122"/>
      <c r="M55" s="122">
        <v>806.37520702256995</v>
      </c>
      <c r="N55" s="122">
        <v>28386.169353265999</v>
      </c>
      <c r="O55" s="122">
        <v>19391.412700983801</v>
      </c>
      <c r="P55" s="178">
        <v>1.6283561200508601</v>
      </c>
      <c r="Q55" s="122">
        <v>2284.8907066318002</v>
      </c>
      <c r="R55" s="122">
        <v>87497.080062889596</v>
      </c>
      <c r="S55" s="122"/>
      <c r="T55" s="122"/>
    </row>
    <row r="56" spans="1:20" ht="12.75" x14ac:dyDescent="0.2">
      <c r="A56" s="122" t="s">
        <v>406</v>
      </c>
      <c r="B56" s="122">
        <v>3013</v>
      </c>
      <c r="C56" s="122"/>
      <c r="D56" s="122"/>
      <c r="E56" s="122">
        <v>9882</v>
      </c>
      <c r="F56" s="178">
        <v>1.33869298183913</v>
      </c>
      <c r="G56" s="198">
        <v>2.4792552114956501E-3</v>
      </c>
      <c r="H56" s="198">
        <v>1.8773605865363301E-2</v>
      </c>
      <c r="I56" s="122">
        <v>81.1048703839665</v>
      </c>
      <c r="J56" s="198">
        <v>9.7551103015583895E-2</v>
      </c>
      <c r="K56" s="198">
        <v>7.4883626796195101E-3</v>
      </c>
      <c r="L56" s="122"/>
      <c r="M56" s="122">
        <v>806.37520702256995</v>
      </c>
      <c r="N56" s="122">
        <v>28386.169353265999</v>
      </c>
      <c r="O56" s="122">
        <v>19391.412700983801</v>
      </c>
      <c r="P56" s="178">
        <v>1.6283561200508601</v>
      </c>
      <c r="Q56" s="122">
        <v>2284.8907066318002</v>
      </c>
      <c r="R56" s="122">
        <v>87497.080062889596</v>
      </c>
      <c r="S56" s="122"/>
      <c r="T56" s="122"/>
    </row>
    <row r="57" spans="1:20" ht="12.75" x14ac:dyDescent="0.2">
      <c r="A57" s="122" t="s">
        <v>407</v>
      </c>
      <c r="B57" s="122">
        <v>4634</v>
      </c>
      <c r="C57" s="122"/>
      <c r="D57" s="122"/>
      <c r="E57" s="122">
        <v>158520</v>
      </c>
      <c r="F57" s="178">
        <v>1.33869298183913</v>
      </c>
      <c r="G57" s="198">
        <v>4.2381613255950898E-3</v>
      </c>
      <c r="H57" s="198">
        <v>1.6427508141968701E-2</v>
      </c>
      <c r="I57" s="122">
        <v>370.95417506748697</v>
      </c>
      <c r="J57" s="198">
        <v>0.16564471360080699</v>
      </c>
      <c r="K57" s="198">
        <v>1.41054756497603E-2</v>
      </c>
      <c r="L57" s="122"/>
      <c r="M57" s="122">
        <v>806.37520702256995</v>
      </c>
      <c r="N57" s="122">
        <v>28386.169353265999</v>
      </c>
      <c r="O57" s="122">
        <v>19391.412700983801</v>
      </c>
      <c r="P57" s="178">
        <v>1.6283561200508601</v>
      </c>
      <c r="Q57" s="122">
        <v>2284.8907066318002</v>
      </c>
      <c r="R57" s="122">
        <v>87497.080062889596</v>
      </c>
      <c r="S57" s="122"/>
      <c r="T57" s="122"/>
    </row>
    <row r="58" spans="1:20" ht="12.75" x14ac:dyDescent="0.2">
      <c r="A58" s="122" t="s">
        <v>408</v>
      </c>
      <c r="B58" s="122">
        <v>3533</v>
      </c>
      <c r="C58" s="122"/>
      <c r="D58" s="122"/>
      <c r="E58" s="122">
        <v>27019</v>
      </c>
      <c r="F58" s="178">
        <v>1.33869298183913</v>
      </c>
      <c r="G58" s="198">
        <v>3.8553116942398602E-3</v>
      </c>
      <c r="H58" s="198">
        <v>2.5189957053188002E-2</v>
      </c>
      <c r="I58" s="122">
        <v>146.58785761447001</v>
      </c>
      <c r="J58" s="198">
        <v>0.14682260631407501</v>
      </c>
      <c r="K58" s="198">
        <v>7.55024242199933E-3</v>
      </c>
      <c r="L58" s="122"/>
      <c r="M58" s="122">
        <v>806.37520702256995</v>
      </c>
      <c r="N58" s="122">
        <v>28386.169353265999</v>
      </c>
      <c r="O58" s="122">
        <v>19391.412700983801</v>
      </c>
      <c r="P58" s="178">
        <v>1.6283561200508601</v>
      </c>
      <c r="Q58" s="122">
        <v>2284.8907066318002</v>
      </c>
      <c r="R58" s="122">
        <v>87497.080062889596</v>
      </c>
      <c r="S58" s="122"/>
      <c r="T58" s="122"/>
    </row>
    <row r="59" spans="1:20" ht="12.75" x14ac:dyDescent="0.2">
      <c r="A59" s="122" t="s">
        <v>409</v>
      </c>
      <c r="B59" s="122">
        <v>3904</v>
      </c>
      <c r="C59" s="122"/>
      <c r="D59" s="122"/>
      <c r="E59" s="122">
        <v>43549</v>
      </c>
      <c r="F59" s="178">
        <v>1.33869298183913</v>
      </c>
      <c r="G59" s="198">
        <v>3.5151974404310899E-3</v>
      </c>
      <c r="H59" s="198">
        <v>2.92534582055008E-2</v>
      </c>
      <c r="I59" s="122">
        <v>190.58331511441401</v>
      </c>
      <c r="J59" s="198">
        <v>0.129876690624354</v>
      </c>
      <c r="K59" s="198">
        <v>9.5524581505889907E-3</v>
      </c>
      <c r="L59" s="122"/>
      <c r="M59" s="122">
        <v>806.37520702256995</v>
      </c>
      <c r="N59" s="122">
        <v>28386.169353265999</v>
      </c>
      <c r="O59" s="122">
        <v>19391.412700983801</v>
      </c>
      <c r="P59" s="178">
        <v>1.6283561200508601</v>
      </c>
      <c r="Q59" s="122">
        <v>2284.8907066318002</v>
      </c>
      <c r="R59" s="122">
        <v>87497.080062889596</v>
      </c>
      <c r="S59" s="122"/>
      <c r="T59" s="122"/>
    </row>
    <row r="60" spans="1:20" ht="12.75" x14ac:dyDescent="0.2">
      <c r="A60" s="122" t="s">
        <v>410</v>
      </c>
      <c r="B60" s="122">
        <v>5504</v>
      </c>
      <c r="C60" s="122"/>
      <c r="D60" s="122"/>
      <c r="E60" s="122">
        <v>140927</v>
      </c>
      <c r="F60" s="178">
        <v>1.33869298183913</v>
      </c>
      <c r="G60" s="198">
        <v>6.5435769346304604E-3</v>
      </c>
      <c r="H60" s="198">
        <v>2.6486505544097198E-2</v>
      </c>
      <c r="I60" s="122">
        <v>353.06231744551798</v>
      </c>
      <c r="J60" s="198">
        <v>0.148488224399867</v>
      </c>
      <c r="K60" s="198">
        <v>1.93291562298211E-2</v>
      </c>
      <c r="L60" s="122"/>
      <c r="M60" s="122">
        <v>806.37520702256995</v>
      </c>
      <c r="N60" s="122">
        <v>28386.169353265999</v>
      </c>
      <c r="O60" s="122">
        <v>19391.412700983801</v>
      </c>
      <c r="P60" s="178">
        <v>1.6283561200508601</v>
      </c>
      <c r="Q60" s="122">
        <v>2284.8907066318002</v>
      </c>
      <c r="R60" s="122">
        <v>87497.080062889596</v>
      </c>
      <c r="S60" s="122"/>
      <c r="T60" s="122"/>
    </row>
    <row r="61" spans="1:20" ht="12.75" x14ac:dyDescent="0.2">
      <c r="A61" s="122" t="s">
        <v>411</v>
      </c>
      <c r="B61" s="122">
        <v>2899</v>
      </c>
      <c r="C61" s="122"/>
      <c r="D61" s="122"/>
      <c r="E61" s="122">
        <v>14521</v>
      </c>
      <c r="F61" s="178">
        <v>1.33869298183913</v>
      </c>
      <c r="G61" s="198">
        <v>1.6470399191974799E-3</v>
      </c>
      <c r="H61" s="198">
        <v>2.6040129831808801E-2</v>
      </c>
      <c r="I61" s="122">
        <v>96.524608261313304</v>
      </c>
      <c r="J61" s="198">
        <v>7.3548653673989398E-2</v>
      </c>
      <c r="K61" s="198">
        <v>5.5092624474898403E-3</v>
      </c>
      <c r="L61" s="122"/>
      <c r="M61" s="122">
        <v>806.37520702256995</v>
      </c>
      <c r="N61" s="122">
        <v>28386.169353265999</v>
      </c>
      <c r="O61" s="122">
        <v>19391.412700983801</v>
      </c>
      <c r="P61" s="178">
        <v>1.6283561200508601</v>
      </c>
      <c r="Q61" s="122">
        <v>2284.8907066318002</v>
      </c>
      <c r="R61" s="122">
        <v>87497.080062889596</v>
      </c>
      <c r="S61" s="122"/>
      <c r="T61" s="122"/>
    </row>
    <row r="62" spans="1:20" ht="12.75" x14ac:dyDescent="0.2">
      <c r="A62" s="122" t="s">
        <v>412</v>
      </c>
      <c r="B62" s="122">
        <v>2986</v>
      </c>
      <c r="C62" s="122"/>
      <c r="D62" s="122"/>
      <c r="E62" s="122">
        <v>7421</v>
      </c>
      <c r="F62" s="178">
        <v>1.33869298183913</v>
      </c>
      <c r="G62" s="198">
        <v>2.5153842698648001E-3</v>
      </c>
      <c r="H62" s="198">
        <v>2.0885794697081898E-2</v>
      </c>
      <c r="I62" s="122">
        <v>75.325958341065899</v>
      </c>
      <c r="J62" s="198">
        <v>8.2468669990567303E-2</v>
      </c>
      <c r="K62" s="198">
        <v>7.27664735210888E-3</v>
      </c>
      <c r="L62" s="122"/>
      <c r="M62" s="122">
        <v>806.37520702256995</v>
      </c>
      <c r="N62" s="122">
        <v>28386.169353265999</v>
      </c>
      <c r="O62" s="122">
        <v>19391.412700983801</v>
      </c>
      <c r="P62" s="178">
        <v>1.6283561200508601</v>
      </c>
      <c r="Q62" s="122">
        <v>2284.8907066318002</v>
      </c>
      <c r="R62" s="122">
        <v>87497.080062889596</v>
      </c>
      <c r="S62" s="122"/>
      <c r="T62" s="122"/>
    </row>
    <row r="63" spans="1:20" ht="12.75" x14ac:dyDescent="0.2">
      <c r="A63" s="122" t="s">
        <v>413</v>
      </c>
      <c r="B63" s="122">
        <v>2723</v>
      </c>
      <c r="C63" s="122"/>
      <c r="D63" s="122"/>
      <c r="E63" s="122">
        <v>7920</v>
      </c>
      <c r="F63" s="178">
        <v>1.33869298183913</v>
      </c>
      <c r="G63" s="198">
        <v>2.6830808080808102E-3</v>
      </c>
      <c r="H63" s="198">
        <v>2.7617119722382899E-2</v>
      </c>
      <c r="I63" s="122">
        <v>69.079664156682199</v>
      </c>
      <c r="J63" s="198">
        <v>4.6212121212121197E-2</v>
      </c>
      <c r="K63" s="198">
        <v>4.5454545454545496E-3</v>
      </c>
      <c r="L63" s="122"/>
      <c r="M63" s="122">
        <v>806.37520702256995</v>
      </c>
      <c r="N63" s="122">
        <v>28386.169353265999</v>
      </c>
      <c r="O63" s="122">
        <v>19391.412700983801</v>
      </c>
      <c r="P63" s="178">
        <v>1.6283561200508601</v>
      </c>
      <c r="Q63" s="122">
        <v>2284.8907066318002</v>
      </c>
      <c r="R63" s="122">
        <v>87497.080062889596</v>
      </c>
      <c r="S63" s="122"/>
      <c r="T63" s="122"/>
    </row>
    <row r="64" spans="1:20" ht="12.75" x14ac:dyDescent="0.2">
      <c r="A64" s="122" t="s">
        <v>414</v>
      </c>
      <c r="B64" s="122">
        <v>2383</v>
      </c>
      <c r="C64" s="122"/>
      <c r="D64" s="122"/>
      <c r="E64" s="122">
        <v>3733</v>
      </c>
      <c r="F64" s="178">
        <v>1.33869298183913</v>
      </c>
      <c r="G64" s="198">
        <v>2.2323421734083402E-3</v>
      </c>
      <c r="H64" s="198">
        <v>1.0137149672033399E-2</v>
      </c>
      <c r="I64" s="122">
        <v>40.459856648287797</v>
      </c>
      <c r="J64" s="198">
        <v>2.7055987141709099E-2</v>
      </c>
      <c r="K64" s="198">
        <v>6.6970265202250202E-3</v>
      </c>
      <c r="L64" s="122"/>
      <c r="M64" s="122">
        <v>806.37520702256995</v>
      </c>
      <c r="N64" s="122">
        <v>28386.169353265999</v>
      </c>
      <c r="O64" s="122">
        <v>19391.412700983801</v>
      </c>
      <c r="P64" s="178">
        <v>1.6283561200508601</v>
      </c>
      <c r="Q64" s="122">
        <v>2284.8907066318002</v>
      </c>
      <c r="R64" s="122">
        <v>87497.080062889596</v>
      </c>
      <c r="S64" s="122"/>
      <c r="T64" s="122"/>
    </row>
    <row r="65" spans="1:20" ht="12.75" x14ac:dyDescent="0.2">
      <c r="A65" s="122" t="s">
        <v>415</v>
      </c>
      <c r="B65" s="122">
        <v>2994</v>
      </c>
      <c r="C65" s="122"/>
      <c r="D65" s="122"/>
      <c r="E65" s="122">
        <v>11631</v>
      </c>
      <c r="F65" s="178">
        <v>1.33869298183913</v>
      </c>
      <c r="G65" s="198">
        <v>1.8556730576333399E-3</v>
      </c>
      <c r="H65" s="198">
        <v>2.4759413248621898E-2</v>
      </c>
      <c r="I65" s="122">
        <v>94.863059195874598</v>
      </c>
      <c r="J65" s="198">
        <v>6.5084687473132105E-2</v>
      </c>
      <c r="K65" s="198">
        <v>6.7921932765884303E-3</v>
      </c>
      <c r="L65" s="122"/>
      <c r="M65" s="122">
        <v>806.37520702256995</v>
      </c>
      <c r="N65" s="122">
        <v>28386.169353265999</v>
      </c>
      <c r="O65" s="122">
        <v>19391.412700983801</v>
      </c>
      <c r="P65" s="178">
        <v>1.6283561200508601</v>
      </c>
      <c r="Q65" s="122">
        <v>2284.8907066318002</v>
      </c>
      <c r="R65" s="122">
        <v>87497.080062889596</v>
      </c>
      <c r="S65" s="122"/>
      <c r="T65" s="122"/>
    </row>
    <row r="66" spans="1:20" ht="12.75" x14ac:dyDescent="0.2">
      <c r="A66" s="122" t="s">
        <v>416</v>
      </c>
      <c r="B66" s="122">
        <v>3041</v>
      </c>
      <c r="C66" s="122"/>
      <c r="D66" s="122"/>
      <c r="E66" s="122">
        <v>5343</v>
      </c>
      <c r="F66" s="178">
        <v>1.33869298183913</v>
      </c>
      <c r="G66" s="198">
        <v>3.7588121529727402E-3</v>
      </c>
      <c r="H66" s="198">
        <v>2.7977956761339601E-2</v>
      </c>
      <c r="I66" s="122">
        <v>53.684262125878199</v>
      </c>
      <c r="J66" s="198">
        <v>6.8126520681265207E-2</v>
      </c>
      <c r="K66" s="198">
        <v>6.5506269885831896E-3</v>
      </c>
      <c r="L66" s="122"/>
      <c r="M66" s="122">
        <v>806.37520702256995</v>
      </c>
      <c r="N66" s="122">
        <v>28386.169353265999</v>
      </c>
      <c r="O66" s="122">
        <v>19391.412700983801</v>
      </c>
      <c r="P66" s="178">
        <v>1.6283561200508601</v>
      </c>
      <c r="Q66" s="122">
        <v>2284.8907066318002</v>
      </c>
      <c r="R66" s="122">
        <v>87497.080062889596</v>
      </c>
      <c r="S66" s="122"/>
      <c r="T66" s="122"/>
    </row>
    <row r="67" spans="1:20" ht="14.25" customHeight="1" x14ac:dyDescent="0.2">
      <c r="A67" s="19" t="s">
        <v>417</v>
      </c>
      <c r="B67" s="122"/>
      <c r="C67" s="122"/>
      <c r="D67" s="122"/>
      <c r="E67" s="19"/>
      <c r="F67" s="178"/>
      <c r="G67" s="198"/>
      <c r="H67" s="198"/>
      <c r="I67" s="122"/>
      <c r="J67" s="198"/>
      <c r="K67" s="198"/>
      <c r="L67" s="122"/>
      <c r="M67" s="122"/>
      <c r="N67" s="122"/>
      <c r="O67" s="122"/>
      <c r="P67" s="178"/>
      <c r="Q67" s="122"/>
      <c r="R67" s="122"/>
      <c r="S67" s="122"/>
      <c r="T67" s="122"/>
    </row>
    <row r="68" spans="1:20" ht="12.75" x14ac:dyDescent="0.2">
      <c r="A68" s="122" t="s">
        <v>418</v>
      </c>
      <c r="B68" s="122">
        <v>2831</v>
      </c>
      <c r="C68" s="122"/>
      <c r="D68" s="122"/>
      <c r="E68" s="122">
        <v>6776</v>
      </c>
      <c r="F68" s="178">
        <v>1.33869298183913</v>
      </c>
      <c r="G68" s="198">
        <v>2.2259937032664298E-3</v>
      </c>
      <c r="H68" s="198">
        <v>1.8172640080767299E-2</v>
      </c>
      <c r="I68" s="122">
        <v>63.4271235355979</v>
      </c>
      <c r="J68" s="198">
        <v>2.9073199527745001E-2</v>
      </c>
      <c r="K68" s="198">
        <v>8.2644628099173608E-3</v>
      </c>
      <c r="L68" s="122"/>
      <c r="M68" s="122">
        <v>806.37520702256995</v>
      </c>
      <c r="N68" s="122">
        <v>28386.169353265999</v>
      </c>
      <c r="O68" s="122">
        <v>19391.412700983801</v>
      </c>
      <c r="P68" s="178">
        <v>1.6283561200508601</v>
      </c>
      <c r="Q68" s="122">
        <v>2284.8907066318002</v>
      </c>
      <c r="R68" s="122">
        <v>87497.080062889596</v>
      </c>
      <c r="S68" s="122"/>
      <c r="T68" s="122"/>
    </row>
    <row r="69" spans="1:20" ht="12.75" x14ac:dyDescent="0.2">
      <c r="A69" s="122" t="s">
        <v>419</v>
      </c>
      <c r="B69" s="122">
        <v>3344</v>
      </c>
      <c r="C69" s="122"/>
      <c r="D69" s="122"/>
      <c r="E69" s="122">
        <v>17416</v>
      </c>
      <c r="F69" s="178">
        <v>1.33869298183913</v>
      </c>
      <c r="G69" s="198">
        <v>2.77044097381718E-3</v>
      </c>
      <c r="H69" s="198">
        <v>1.9381415451107501E-2</v>
      </c>
      <c r="I69" s="122">
        <v>114.764977236089</v>
      </c>
      <c r="J69" s="198">
        <v>6.8270555810748701E-2</v>
      </c>
      <c r="K69" s="198">
        <v>1.02204869085898E-2</v>
      </c>
      <c r="L69" s="122"/>
      <c r="M69" s="122">
        <v>806.37520702256995</v>
      </c>
      <c r="N69" s="122">
        <v>28386.169353265999</v>
      </c>
      <c r="O69" s="122">
        <v>19391.412700983801</v>
      </c>
      <c r="P69" s="178">
        <v>1.6283561200508601</v>
      </c>
      <c r="Q69" s="122">
        <v>2284.8907066318002</v>
      </c>
      <c r="R69" s="122">
        <v>87497.080062889596</v>
      </c>
      <c r="S69" s="122"/>
      <c r="T69" s="122"/>
    </row>
    <row r="70" spans="1:20" ht="12.75" x14ac:dyDescent="0.2">
      <c r="A70" s="122" t="s">
        <v>420</v>
      </c>
      <c r="B70" s="122">
        <v>3517</v>
      </c>
      <c r="C70" s="122"/>
      <c r="D70" s="122"/>
      <c r="E70" s="122">
        <v>29629</v>
      </c>
      <c r="F70" s="178">
        <v>1.33869298183913</v>
      </c>
      <c r="G70" s="198">
        <v>4.4832202684307E-3</v>
      </c>
      <c r="H70" s="198">
        <v>2.84316722714766E-2</v>
      </c>
      <c r="I70" s="122">
        <v>154.95805884174001</v>
      </c>
      <c r="J70" s="198">
        <v>0.10499848121772599</v>
      </c>
      <c r="K70" s="198">
        <v>7.4251577846029199E-3</v>
      </c>
      <c r="L70" s="122"/>
      <c r="M70" s="122">
        <v>806.37520702256995</v>
      </c>
      <c r="N70" s="122">
        <v>28386.169353265999</v>
      </c>
      <c r="O70" s="122">
        <v>19391.412700983801</v>
      </c>
      <c r="P70" s="178">
        <v>1.6283561200508601</v>
      </c>
      <c r="Q70" s="122">
        <v>2284.8907066318002</v>
      </c>
      <c r="R70" s="122">
        <v>87497.080062889596</v>
      </c>
      <c r="S70" s="122"/>
      <c r="T70" s="122"/>
    </row>
    <row r="71" spans="1:20" ht="12.75" x14ac:dyDescent="0.2">
      <c r="A71" s="122" t="s">
        <v>421</v>
      </c>
      <c r="B71" s="122">
        <v>3180</v>
      </c>
      <c r="C71" s="122"/>
      <c r="D71" s="122"/>
      <c r="E71" s="122">
        <v>9733</v>
      </c>
      <c r="F71" s="178">
        <v>1.33869298183913</v>
      </c>
      <c r="G71" s="198">
        <v>3.5360800027398201E-3</v>
      </c>
      <c r="H71" s="198">
        <v>2.4828532235939602E-2</v>
      </c>
      <c r="I71" s="122">
        <v>84.504437753291995</v>
      </c>
      <c r="J71" s="198">
        <v>9.65786499537655E-2</v>
      </c>
      <c r="K71" s="198">
        <v>7.1920271242165799E-3</v>
      </c>
      <c r="L71" s="122"/>
      <c r="M71" s="122">
        <v>806.37520702256995</v>
      </c>
      <c r="N71" s="122">
        <v>28386.169353265999</v>
      </c>
      <c r="O71" s="122">
        <v>19391.412700983801</v>
      </c>
      <c r="P71" s="178">
        <v>1.6283561200508601</v>
      </c>
      <c r="Q71" s="122">
        <v>2284.8907066318002</v>
      </c>
      <c r="R71" s="122">
        <v>87497.080062889596</v>
      </c>
      <c r="S71" s="122"/>
      <c r="T71" s="122"/>
    </row>
    <row r="72" spans="1:20" ht="12.75" x14ac:dyDescent="0.2">
      <c r="A72" s="122" t="s">
        <v>422</v>
      </c>
      <c r="B72" s="122">
        <v>2211</v>
      </c>
      <c r="C72" s="122"/>
      <c r="D72" s="122"/>
      <c r="E72" s="122">
        <v>11845</v>
      </c>
      <c r="F72" s="178">
        <v>1.33869298183913</v>
      </c>
      <c r="G72" s="198">
        <v>1.18896862248487E-3</v>
      </c>
      <c r="H72" s="198">
        <v>1.71783625730994E-2</v>
      </c>
      <c r="I72" s="122">
        <v>93.397002093214994</v>
      </c>
      <c r="J72" s="198">
        <v>2.3300970873786402E-2</v>
      </c>
      <c r="K72" s="198">
        <v>3.1236808780076E-3</v>
      </c>
      <c r="L72" s="122"/>
      <c r="M72" s="122">
        <v>806.37520702256995</v>
      </c>
      <c r="N72" s="122">
        <v>28386.169353265999</v>
      </c>
      <c r="O72" s="122">
        <v>19391.412700983801</v>
      </c>
      <c r="P72" s="178">
        <v>1.6283561200508601</v>
      </c>
      <c r="Q72" s="122">
        <v>2284.8907066318002</v>
      </c>
      <c r="R72" s="122">
        <v>87497.080062889596</v>
      </c>
      <c r="S72" s="122"/>
      <c r="T72" s="122"/>
    </row>
    <row r="73" spans="1:20" ht="12.75" x14ac:dyDescent="0.2">
      <c r="A73" s="122" t="s">
        <v>423</v>
      </c>
      <c r="B73" s="122">
        <v>3696</v>
      </c>
      <c r="C73" s="122"/>
      <c r="D73" s="122"/>
      <c r="E73" s="122">
        <v>137481</v>
      </c>
      <c r="F73" s="178">
        <v>1.33869298183913</v>
      </c>
      <c r="G73" s="198">
        <v>3.2374170491437601E-3</v>
      </c>
      <c r="H73" s="198">
        <v>1.7828839636767999E-2</v>
      </c>
      <c r="I73" s="122">
        <v>347.79304190854702</v>
      </c>
      <c r="J73" s="198">
        <v>0.12479542627708599</v>
      </c>
      <c r="K73" s="198">
        <v>7.6010503269542699E-3</v>
      </c>
      <c r="L73" s="122"/>
      <c r="M73" s="122">
        <v>806.37520702256995</v>
      </c>
      <c r="N73" s="122">
        <v>28386.169353265999</v>
      </c>
      <c r="O73" s="122">
        <v>19391.412700983801</v>
      </c>
      <c r="P73" s="178">
        <v>1.6283561200508601</v>
      </c>
      <c r="Q73" s="122">
        <v>2284.8907066318002</v>
      </c>
      <c r="R73" s="122">
        <v>87497.080062889596</v>
      </c>
      <c r="S73" s="122"/>
      <c r="T73" s="122"/>
    </row>
    <row r="74" spans="1:20" ht="12.75" x14ac:dyDescent="0.2">
      <c r="A74" s="122" t="s">
        <v>424</v>
      </c>
      <c r="B74" s="122">
        <v>2914</v>
      </c>
      <c r="C74" s="122"/>
      <c r="D74" s="122"/>
      <c r="E74" s="122">
        <v>7328</v>
      </c>
      <c r="F74" s="178">
        <v>1.33869298183913</v>
      </c>
      <c r="G74" s="198">
        <v>2.3994723435225599E-3</v>
      </c>
      <c r="H74" s="198">
        <v>2.7217125382263001E-2</v>
      </c>
      <c r="I74" s="122">
        <v>79.088557958784406</v>
      </c>
      <c r="J74" s="198">
        <v>3.6844978165938902E-2</v>
      </c>
      <c r="K74" s="198">
        <v>6.4137554585152797E-3</v>
      </c>
      <c r="L74" s="122"/>
      <c r="M74" s="122">
        <v>806.37520702256995</v>
      </c>
      <c r="N74" s="122">
        <v>28386.169353265999</v>
      </c>
      <c r="O74" s="122">
        <v>19391.412700983801</v>
      </c>
      <c r="P74" s="178">
        <v>1.6283561200508601</v>
      </c>
      <c r="Q74" s="122">
        <v>2284.8907066318002</v>
      </c>
      <c r="R74" s="122">
        <v>87497.080062889596</v>
      </c>
      <c r="S74" s="122"/>
      <c r="T74" s="122"/>
    </row>
    <row r="75" spans="1:20" ht="12.75" x14ac:dyDescent="0.2">
      <c r="A75" s="122" t="s">
        <v>425</v>
      </c>
      <c r="B75" s="122">
        <v>3948</v>
      </c>
      <c r="C75" s="122"/>
      <c r="D75" s="122"/>
      <c r="E75" s="122">
        <v>31178</v>
      </c>
      <c r="F75" s="178">
        <v>1.33869298183913</v>
      </c>
      <c r="G75" s="198">
        <v>5.6663886928817299E-3</v>
      </c>
      <c r="H75" s="198">
        <v>1.9378628589361398E-2</v>
      </c>
      <c r="I75" s="122">
        <v>159.47100049852301</v>
      </c>
      <c r="J75" s="198">
        <v>7.7169799217396903E-2</v>
      </c>
      <c r="K75" s="198">
        <v>1.3374815575085E-2</v>
      </c>
      <c r="L75" s="122"/>
      <c r="M75" s="122">
        <v>806.37520702256995</v>
      </c>
      <c r="N75" s="122">
        <v>28386.169353265999</v>
      </c>
      <c r="O75" s="122">
        <v>19391.412700983801</v>
      </c>
      <c r="P75" s="178">
        <v>1.6283561200508601</v>
      </c>
      <c r="Q75" s="122">
        <v>2284.8907066318002</v>
      </c>
      <c r="R75" s="122">
        <v>87497.080062889596</v>
      </c>
      <c r="S75" s="122"/>
      <c r="T75" s="122"/>
    </row>
    <row r="76" spans="1:20" ht="12.75" x14ac:dyDescent="0.2">
      <c r="A76" s="122" t="s">
        <v>426</v>
      </c>
      <c r="B76" s="122">
        <v>2993</v>
      </c>
      <c r="C76" s="122"/>
      <c r="D76" s="122"/>
      <c r="E76" s="122">
        <v>11496</v>
      </c>
      <c r="F76" s="178">
        <v>1.33869298183913</v>
      </c>
      <c r="G76" s="198">
        <v>3.4939689167246598E-3</v>
      </c>
      <c r="H76" s="198">
        <v>1.9612045868610001E-2</v>
      </c>
      <c r="I76" s="122">
        <v>91.847700025640293</v>
      </c>
      <c r="J76" s="198">
        <v>3.3663883089770398E-2</v>
      </c>
      <c r="K76" s="198">
        <v>8.2637439109255403E-3</v>
      </c>
      <c r="L76" s="122"/>
      <c r="M76" s="122">
        <v>806.37520702256995</v>
      </c>
      <c r="N76" s="122">
        <v>28386.169353265999</v>
      </c>
      <c r="O76" s="122">
        <v>19391.412700983801</v>
      </c>
      <c r="P76" s="178">
        <v>1.6283561200508601</v>
      </c>
      <c r="Q76" s="122">
        <v>2284.8907066318002</v>
      </c>
      <c r="R76" s="122">
        <v>87497.080062889596</v>
      </c>
      <c r="S76" s="122"/>
      <c r="T76" s="122"/>
    </row>
    <row r="77" spans="1:20" ht="12.75" x14ac:dyDescent="0.2">
      <c r="A77" s="122" t="s">
        <v>427</v>
      </c>
      <c r="B77" s="122">
        <v>4155</v>
      </c>
      <c r="C77" s="122"/>
      <c r="D77" s="122"/>
      <c r="E77" s="122">
        <v>18894</v>
      </c>
      <c r="F77" s="178">
        <v>1.33869298183913</v>
      </c>
      <c r="G77" s="198">
        <v>4.2914858332451199E-3</v>
      </c>
      <c r="H77" s="198">
        <v>2.1391369047618999E-2</v>
      </c>
      <c r="I77" s="122">
        <v>125.92855117089201</v>
      </c>
      <c r="J77" s="198">
        <v>0.117444691436435</v>
      </c>
      <c r="K77" s="198">
        <v>1.47136657139833E-2</v>
      </c>
      <c r="L77" s="122"/>
      <c r="M77" s="122">
        <v>806.37520702256995</v>
      </c>
      <c r="N77" s="122">
        <v>28386.169353265999</v>
      </c>
      <c r="O77" s="122">
        <v>19391.412700983801</v>
      </c>
      <c r="P77" s="178">
        <v>1.6283561200508601</v>
      </c>
      <c r="Q77" s="122">
        <v>2284.8907066318002</v>
      </c>
      <c r="R77" s="122">
        <v>87497.080062889596</v>
      </c>
      <c r="S77" s="122"/>
      <c r="T77" s="122"/>
    </row>
    <row r="78" spans="1:20" ht="12.75" x14ac:dyDescent="0.2">
      <c r="A78" s="122" t="s">
        <v>428</v>
      </c>
      <c r="B78" s="122">
        <v>2553</v>
      </c>
      <c r="C78" s="122"/>
      <c r="D78" s="122"/>
      <c r="E78" s="122">
        <v>13840</v>
      </c>
      <c r="F78" s="178">
        <v>1.33869298183913</v>
      </c>
      <c r="G78" s="198">
        <v>2.6673892100192698E-3</v>
      </c>
      <c r="H78" s="198">
        <v>2.27253163467332E-2</v>
      </c>
      <c r="I78" s="122">
        <v>101.138518873869</v>
      </c>
      <c r="J78" s="198">
        <v>4.2557803468208102E-2</v>
      </c>
      <c r="K78" s="198">
        <v>3.6849710982659002E-3</v>
      </c>
      <c r="L78" s="122"/>
      <c r="M78" s="122">
        <v>806.37520702256995</v>
      </c>
      <c r="N78" s="122">
        <v>28386.169353265999</v>
      </c>
      <c r="O78" s="122">
        <v>19391.412700983801</v>
      </c>
      <c r="P78" s="178">
        <v>1.6283561200508601</v>
      </c>
      <c r="Q78" s="122">
        <v>2284.8907066318002</v>
      </c>
      <c r="R78" s="122">
        <v>87497.080062889596</v>
      </c>
      <c r="S78" s="122"/>
      <c r="T78" s="122"/>
    </row>
    <row r="79" spans="1:20" ht="12.75" x14ac:dyDescent="0.2">
      <c r="A79" s="122" t="s">
        <v>429</v>
      </c>
      <c r="B79" s="122">
        <v>3134</v>
      </c>
      <c r="C79" s="122"/>
      <c r="D79" s="122"/>
      <c r="E79" s="122">
        <v>27415</v>
      </c>
      <c r="F79" s="178">
        <v>1.33869298183913</v>
      </c>
      <c r="G79" s="198">
        <v>3.4500577542707798E-3</v>
      </c>
      <c r="H79" s="198">
        <v>1.91290891114646E-2</v>
      </c>
      <c r="I79" s="122">
        <v>143.57924641117199</v>
      </c>
      <c r="J79" s="198">
        <v>8.1889476563924896E-2</v>
      </c>
      <c r="K79" s="198">
        <v>7.36822907167609E-3</v>
      </c>
      <c r="L79" s="122"/>
      <c r="M79" s="122">
        <v>806.37520702256995</v>
      </c>
      <c r="N79" s="122">
        <v>28386.169353265999</v>
      </c>
      <c r="O79" s="122">
        <v>19391.412700983801</v>
      </c>
      <c r="P79" s="178">
        <v>1.6283561200508601</v>
      </c>
      <c r="Q79" s="122">
        <v>2284.8907066318002</v>
      </c>
      <c r="R79" s="122">
        <v>87497.080062889596</v>
      </c>
      <c r="S79" s="122"/>
      <c r="T79" s="122"/>
    </row>
    <row r="80" spans="1:20" ht="12.75" x14ac:dyDescent="0.2">
      <c r="A80" s="122" t="s">
        <v>430</v>
      </c>
      <c r="B80" s="122">
        <v>3130</v>
      </c>
      <c r="C80" s="122"/>
      <c r="D80" s="122"/>
      <c r="E80" s="122">
        <v>34206</v>
      </c>
      <c r="F80" s="178">
        <v>1.33869298183913</v>
      </c>
      <c r="G80" s="198">
        <v>3.2085014324972202E-3</v>
      </c>
      <c r="H80" s="198">
        <v>2.0915505699294401E-2</v>
      </c>
      <c r="I80" s="122">
        <v>163.49311912126501</v>
      </c>
      <c r="J80" s="198">
        <v>0.106004794480501</v>
      </c>
      <c r="K80" s="198">
        <v>6.0223352628193897E-3</v>
      </c>
      <c r="L80" s="122"/>
      <c r="M80" s="122">
        <v>806.37520702256995</v>
      </c>
      <c r="N80" s="122">
        <v>28386.169353265999</v>
      </c>
      <c r="O80" s="122">
        <v>19391.412700983801</v>
      </c>
      <c r="P80" s="178">
        <v>1.6283561200508601</v>
      </c>
      <c r="Q80" s="122">
        <v>2284.8907066318002</v>
      </c>
      <c r="R80" s="122">
        <v>87497.080062889596</v>
      </c>
      <c r="S80" s="122"/>
      <c r="T80" s="122"/>
    </row>
    <row r="81" spans="1:20" ht="14.25" customHeight="1" x14ac:dyDescent="0.2">
      <c r="A81" s="19" t="s">
        <v>431</v>
      </c>
      <c r="B81" s="122"/>
      <c r="C81" s="122"/>
      <c r="D81" s="122"/>
      <c r="E81" s="19"/>
      <c r="F81" s="178"/>
      <c r="G81" s="198"/>
      <c r="H81" s="198"/>
      <c r="I81" s="122"/>
      <c r="J81" s="198"/>
      <c r="K81" s="198"/>
      <c r="L81" s="122"/>
      <c r="M81" s="122"/>
      <c r="N81" s="122"/>
      <c r="O81" s="122"/>
      <c r="P81" s="178"/>
      <c r="Q81" s="122"/>
      <c r="R81" s="122"/>
      <c r="S81" s="122"/>
      <c r="T81" s="122"/>
    </row>
    <row r="82" spans="1:20" ht="12.75" x14ac:dyDescent="0.2">
      <c r="A82" s="122" t="s">
        <v>432</v>
      </c>
      <c r="B82" s="122">
        <v>3895</v>
      </c>
      <c r="C82" s="122"/>
      <c r="D82" s="122"/>
      <c r="E82" s="122">
        <v>20026</v>
      </c>
      <c r="F82" s="178">
        <v>1.33869298183913</v>
      </c>
      <c r="G82" s="198">
        <v>5.0642498085821802E-3</v>
      </c>
      <c r="H82" s="198">
        <v>2.0707133143775501E-2</v>
      </c>
      <c r="I82" s="122">
        <v>116.46887996370501</v>
      </c>
      <c r="J82" s="198">
        <v>5.5877359432737403E-2</v>
      </c>
      <c r="K82" s="198">
        <v>1.41815639668431E-2</v>
      </c>
      <c r="L82" s="122"/>
      <c r="M82" s="122">
        <v>806.37520702256995</v>
      </c>
      <c r="N82" s="122">
        <v>28386.169353265999</v>
      </c>
      <c r="O82" s="122">
        <v>19391.412700983801</v>
      </c>
      <c r="P82" s="178">
        <v>1.6283561200508601</v>
      </c>
      <c r="Q82" s="122">
        <v>2284.8907066318002</v>
      </c>
      <c r="R82" s="122">
        <v>87497.080062889596</v>
      </c>
      <c r="S82" s="122"/>
      <c r="T82" s="122"/>
    </row>
    <row r="83" spans="1:20" ht="12.75" x14ac:dyDescent="0.2">
      <c r="A83" s="122" t="s">
        <v>433</v>
      </c>
      <c r="B83" s="122">
        <v>3335</v>
      </c>
      <c r="C83" s="122"/>
      <c r="D83" s="122"/>
      <c r="E83" s="122">
        <v>8806</v>
      </c>
      <c r="F83" s="178">
        <v>1.33869298183913</v>
      </c>
      <c r="G83" s="198">
        <v>4.3057763645998901E-3</v>
      </c>
      <c r="H83" s="198">
        <v>2.6522744795682299E-2</v>
      </c>
      <c r="I83" s="122">
        <v>86.660256173173195</v>
      </c>
      <c r="J83" s="198">
        <v>8.40336134453782E-2</v>
      </c>
      <c r="K83" s="198">
        <v>8.1762434703611196E-3</v>
      </c>
      <c r="L83" s="122"/>
      <c r="M83" s="122">
        <v>806.37520702256995</v>
      </c>
      <c r="N83" s="122">
        <v>28386.169353265999</v>
      </c>
      <c r="O83" s="122">
        <v>19391.412700983801</v>
      </c>
      <c r="P83" s="178">
        <v>1.6283561200508601</v>
      </c>
      <c r="Q83" s="122">
        <v>2284.8907066318002</v>
      </c>
      <c r="R83" s="122">
        <v>87497.080062889596</v>
      </c>
      <c r="S83" s="122"/>
      <c r="T83" s="122"/>
    </row>
    <row r="84" spans="1:20" ht="12.75" x14ac:dyDescent="0.2">
      <c r="A84" s="122" t="s">
        <v>434</v>
      </c>
      <c r="B84" s="122">
        <v>2991</v>
      </c>
      <c r="C84" s="122"/>
      <c r="D84" s="122"/>
      <c r="E84" s="122">
        <v>28297</v>
      </c>
      <c r="F84" s="178">
        <v>1.33869298183913</v>
      </c>
      <c r="G84" s="198">
        <v>4.5528972447020297E-3</v>
      </c>
      <c r="H84" s="198">
        <v>1.74323038325115E-2</v>
      </c>
      <c r="I84" s="122">
        <v>139.87851872249701</v>
      </c>
      <c r="J84" s="198">
        <v>0.102767077782097</v>
      </c>
      <c r="K84" s="198">
        <v>5.6896490794077102E-3</v>
      </c>
      <c r="L84" s="122"/>
      <c r="M84" s="122">
        <v>806.37520702256995</v>
      </c>
      <c r="N84" s="122">
        <v>28386.169353265999</v>
      </c>
      <c r="O84" s="122">
        <v>19391.412700983801</v>
      </c>
      <c r="P84" s="178">
        <v>1.6283561200508601</v>
      </c>
      <c r="Q84" s="122">
        <v>2284.8907066318002</v>
      </c>
      <c r="R84" s="122">
        <v>87497.080062889596</v>
      </c>
      <c r="S84" s="122"/>
      <c r="T84" s="122"/>
    </row>
    <row r="85" spans="1:20" ht="12.75" x14ac:dyDescent="0.2">
      <c r="A85" s="122" t="s">
        <v>435</v>
      </c>
      <c r="B85" s="122">
        <v>3420</v>
      </c>
      <c r="C85" s="122"/>
      <c r="D85" s="122"/>
      <c r="E85" s="122">
        <v>10170</v>
      </c>
      <c r="F85" s="178">
        <v>1.33869298183913</v>
      </c>
      <c r="G85" s="198">
        <v>5.3261225827597502E-3</v>
      </c>
      <c r="H85" s="198">
        <v>2.7228358592345198E-2</v>
      </c>
      <c r="I85" s="122">
        <v>86.977008456258105</v>
      </c>
      <c r="J85" s="198">
        <v>9.7246804326450303E-2</v>
      </c>
      <c r="K85" s="198">
        <v>8.0629301868239897E-3</v>
      </c>
      <c r="L85" s="122"/>
      <c r="M85" s="122">
        <v>806.37520702256995</v>
      </c>
      <c r="N85" s="122">
        <v>28386.169353265999</v>
      </c>
      <c r="O85" s="122">
        <v>19391.412700983801</v>
      </c>
      <c r="P85" s="178">
        <v>1.6283561200508601</v>
      </c>
      <c r="Q85" s="122">
        <v>2284.8907066318002</v>
      </c>
      <c r="R85" s="122">
        <v>87497.080062889596</v>
      </c>
      <c r="S85" s="122"/>
      <c r="T85" s="122"/>
    </row>
    <row r="86" spans="1:20" ht="12.75" x14ac:dyDescent="0.2">
      <c r="A86" s="122" t="s">
        <v>436</v>
      </c>
      <c r="B86" s="122">
        <v>3191</v>
      </c>
      <c r="C86" s="122"/>
      <c r="D86" s="122"/>
      <c r="E86" s="122">
        <v>12451</v>
      </c>
      <c r="F86" s="178">
        <v>1.33869298183913</v>
      </c>
      <c r="G86" s="198">
        <v>2.7173185554038499E-3</v>
      </c>
      <c r="H86" s="198">
        <v>2.20672525792893E-2</v>
      </c>
      <c r="I86" s="122">
        <v>87.914731416299006</v>
      </c>
      <c r="J86" s="198">
        <v>6.8428238695687094E-2</v>
      </c>
      <c r="K86" s="198">
        <v>8.8346317564854202E-3</v>
      </c>
      <c r="L86" s="122"/>
      <c r="M86" s="122">
        <v>806.37520702256995</v>
      </c>
      <c r="N86" s="122">
        <v>28386.169353265999</v>
      </c>
      <c r="O86" s="122">
        <v>19391.412700983801</v>
      </c>
      <c r="P86" s="178">
        <v>1.6283561200508601</v>
      </c>
      <c r="Q86" s="122">
        <v>2284.8907066318002</v>
      </c>
      <c r="R86" s="122">
        <v>87497.080062889596</v>
      </c>
      <c r="S86" s="122"/>
      <c r="T86" s="122"/>
    </row>
    <row r="87" spans="1:20" ht="12.75" x14ac:dyDescent="0.2">
      <c r="A87" s="122" t="s">
        <v>437</v>
      </c>
      <c r="B87" s="122">
        <v>2767</v>
      </c>
      <c r="C87" s="122"/>
      <c r="D87" s="122"/>
      <c r="E87" s="122">
        <v>9561</v>
      </c>
      <c r="F87" s="178">
        <v>1.33869298183913</v>
      </c>
      <c r="G87" s="198">
        <v>5.2644423526130501E-3</v>
      </c>
      <c r="H87" s="198">
        <v>2.36450584484591E-2</v>
      </c>
      <c r="I87" s="122">
        <v>82.680106434377507</v>
      </c>
      <c r="J87" s="198">
        <v>4.2464177387302598E-2</v>
      </c>
      <c r="K87" s="198">
        <v>4.8112122162953701E-3</v>
      </c>
      <c r="L87" s="122"/>
      <c r="M87" s="122">
        <v>806.37520702256995</v>
      </c>
      <c r="N87" s="122">
        <v>28386.169353265999</v>
      </c>
      <c r="O87" s="122">
        <v>19391.412700983801</v>
      </c>
      <c r="P87" s="178">
        <v>1.6283561200508601</v>
      </c>
      <c r="Q87" s="122">
        <v>2284.8907066318002</v>
      </c>
      <c r="R87" s="122">
        <v>87497.080062889596</v>
      </c>
      <c r="S87" s="122"/>
      <c r="T87" s="122"/>
    </row>
    <row r="88" spans="1:20" ht="12.75" x14ac:dyDescent="0.2">
      <c r="A88" s="122" t="s">
        <v>438</v>
      </c>
      <c r="B88" s="122">
        <v>3726</v>
      </c>
      <c r="C88" s="122"/>
      <c r="D88" s="122"/>
      <c r="E88" s="122">
        <v>91060</v>
      </c>
      <c r="F88" s="178">
        <v>1.33869298183913</v>
      </c>
      <c r="G88" s="198">
        <v>4.4961197745076497E-3</v>
      </c>
      <c r="H88" s="198">
        <v>1.6635165748448401E-2</v>
      </c>
      <c r="I88" s="122">
        <v>276.55560019641598</v>
      </c>
      <c r="J88" s="198">
        <v>0.122139248846914</v>
      </c>
      <c r="K88" s="198">
        <v>9.11486931693389E-3</v>
      </c>
      <c r="L88" s="122"/>
      <c r="M88" s="122">
        <v>806.37520702256995</v>
      </c>
      <c r="N88" s="122">
        <v>28386.169353265999</v>
      </c>
      <c r="O88" s="122">
        <v>19391.412700983801</v>
      </c>
      <c r="P88" s="178">
        <v>1.6283561200508601</v>
      </c>
      <c r="Q88" s="122">
        <v>2284.8907066318002</v>
      </c>
      <c r="R88" s="122">
        <v>87497.080062889596</v>
      </c>
      <c r="S88" s="122"/>
      <c r="T88" s="122"/>
    </row>
    <row r="89" spans="1:20" ht="12.75" x14ac:dyDescent="0.2">
      <c r="A89" s="122" t="s">
        <v>439</v>
      </c>
      <c r="B89" s="122">
        <v>3113</v>
      </c>
      <c r="C89" s="122"/>
      <c r="D89" s="122"/>
      <c r="E89" s="122">
        <v>17148</v>
      </c>
      <c r="F89" s="178">
        <v>1.33869298183913</v>
      </c>
      <c r="G89" s="198">
        <v>5.5983205038488502E-3</v>
      </c>
      <c r="H89" s="198">
        <v>1.8500190331176201E-2</v>
      </c>
      <c r="I89" s="122">
        <v>106.15554625171499</v>
      </c>
      <c r="J89" s="198">
        <v>7.4585957546069503E-2</v>
      </c>
      <c r="K89" s="198">
        <v>7.5227431770468903E-3</v>
      </c>
      <c r="L89" s="122"/>
      <c r="M89" s="122">
        <v>806.37520702256995</v>
      </c>
      <c r="N89" s="122">
        <v>28386.169353265999</v>
      </c>
      <c r="O89" s="122">
        <v>19391.412700983801</v>
      </c>
      <c r="P89" s="178">
        <v>1.6283561200508601</v>
      </c>
      <c r="Q89" s="122">
        <v>2284.8907066318002</v>
      </c>
      <c r="R89" s="122">
        <v>87497.080062889596</v>
      </c>
      <c r="S89" s="122"/>
      <c r="T89" s="122"/>
    </row>
    <row r="90" spans="1:20" ht="14.25" customHeight="1" x14ac:dyDescent="0.2">
      <c r="A90" s="19" t="s">
        <v>440</v>
      </c>
      <c r="B90" s="122"/>
      <c r="C90" s="122"/>
      <c r="D90" s="122"/>
      <c r="E90" s="19"/>
      <c r="F90" s="178"/>
      <c r="G90" s="198"/>
      <c r="H90" s="198"/>
      <c r="I90" s="122"/>
      <c r="J90" s="198"/>
      <c r="K90" s="198"/>
      <c r="L90" s="122"/>
      <c r="M90" s="122"/>
      <c r="N90" s="122"/>
      <c r="O90" s="122"/>
      <c r="P90" s="178"/>
      <c r="Q90" s="122"/>
      <c r="R90" s="122"/>
      <c r="S90" s="122"/>
      <c r="T90" s="122"/>
    </row>
    <row r="91" spans="1:20" ht="12.75" x14ac:dyDescent="0.2">
      <c r="A91" s="122" t="s">
        <v>441</v>
      </c>
      <c r="B91" s="122">
        <v>2398</v>
      </c>
      <c r="C91" s="122"/>
      <c r="D91" s="122"/>
      <c r="E91" s="122">
        <v>10857</v>
      </c>
      <c r="F91" s="178">
        <v>1.33869298183913</v>
      </c>
      <c r="G91" s="198">
        <v>3.4539928156949399E-3</v>
      </c>
      <c r="H91" s="198">
        <v>1.86424966525904E-2</v>
      </c>
      <c r="I91" s="122">
        <v>74.236109811869895</v>
      </c>
      <c r="J91" s="198">
        <v>1.4921248963802199E-2</v>
      </c>
      <c r="K91" s="198">
        <v>4.2368978539191297E-3</v>
      </c>
      <c r="L91" s="122"/>
      <c r="M91" s="122">
        <v>806.37520702256995</v>
      </c>
      <c r="N91" s="122">
        <v>28386.169353265999</v>
      </c>
      <c r="O91" s="122">
        <v>19391.412700983801</v>
      </c>
      <c r="P91" s="178">
        <v>1.6283561200508601</v>
      </c>
      <c r="Q91" s="122">
        <v>2284.8907066318002</v>
      </c>
      <c r="R91" s="122">
        <v>87497.080062889596</v>
      </c>
      <c r="S91" s="122"/>
      <c r="T91" s="122"/>
    </row>
    <row r="92" spans="1:20" ht="12.75" x14ac:dyDescent="0.2">
      <c r="A92" s="122" t="s">
        <v>442</v>
      </c>
      <c r="B92" s="122">
        <v>3331</v>
      </c>
      <c r="C92" s="122"/>
      <c r="D92" s="122"/>
      <c r="E92" s="122">
        <v>9368</v>
      </c>
      <c r="F92" s="178">
        <v>1.33869298183913</v>
      </c>
      <c r="G92" s="198">
        <v>4.1453173925419902E-3</v>
      </c>
      <c r="H92" s="198">
        <v>2.3557126030624299E-2</v>
      </c>
      <c r="I92" s="122">
        <v>80.143621081156596</v>
      </c>
      <c r="J92" s="198">
        <v>8.82792485055508E-2</v>
      </c>
      <c r="K92" s="198">
        <v>8.8599487617420994E-3</v>
      </c>
      <c r="L92" s="122"/>
      <c r="M92" s="122">
        <v>806.37520702256995</v>
      </c>
      <c r="N92" s="122">
        <v>28386.169353265999</v>
      </c>
      <c r="O92" s="122">
        <v>19391.412700983801</v>
      </c>
      <c r="P92" s="178">
        <v>1.6283561200508601</v>
      </c>
      <c r="Q92" s="122">
        <v>2284.8907066318002</v>
      </c>
      <c r="R92" s="122">
        <v>87497.080062889596</v>
      </c>
      <c r="S92" s="122"/>
      <c r="T92" s="122"/>
    </row>
    <row r="93" spans="1:20" ht="12.75" x14ac:dyDescent="0.2">
      <c r="A93" s="122" t="s">
        <v>443</v>
      </c>
      <c r="B93" s="122">
        <v>3355</v>
      </c>
      <c r="C93" s="122"/>
      <c r="D93" s="122"/>
      <c r="E93" s="122">
        <v>14579</v>
      </c>
      <c r="F93" s="178">
        <v>1.33869298183913</v>
      </c>
      <c r="G93" s="198">
        <v>5.4987767793858696E-3</v>
      </c>
      <c r="H93" s="198">
        <v>2.9357637367452501E-2</v>
      </c>
      <c r="I93" s="122">
        <v>106.470653233649</v>
      </c>
      <c r="J93" s="198">
        <v>7.99780506207559E-2</v>
      </c>
      <c r="K93" s="198">
        <v>7.0649564442005599E-3</v>
      </c>
      <c r="L93" s="122"/>
      <c r="M93" s="122">
        <v>806.37520702256995</v>
      </c>
      <c r="N93" s="122">
        <v>28386.169353265999</v>
      </c>
      <c r="O93" s="122">
        <v>19391.412700983801</v>
      </c>
      <c r="P93" s="178">
        <v>1.6283561200508601</v>
      </c>
      <c r="Q93" s="122">
        <v>2284.8907066318002</v>
      </c>
      <c r="R93" s="122">
        <v>87497.080062889596</v>
      </c>
      <c r="S93" s="122"/>
      <c r="T93" s="122"/>
    </row>
    <row r="94" spans="1:20" ht="12.75" x14ac:dyDescent="0.2">
      <c r="A94" s="122" t="s">
        <v>444</v>
      </c>
      <c r="B94" s="122">
        <v>3187</v>
      </c>
      <c r="C94" s="122"/>
      <c r="D94" s="122"/>
      <c r="E94" s="122">
        <v>6087</v>
      </c>
      <c r="F94" s="178">
        <v>1.33869298183913</v>
      </c>
      <c r="G94" s="198">
        <v>5.7225781720606798E-3</v>
      </c>
      <c r="H94" s="198">
        <v>2.4267599475295099E-2</v>
      </c>
      <c r="I94" s="122">
        <v>62.817195098157597</v>
      </c>
      <c r="J94" s="198">
        <v>3.3842615409889899E-2</v>
      </c>
      <c r="K94" s="198">
        <v>8.7070806637095394E-3</v>
      </c>
      <c r="L94" s="122"/>
      <c r="M94" s="122">
        <v>806.37520702256995</v>
      </c>
      <c r="N94" s="122">
        <v>28386.169353265999</v>
      </c>
      <c r="O94" s="122">
        <v>19391.412700983801</v>
      </c>
      <c r="P94" s="178">
        <v>1.6283561200508601</v>
      </c>
      <c r="Q94" s="122">
        <v>2284.8907066318002</v>
      </c>
      <c r="R94" s="122">
        <v>87497.080062889596</v>
      </c>
      <c r="S94" s="122"/>
      <c r="T94" s="122"/>
    </row>
    <row r="95" spans="1:20" ht="12.75" x14ac:dyDescent="0.2">
      <c r="A95" s="122" t="s">
        <v>440</v>
      </c>
      <c r="B95" s="122">
        <v>3321</v>
      </c>
      <c r="C95" s="122"/>
      <c r="D95" s="122"/>
      <c r="E95" s="122">
        <v>67451</v>
      </c>
      <c r="F95" s="178">
        <v>1.33869298183913</v>
      </c>
      <c r="G95" s="198">
        <v>3.6569756811117198E-3</v>
      </c>
      <c r="H95" s="198">
        <v>1.7484547348290799E-2</v>
      </c>
      <c r="I95" s="122">
        <v>241.42907861316101</v>
      </c>
      <c r="J95" s="198">
        <v>0.117077582244889</v>
      </c>
      <c r="K95" s="198">
        <v>6.5232539176587404E-3</v>
      </c>
      <c r="L95" s="122"/>
      <c r="M95" s="122">
        <v>806.37520702256995</v>
      </c>
      <c r="N95" s="122">
        <v>28386.169353265999</v>
      </c>
      <c r="O95" s="122">
        <v>19391.412700983801</v>
      </c>
      <c r="P95" s="178">
        <v>1.6283561200508601</v>
      </c>
      <c r="Q95" s="122">
        <v>2284.8907066318002</v>
      </c>
      <c r="R95" s="122">
        <v>87497.080062889596</v>
      </c>
      <c r="S95" s="122"/>
      <c r="T95" s="122"/>
    </row>
    <row r="96" spans="1:20" ht="12.75" x14ac:dyDescent="0.2">
      <c r="A96" s="122" t="s">
        <v>445</v>
      </c>
      <c r="B96" s="122">
        <v>3070</v>
      </c>
      <c r="C96" s="122"/>
      <c r="D96" s="122"/>
      <c r="E96" s="122">
        <v>13498</v>
      </c>
      <c r="F96" s="178">
        <v>1.33869298183913</v>
      </c>
      <c r="G96" s="198">
        <v>3.5931249073936902E-3</v>
      </c>
      <c r="H96" s="198">
        <v>2.4183796856106402E-2</v>
      </c>
      <c r="I96" s="122">
        <v>99.453506725504695</v>
      </c>
      <c r="J96" s="198">
        <v>3.4968143428656097E-2</v>
      </c>
      <c r="K96" s="198">
        <v>7.7048451622462599E-3</v>
      </c>
      <c r="L96" s="122"/>
      <c r="M96" s="122">
        <v>806.37520702256995</v>
      </c>
      <c r="N96" s="122">
        <v>28386.169353265999</v>
      </c>
      <c r="O96" s="122">
        <v>19391.412700983801</v>
      </c>
      <c r="P96" s="178">
        <v>1.6283561200508601</v>
      </c>
      <c r="Q96" s="122">
        <v>2284.8907066318002</v>
      </c>
      <c r="R96" s="122">
        <v>87497.080062889596</v>
      </c>
      <c r="S96" s="122"/>
      <c r="T96" s="122"/>
    </row>
    <row r="97" spans="1:20" ht="12.75" x14ac:dyDescent="0.2">
      <c r="A97" s="122" t="s">
        <v>446</v>
      </c>
      <c r="B97" s="122">
        <v>2224</v>
      </c>
      <c r="C97" s="122"/>
      <c r="D97" s="122"/>
      <c r="E97" s="122">
        <v>15000</v>
      </c>
      <c r="F97" s="178">
        <v>1.33869298183913</v>
      </c>
      <c r="G97" s="198">
        <v>1.58333333333333E-3</v>
      </c>
      <c r="H97" s="198">
        <v>1.37185163678595E-2</v>
      </c>
      <c r="I97" s="122">
        <v>106.00471687618401</v>
      </c>
      <c r="J97" s="198">
        <v>1.7133333333333299E-2</v>
      </c>
      <c r="K97" s="198">
        <v>3.8E-3</v>
      </c>
      <c r="L97" s="122"/>
      <c r="M97" s="122">
        <v>806.37520702256995</v>
      </c>
      <c r="N97" s="122">
        <v>28386.169353265999</v>
      </c>
      <c r="O97" s="122">
        <v>19391.412700983801</v>
      </c>
      <c r="P97" s="178">
        <v>1.6283561200508601</v>
      </c>
      <c r="Q97" s="122">
        <v>2284.8907066318002</v>
      </c>
      <c r="R97" s="122">
        <v>87497.080062889596</v>
      </c>
      <c r="S97" s="122"/>
      <c r="T97" s="122"/>
    </row>
    <row r="98" spans="1:20" ht="12.75" x14ac:dyDescent="0.2">
      <c r="A98" s="122" t="s">
        <v>447</v>
      </c>
      <c r="B98" s="122">
        <v>3113</v>
      </c>
      <c r="C98" s="122"/>
      <c r="D98" s="122"/>
      <c r="E98" s="122">
        <v>20406</v>
      </c>
      <c r="F98" s="178">
        <v>1.33869298183913</v>
      </c>
      <c r="G98" s="198">
        <v>3.8101538763108899E-3</v>
      </c>
      <c r="H98" s="198">
        <v>2.47178936055884E-2</v>
      </c>
      <c r="I98" s="122">
        <v>124.511043686896</v>
      </c>
      <c r="J98" s="198">
        <v>0.10516514750563601</v>
      </c>
      <c r="K98" s="198">
        <v>5.5865921787709499E-3</v>
      </c>
      <c r="L98" s="122"/>
      <c r="M98" s="122">
        <v>806.37520702256995</v>
      </c>
      <c r="N98" s="122">
        <v>28386.169353265999</v>
      </c>
      <c r="O98" s="122">
        <v>19391.412700983801</v>
      </c>
      <c r="P98" s="178">
        <v>1.6283561200508601</v>
      </c>
      <c r="Q98" s="122">
        <v>2284.8907066318002</v>
      </c>
      <c r="R98" s="122">
        <v>87497.080062889596</v>
      </c>
      <c r="S98" s="122"/>
      <c r="T98" s="122"/>
    </row>
    <row r="99" spans="1:20" ht="12.75" x14ac:dyDescent="0.2">
      <c r="A99" s="122" t="s">
        <v>448</v>
      </c>
      <c r="B99" s="122">
        <v>3314</v>
      </c>
      <c r="C99" s="122"/>
      <c r="D99" s="122"/>
      <c r="E99" s="122">
        <v>26928</v>
      </c>
      <c r="F99" s="178">
        <v>1.33869298183913</v>
      </c>
      <c r="G99" s="198">
        <v>4.5832095464448403E-3</v>
      </c>
      <c r="H99" s="198">
        <v>2.13533834586466E-2</v>
      </c>
      <c r="I99" s="122">
        <v>149.177746329672</v>
      </c>
      <c r="J99" s="198">
        <v>0.13859180035650601</v>
      </c>
      <c r="K99" s="198">
        <v>6.4616755793226403E-3</v>
      </c>
      <c r="L99" s="122"/>
      <c r="M99" s="122">
        <v>806.37520702256995</v>
      </c>
      <c r="N99" s="122">
        <v>28386.169353265999</v>
      </c>
      <c r="O99" s="122">
        <v>19391.412700983801</v>
      </c>
      <c r="P99" s="178">
        <v>1.6283561200508601</v>
      </c>
      <c r="Q99" s="122">
        <v>2284.8907066318002</v>
      </c>
      <c r="R99" s="122">
        <v>87497.080062889596</v>
      </c>
      <c r="S99" s="122"/>
      <c r="T99" s="122"/>
    </row>
    <row r="100" spans="1:20" ht="12.75" x14ac:dyDescent="0.2">
      <c r="A100" s="122" t="s">
        <v>449</v>
      </c>
      <c r="B100" s="122">
        <v>2512</v>
      </c>
      <c r="C100" s="122"/>
      <c r="D100" s="122"/>
      <c r="E100" s="122">
        <v>7083</v>
      </c>
      <c r="F100" s="178">
        <v>1.33869298183913</v>
      </c>
      <c r="G100" s="198">
        <v>3.6354651983622802E-3</v>
      </c>
      <c r="H100" s="198">
        <v>2.1286811779769502E-2</v>
      </c>
      <c r="I100" s="122">
        <v>62.960304954788803</v>
      </c>
      <c r="J100" s="198">
        <v>2.4565861922914E-2</v>
      </c>
      <c r="K100" s="198">
        <v>4.5178596639841896E-3</v>
      </c>
      <c r="L100" s="122"/>
      <c r="M100" s="122">
        <v>806.37520702256995</v>
      </c>
      <c r="N100" s="122">
        <v>28386.169353265999</v>
      </c>
      <c r="O100" s="122">
        <v>19391.412700983801</v>
      </c>
      <c r="P100" s="178">
        <v>1.6283561200508601</v>
      </c>
      <c r="Q100" s="122">
        <v>2284.8907066318002</v>
      </c>
      <c r="R100" s="122">
        <v>87497.080062889596</v>
      </c>
      <c r="S100" s="122"/>
      <c r="T100" s="122"/>
    </row>
    <row r="101" spans="1:20" ht="12.75" x14ac:dyDescent="0.2">
      <c r="A101" s="122" t="s">
        <v>450</v>
      </c>
      <c r="B101" s="122">
        <v>2906</v>
      </c>
      <c r="C101" s="122"/>
      <c r="D101" s="122"/>
      <c r="E101" s="122">
        <v>15728</v>
      </c>
      <c r="F101" s="178">
        <v>1.33869298183913</v>
      </c>
      <c r="G101" s="198">
        <v>2.9671074940657801E-3</v>
      </c>
      <c r="H101" s="198">
        <v>2.0498334057656099E-2</v>
      </c>
      <c r="I101" s="122">
        <v>106.018866245589</v>
      </c>
      <c r="J101" s="198">
        <v>6.25E-2</v>
      </c>
      <c r="K101" s="198">
        <v>6.4852492370295004E-3</v>
      </c>
      <c r="L101" s="122"/>
      <c r="M101" s="122">
        <v>806.37520702256995</v>
      </c>
      <c r="N101" s="122">
        <v>28386.169353265999</v>
      </c>
      <c r="O101" s="122">
        <v>19391.412700983801</v>
      </c>
      <c r="P101" s="178">
        <v>1.6283561200508601</v>
      </c>
      <c r="Q101" s="122">
        <v>2284.8907066318002</v>
      </c>
      <c r="R101" s="122">
        <v>87497.080062889596</v>
      </c>
      <c r="S101" s="122"/>
      <c r="T101" s="122"/>
    </row>
    <row r="102" spans="1:20" ht="12.75" x14ac:dyDescent="0.2">
      <c r="A102" s="122" t="s">
        <v>451</v>
      </c>
      <c r="B102" s="122">
        <v>3764</v>
      </c>
      <c r="C102" s="122"/>
      <c r="D102" s="122"/>
      <c r="E102" s="122">
        <v>36551</v>
      </c>
      <c r="F102" s="178">
        <v>1.33869298183913</v>
      </c>
      <c r="G102" s="198">
        <v>3.5224754452682599E-3</v>
      </c>
      <c r="H102" s="198">
        <v>2.5049297510475702E-2</v>
      </c>
      <c r="I102" s="122">
        <v>171.05262348178101</v>
      </c>
      <c r="J102" s="198">
        <v>0.13181581899264</v>
      </c>
      <c r="K102" s="198">
        <v>9.6030204371973394E-3</v>
      </c>
      <c r="L102" s="122"/>
      <c r="M102" s="122">
        <v>806.37520702256995</v>
      </c>
      <c r="N102" s="122">
        <v>28386.169353265999</v>
      </c>
      <c r="O102" s="122">
        <v>19391.412700983801</v>
      </c>
      <c r="P102" s="178">
        <v>1.6283561200508601</v>
      </c>
      <c r="Q102" s="122">
        <v>2284.8907066318002</v>
      </c>
      <c r="R102" s="122">
        <v>87497.080062889596</v>
      </c>
      <c r="S102" s="122"/>
      <c r="T102" s="122"/>
    </row>
    <row r="103" spans="1:20" ht="14.25" customHeight="1" x14ac:dyDescent="0.2">
      <c r="A103" s="19" t="s">
        <v>452</v>
      </c>
      <c r="B103" s="122"/>
      <c r="C103" s="122"/>
      <c r="D103" s="122"/>
      <c r="E103" s="19"/>
      <c r="F103" s="178"/>
      <c r="G103" s="198"/>
      <c r="H103" s="198"/>
      <c r="I103" s="122"/>
      <c r="J103" s="198"/>
      <c r="K103" s="198"/>
      <c r="L103" s="122"/>
      <c r="M103" s="122"/>
      <c r="N103" s="122"/>
      <c r="O103" s="122"/>
      <c r="P103" s="178"/>
      <c r="Q103" s="122"/>
      <c r="R103" s="122"/>
      <c r="S103" s="122"/>
      <c r="T103" s="122"/>
    </row>
    <row r="104" spans="1:20" ht="12.75" x14ac:dyDescent="0.2">
      <c r="A104" s="122" t="s">
        <v>453</v>
      </c>
      <c r="B104" s="122">
        <v>3494</v>
      </c>
      <c r="C104" s="122"/>
      <c r="D104" s="122"/>
      <c r="E104" s="122">
        <v>58595</v>
      </c>
      <c r="F104" s="178">
        <v>1.33869298183913</v>
      </c>
      <c r="G104" s="198">
        <v>3.3762835281736202E-3</v>
      </c>
      <c r="H104" s="198">
        <v>2.4623677600337401E-2</v>
      </c>
      <c r="I104" s="122">
        <v>188.798834742167</v>
      </c>
      <c r="J104" s="198">
        <v>8.4956054270842199E-2</v>
      </c>
      <c r="K104" s="198">
        <v>8.3283556617458794E-3</v>
      </c>
      <c r="L104" s="122"/>
      <c r="M104" s="122">
        <v>806.37520702256995</v>
      </c>
      <c r="N104" s="122">
        <v>28386.169353265999</v>
      </c>
      <c r="O104" s="122">
        <v>19391.412700983801</v>
      </c>
      <c r="P104" s="178">
        <v>1.6283561200508601</v>
      </c>
      <c r="Q104" s="122">
        <v>2284.8907066318002</v>
      </c>
      <c r="R104" s="122">
        <v>87497.080062889596</v>
      </c>
      <c r="S104" s="122"/>
      <c r="T104" s="122"/>
    </row>
    <row r="105" spans="1:20" ht="14.25" customHeight="1" x14ac:dyDescent="0.2">
      <c r="A105" s="19" t="s">
        <v>454</v>
      </c>
      <c r="B105" s="122"/>
      <c r="C105" s="122"/>
      <c r="D105" s="122"/>
      <c r="E105" s="19"/>
      <c r="F105" s="178"/>
      <c r="G105" s="198"/>
      <c r="H105" s="198"/>
      <c r="I105" s="122"/>
      <c r="J105" s="198"/>
      <c r="K105" s="198"/>
      <c r="L105" s="122"/>
      <c r="M105" s="122"/>
      <c r="N105" s="122"/>
      <c r="O105" s="122"/>
      <c r="P105" s="178"/>
      <c r="Q105" s="122"/>
      <c r="R105" s="122"/>
      <c r="S105" s="122"/>
      <c r="T105" s="122"/>
    </row>
    <row r="106" spans="1:20" ht="12.75" x14ac:dyDescent="0.2">
      <c r="A106" s="122" t="s">
        <v>455</v>
      </c>
      <c r="B106" s="122">
        <v>3284</v>
      </c>
      <c r="C106" s="122"/>
      <c r="D106" s="122"/>
      <c r="E106" s="122">
        <v>32200</v>
      </c>
      <c r="F106" s="178">
        <v>1.33869298183913</v>
      </c>
      <c r="G106" s="198">
        <v>3.6516563146997902E-3</v>
      </c>
      <c r="H106" s="198">
        <v>1.8602312719959799E-2</v>
      </c>
      <c r="I106" s="122">
        <v>165.56569693025199</v>
      </c>
      <c r="J106" s="198">
        <v>0.101086956521739</v>
      </c>
      <c r="K106" s="198">
        <v>7.7950310559006201E-3</v>
      </c>
      <c r="L106" s="122"/>
      <c r="M106" s="122">
        <v>806.37520702256995</v>
      </c>
      <c r="N106" s="122">
        <v>28386.169353265999</v>
      </c>
      <c r="O106" s="122">
        <v>19391.412700983801</v>
      </c>
      <c r="P106" s="178">
        <v>1.6283561200508601</v>
      </c>
      <c r="Q106" s="122">
        <v>2284.8907066318002</v>
      </c>
      <c r="R106" s="122">
        <v>87497.080062889596</v>
      </c>
      <c r="S106" s="122"/>
      <c r="T106" s="122"/>
    </row>
    <row r="107" spans="1:20" ht="12.75" x14ac:dyDescent="0.2">
      <c r="A107" s="122" t="s">
        <v>456</v>
      </c>
      <c r="B107" s="122">
        <v>3725</v>
      </c>
      <c r="C107" s="122"/>
      <c r="D107" s="122"/>
      <c r="E107" s="122">
        <v>66666</v>
      </c>
      <c r="F107" s="178">
        <v>1.33869298183913</v>
      </c>
      <c r="G107" s="198">
        <v>4.3500435004350003E-3</v>
      </c>
      <c r="H107" s="198">
        <v>1.77783926811131E-2</v>
      </c>
      <c r="I107" s="122">
        <v>233.47376726304799</v>
      </c>
      <c r="J107" s="198">
        <v>0.10062100621006199</v>
      </c>
      <c r="K107" s="198">
        <v>1.0260102601026E-2</v>
      </c>
      <c r="L107" s="122"/>
      <c r="M107" s="122">
        <v>806.37520702256995</v>
      </c>
      <c r="N107" s="122">
        <v>28386.169353265999</v>
      </c>
      <c r="O107" s="122">
        <v>19391.412700983801</v>
      </c>
      <c r="P107" s="178">
        <v>1.6283561200508601</v>
      </c>
      <c r="Q107" s="122">
        <v>2284.8907066318002</v>
      </c>
      <c r="R107" s="122">
        <v>87497.080062889596</v>
      </c>
      <c r="S107" s="122"/>
      <c r="T107" s="122"/>
    </row>
    <row r="108" spans="1:20" ht="12.75" x14ac:dyDescent="0.2">
      <c r="A108" s="122" t="s">
        <v>457</v>
      </c>
      <c r="B108" s="122">
        <v>2447</v>
      </c>
      <c r="C108" s="122"/>
      <c r="D108" s="122"/>
      <c r="E108" s="122">
        <v>13482</v>
      </c>
      <c r="F108" s="178">
        <v>1.33869298183913</v>
      </c>
      <c r="G108" s="198">
        <v>4.7903377342629703E-3</v>
      </c>
      <c r="H108" s="198">
        <v>2.1935864646862101E-2</v>
      </c>
      <c r="I108" s="122">
        <v>103.169763012231</v>
      </c>
      <c r="J108" s="198">
        <v>8.8191662958018099E-2</v>
      </c>
      <c r="K108" s="198">
        <v>1.0384215991692601E-3</v>
      </c>
      <c r="L108" s="122"/>
      <c r="M108" s="122">
        <v>806.37520702256995</v>
      </c>
      <c r="N108" s="122">
        <v>28386.169353265999</v>
      </c>
      <c r="O108" s="122">
        <v>19391.412700983801</v>
      </c>
      <c r="P108" s="178">
        <v>1.6283561200508601</v>
      </c>
      <c r="Q108" s="122">
        <v>2284.8907066318002</v>
      </c>
      <c r="R108" s="122">
        <v>87497.080062889596</v>
      </c>
      <c r="S108" s="122"/>
      <c r="T108" s="122"/>
    </row>
    <row r="109" spans="1:20" ht="12.75" x14ac:dyDescent="0.2">
      <c r="A109" s="122" t="s">
        <v>458</v>
      </c>
      <c r="B109" s="122">
        <v>3501</v>
      </c>
      <c r="C109" s="122"/>
      <c r="D109" s="122"/>
      <c r="E109" s="122">
        <v>29568</v>
      </c>
      <c r="F109" s="178">
        <v>1.33869298183913</v>
      </c>
      <c r="G109" s="198">
        <v>5.2083333333333296E-3</v>
      </c>
      <c r="H109" s="198">
        <v>2.2574840503844298E-2</v>
      </c>
      <c r="I109" s="122">
        <v>152.52212954191299</v>
      </c>
      <c r="J109" s="198">
        <v>0.10034496753246799</v>
      </c>
      <c r="K109" s="198">
        <v>8.5227272727272704E-3</v>
      </c>
      <c r="L109" s="122"/>
      <c r="M109" s="122">
        <v>806.37520702256995</v>
      </c>
      <c r="N109" s="122">
        <v>28386.169353265999</v>
      </c>
      <c r="O109" s="122">
        <v>19391.412700983801</v>
      </c>
      <c r="P109" s="178">
        <v>1.6283561200508601</v>
      </c>
      <c r="Q109" s="122">
        <v>2284.8907066318002</v>
      </c>
      <c r="R109" s="122">
        <v>87497.080062889596</v>
      </c>
      <c r="S109" s="122"/>
      <c r="T109" s="122"/>
    </row>
    <row r="110" spans="1:20" ht="12.75" x14ac:dyDescent="0.2">
      <c r="A110" s="122" t="s">
        <v>459</v>
      </c>
      <c r="B110" s="122">
        <v>2865</v>
      </c>
      <c r="C110" s="122"/>
      <c r="D110" s="122"/>
      <c r="E110" s="122">
        <v>17455</v>
      </c>
      <c r="F110" s="178">
        <v>1.33869298183913</v>
      </c>
      <c r="G110" s="198">
        <v>3.49470065883701E-3</v>
      </c>
      <c r="H110" s="198">
        <v>2.5762355415352298E-2</v>
      </c>
      <c r="I110" s="122">
        <v>120.04165943538101</v>
      </c>
      <c r="J110" s="198">
        <v>7.1498138069321093E-2</v>
      </c>
      <c r="K110" s="198">
        <v>4.2967631051274704E-3</v>
      </c>
      <c r="L110" s="122"/>
      <c r="M110" s="122">
        <v>806.37520702256995</v>
      </c>
      <c r="N110" s="122">
        <v>28386.169353265999</v>
      </c>
      <c r="O110" s="122">
        <v>19391.412700983801</v>
      </c>
      <c r="P110" s="178">
        <v>1.6283561200508601</v>
      </c>
      <c r="Q110" s="122">
        <v>2284.8907066318002</v>
      </c>
      <c r="R110" s="122">
        <v>87497.080062889596</v>
      </c>
      <c r="S110" s="122"/>
      <c r="T110" s="122"/>
    </row>
    <row r="111" spans="1:20" ht="14.25" customHeight="1" x14ac:dyDescent="0.2">
      <c r="A111" s="19" t="s">
        <v>460</v>
      </c>
      <c r="B111" s="122"/>
      <c r="C111" s="122"/>
      <c r="D111" s="122"/>
      <c r="E111" s="19"/>
      <c r="F111" s="178"/>
      <c r="G111" s="198"/>
      <c r="H111" s="198"/>
      <c r="I111" s="122"/>
      <c r="J111" s="198"/>
      <c r="K111" s="198"/>
      <c r="L111" s="122"/>
      <c r="M111" s="122"/>
      <c r="N111" s="122"/>
      <c r="O111" s="122"/>
      <c r="P111" s="178"/>
      <c r="Q111" s="122"/>
      <c r="R111" s="122"/>
      <c r="S111" s="122"/>
      <c r="T111" s="122"/>
    </row>
    <row r="112" spans="1:20" ht="12.75" x14ac:dyDescent="0.2">
      <c r="A112" s="122" t="s">
        <v>461</v>
      </c>
      <c r="B112" s="122">
        <v>3616</v>
      </c>
      <c r="C112" s="122"/>
      <c r="D112" s="122"/>
      <c r="E112" s="122">
        <v>15429</v>
      </c>
      <c r="F112" s="178">
        <v>1.33869298183913</v>
      </c>
      <c r="G112" s="198">
        <v>4.7313500550910598E-3</v>
      </c>
      <c r="H112" s="198">
        <v>3.4676663542642899E-2</v>
      </c>
      <c r="I112" s="122">
        <v>117.855844148689</v>
      </c>
      <c r="J112" s="198">
        <v>6.9609177522846594E-2</v>
      </c>
      <c r="K112" s="198">
        <v>8.4256918789292895E-3</v>
      </c>
      <c r="L112" s="122"/>
      <c r="M112" s="122">
        <v>806.37520702256995</v>
      </c>
      <c r="N112" s="122">
        <v>28386.169353265999</v>
      </c>
      <c r="O112" s="122">
        <v>19391.412700983801</v>
      </c>
      <c r="P112" s="178">
        <v>1.6283561200508601</v>
      </c>
      <c r="Q112" s="122">
        <v>2284.8907066318002</v>
      </c>
      <c r="R112" s="122">
        <v>87497.080062889596</v>
      </c>
      <c r="S112" s="122"/>
      <c r="T112" s="122"/>
    </row>
    <row r="113" spans="1:20" ht="12.75" x14ac:dyDescent="0.2">
      <c r="A113" s="122" t="s">
        <v>462</v>
      </c>
      <c r="B113" s="122">
        <v>2862</v>
      </c>
      <c r="C113" s="122"/>
      <c r="D113" s="122"/>
      <c r="E113" s="122">
        <v>12699</v>
      </c>
      <c r="F113" s="178">
        <v>1.33869298183913</v>
      </c>
      <c r="G113" s="198">
        <v>3.64858125311704E-3</v>
      </c>
      <c r="H113" s="198">
        <v>2.61935723574215E-2</v>
      </c>
      <c r="I113" s="122">
        <v>104.63746938836</v>
      </c>
      <c r="J113" s="198">
        <v>4.4412945901252103E-2</v>
      </c>
      <c r="K113" s="198">
        <v>5.1185132687613204E-3</v>
      </c>
      <c r="L113" s="122"/>
      <c r="M113" s="122">
        <v>806.37520702256995</v>
      </c>
      <c r="N113" s="122">
        <v>28386.169353265999</v>
      </c>
      <c r="O113" s="122">
        <v>19391.412700983801</v>
      </c>
      <c r="P113" s="178">
        <v>1.6283561200508601</v>
      </c>
      <c r="Q113" s="122">
        <v>2284.8907066318002</v>
      </c>
      <c r="R113" s="122">
        <v>87497.080062889596</v>
      </c>
      <c r="S113" s="122"/>
      <c r="T113" s="122"/>
    </row>
    <row r="114" spans="1:20" ht="12.75" x14ac:dyDescent="0.2">
      <c r="A114" s="122" t="s">
        <v>463</v>
      </c>
      <c r="B114" s="122">
        <v>4569</v>
      </c>
      <c r="C114" s="122"/>
      <c r="D114" s="122"/>
      <c r="E114" s="122">
        <v>18073</v>
      </c>
      <c r="F114" s="178">
        <v>1.33869298183913</v>
      </c>
      <c r="G114" s="198">
        <v>5.7728840443387001E-3</v>
      </c>
      <c r="H114" s="198">
        <v>2.6008535308801001E-2</v>
      </c>
      <c r="I114" s="122">
        <v>131.05342422081199</v>
      </c>
      <c r="J114" s="198">
        <v>0.30797321972002401</v>
      </c>
      <c r="K114" s="198">
        <v>1.16748741216179E-2</v>
      </c>
      <c r="L114" s="122"/>
      <c r="M114" s="122">
        <v>806.37520702256995</v>
      </c>
      <c r="N114" s="122">
        <v>28386.169353265999</v>
      </c>
      <c r="O114" s="122">
        <v>19391.412700983801</v>
      </c>
      <c r="P114" s="178">
        <v>1.6283561200508601</v>
      </c>
      <c r="Q114" s="122">
        <v>2284.8907066318002</v>
      </c>
      <c r="R114" s="122">
        <v>87497.080062889596</v>
      </c>
      <c r="S114" s="122"/>
      <c r="T114" s="122"/>
    </row>
    <row r="115" spans="1:20" ht="12.75" x14ac:dyDescent="0.2">
      <c r="A115" s="122" t="s">
        <v>464</v>
      </c>
      <c r="B115" s="122">
        <v>2501</v>
      </c>
      <c r="C115" s="122"/>
      <c r="D115" s="122"/>
      <c r="E115" s="122">
        <v>14796</v>
      </c>
      <c r="F115" s="178">
        <v>1.33869298183913</v>
      </c>
      <c r="G115" s="198">
        <v>2.5344687753446902E-3</v>
      </c>
      <c r="H115" s="198">
        <v>1.63077403245943E-2</v>
      </c>
      <c r="I115" s="122">
        <v>105.90561835899</v>
      </c>
      <c r="J115" s="198">
        <v>1.7639902676398998E-2</v>
      </c>
      <c r="K115" s="198">
        <v>5.2716950527169496E-3</v>
      </c>
      <c r="L115" s="122"/>
      <c r="M115" s="122">
        <v>806.37520702256995</v>
      </c>
      <c r="N115" s="122">
        <v>28386.169353265999</v>
      </c>
      <c r="O115" s="122">
        <v>19391.412700983801</v>
      </c>
      <c r="P115" s="178">
        <v>1.6283561200508601</v>
      </c>
      <c r="Q115" s="122">
        <v>2284.8907066318002</v>
      </c>
      <c r="R115" s="122">
        <v>87497.080062889596</v>
      </c>
      <c r="S115" s="122"/>
      <c r="T115" s="122"/>
    </row>
    <row r="116" spans="1:20" ht="12.75" x14ac:dyDescent="0.2">
      <c r="A116" s="122" t="s">
        <v>465</v>
      </c>
      <c r="B116" s="122">
        <v>3953</v>
      </c>
      <c r="C116" s="122"/>
      <c r="D116" s="122"/>
      <c r="E116" s="122">
        <v>33236</v>
      </c>
      <c r="F116" s="178">
        <v>1.33869298183913</v>
      </c>
      <c r="G116" s="198">
        <v>7.0380511092389799E-3</v>
      </c>
      <c r="H116" s="198">
        <v>2.6717836257309901E-2</v>
      </c>
      <c r="I116" s="122">
        <v>163.54204352398199</v>
      </c>
      <c r="J116" s="198">
        <v>9.2730773859670199E-2</v>
      </c>
      <c r="K116" s="198">
        <v>1.0861716211337099E-2</v>
      </c>
      <c r="L116" s="122"/>
      <c r="M116" s="122">
        <v>806.37520702256995</v>
      </c>
      <c r="N116" s="122">
        <v>28386.169353265999</v>
      </c>
      <c r="O116" s="122">
        <v>19391.412700983801</v>
      </c>
      <c r="P116" s="178">
        <v>1.6283561200508601</v>
      </c>
      <c r="Q116" s="122">
        <v>2284.8907066318002</v>
      </c>
      <c r="R116" s="122">
        <v>87497.080062889596</v>
      </c>
      <c r="S116" s="122"/>
      <c r="T116" s="122"/>
    </row>
    <row r="117" spans="1:20" ht="12.75" x14ac:dyDescent="0.2">
      <c r="A117" s="122" t="s">
        <v>466</v>
      </c>
      <c r="B117" s="122">
        <v>4958</v>
      </c>
      <c r="C117" s="122"/>
      <c r="D117" s="122"/>
      <c r="E117" s="122">
        <v>143304</v>
      </c>
      <c r="F117" s="178">
        <v>1.33869298183913</v>
      </c>
      <c r="G117" s="198">
        <v>6.27977353504903E-3</v>
      </c>
      <c r="H117" s="198">
        <v>2.2972734942104601E-2</v>
      </c>
      <c r="I117" s="122">
        <v>364.56000877770498</v>
      </c>
      <c r="J117" s="198">
        <v>0.150407525260984</v>
      </c>
      <c r="K117" s="198">
        <v>1.52682409423324E-2</v>
      </c>
      <c r="L117" s="122"/>
      <c r="M117" s="122">
        <v>806.37520702256995</v>
      </c>
      <c r="N117" s="122">
        <v>28386.169353265999</v>
      </c>
      <c r="O117" s="122">
        <v>19391.412700983801</v>
      </c>
      <c r="P117" s="178">
        <v>1.6283561200508601</v>
      </c>
      <c r="Q117" s="122">
        <v>2284.8907066318002</v>
      </c>
      <c r="R117" s="122">
        <v>87497.080062889596</v>
      </c>
      <c r="S117" s="122"/>
      <c r="T117" s="122"/>
    </row>
    <row r="118" spans="1:20" ht="12.75" x14ac:dyDescent="0.2">
      <c r="A118" s="122" t="s">
        <v>467</v>
      </c>
      <c r="B118" s="122">
        <v>3522</v>
      </c>
      <c r="C118" s="122"/>
      <c r="D118" s="122"/>
      <c r="E118" s="122">
        <v>52003</v>
      </c>
      <c r="F118" s="178">
        <v>1.33869298183913</v>
      </c>
      <c r="G118" s="198">
        <v>4.8955508977046201E-3</v>
      </c>
      <c r="H118" s="198">
        <v>2.6777131871652898E-2</v>
      </c>
      <c r="I118" s="122">
        <v>203.02709178826399</v>
      </c>
      <c r="J118" s="198">
        <v>6.3150202872911204E-2</v>
      </c>
      <c r="K118" s="198">
        <v>7.9033901890275607E-3</v>
      </c>
      <c r="L118" s="122"/>
      <c r="M118" s="122">
        <v>806.37520702256995</v>
      </c>
      <c r="N118" s="122">
        <v>28386.169353265999</v>
      </c>
      <c r="O118" s="122">
        <v>19391.412700983801</v>
      </c>
      <c r="P118" s="178">
        <v>1.6283561200508601</v>
      </c>
      <c r="Q118" s="122">
        <v>2284.8907066318002</v>
      </c>
      <c r="R118" s="122">
        <v>87497.080062889596</v>
      </c>
      <c r="S118" s="122"/>
      <c r="T118" s="122"/>
    </row>
    <row r="119" spans="1:20" ht="12.75" x14ac:dyDescent="0.2">
      <c r="A119" s="122" t="s">
        <v>468</v>
      </c>
      <c r="B119" s="122">
        <v>2555</v>
      </c>
      <c r="C119" s="122"/>
      <c r="D119" s="122"/>
      <c r="E119" s="122">
        <v>26193</v>
      </c>
      <c r="F119" s="178">
        <v>1.33869298183913</v>
      </c>
      <c r="G119" s="198">
        <v>2.6565621858257301E-3</v>
      </c>
      <c r="H119" s="198">
        <v>1.38724263576101E-2</v>
      </c>
      <c r="I119" s="122">
        <v>153.19268912059701</v>
      </c>
      <c r="J119" s="198">
        <v>4.2644981483602497E-2</v>
      </c>
      <c r="K119" s="198">
        <v>4.6959111212919501E-3</v>
      </c>
      <c r="L119" s="122"/>
      <c r="M119" s="122">
        <v>806.37520702256995</v>
      </c>
      <c r="N119" s="122">
        <v>28386.169353265999</v>
      </c>
      <c r="O119" s="122">
        <v>19391.412700983801</v>
      </c>
      <c r="P119" s="178">
        <v>1.6283561200508601</v>
      </c>
      <c r="Q119" s="122">
        <v>2284.8907066318002</v>
      </c>
      <c r="R119" s="122">
        <v>87497.080062889596</v>
      </c>
      <c r="S119" s="122"/>
      <c r="T119" s="122"/>
    </row>
    <row r="120" spans="1:20" ht="12.75" x14ac:dyDescent="0.2">
      <c r="A120" s="122" t="s">
        <v>469</v>
      </c>
      <c r="B120" s="122">
        <v>3271</v>
      </c>
      <c r="C120" s="122"/>
      <c r="D120" s="122"/>
      <c r="E120" s="122">
        <v>15552</v>
      </c>
      <c r="F120" s="178">
        <v>1.33869298183913</v>
      </c>
      <c r="G120" s="198">
        <v>4.7153635116598102E-3</v>
      </c>
      <c r="H120" s="198">
        <v>2.77367955149012E-2</v>
      </c>
      <c r="I120" s="122">
        <v>95.561498523202303</v>
      </c>
      <c r="J120" s="198">
        <v>3.9094650205761299E-2</v>
      </c>
      <c r="K120" s="198">
        <v>8.23045267489712E-3</v>
      </c>
      <c r="L120" s="122"/>
      <c r="M120" s="122">
        <v>806.37520702256995</v>
      </c>
      <c r="N120" s="122">
        <v>28386.169353265999</v>
      </c>
      <c r="O120" s="122">
        <v>19391.412700983801</v>
      </c>
      <c r="P120" s="178">
        <v>1.6283561200508601</v>
      </c>
      <c r="Q120" s="122">
        <v>2284.8907066318002</v>
      </c>
      <c r="R120" s="122">
        <v>87497.080062889596</v>
      </c>
      <c r="S120" s="122"/>
      <c r="T120" s="122"/>
    </row>
    <row r="121" spans="1:20" ht="12.75" x14ac:dyDescent="0.2">
      <c r="A121" s="122" t="s">
        <v>470</v>
      </c>
      <c r="B121" s="122">
        <v>3106</v>
      </c>
      <c r="C121" s="122"/>
      <c r="D121" s="122"/>
      <c r="E121" s="122">
        <v>16478</v>
      </c>
      <c r="F121" s="178">
        <v>1.33869298183913</v>
      </c>
      <c r="G121" s="198">
        <v>4.2936035926690102E-3</v>
      </c>
      <c r="H121" s="198">
        <v>2.35836083608361E-2</v>
      </c>
      <c r="I121" s="122">
        <v>111.70049238924599</v>
      </c>
      <c r="J121" s="198">
        <v>2.5003034348828699E-2</v>
      </c>
      <c r="K121" s="198">
        <v>7.9499939313023398E-3</v>
      </c>
      <c r="L121" s="122"/>
      <c r="M121" s="122">
        <v>806.37520702256995</v>
      </c>
      <c r="N121" s="122">
        <v>28386.169353265999</v>
      </c>
      <c r="O121" s="122">
        <v>19391.412700983801</v>
      </c>
      <c r="P121" s="178">
        <v>1.6283561200508601</v>
      </c>
      <c r="Q121" s="122">
        <v>2284.8907066318002</v>
      </c>
      <c r="R121" s="122">
        <v>87497.080062889596</v>
      </c>
      <c r="S121" s="122"/>
      <c r="T121" s="122"/>
    </row>
    <row r="122" spans="1:20" ht="12.75" x14ac:dyDescent="0.2">
      <c r="A122" s="122" t="s">
        <v>471</v>
      </c>
      <c r="B122" s="122">
        <v>3184</v>
      </c>
      <c r="C122" s="122"/>
      <c r="D122" s="122"/>
      <c r="E122" s="122">
        <v>17462</v>
      </c>
      <c r="F122" s="178">
        <v>1.33869298183913</v>
      </c>
      <c r="G122" s="198">
        <v>4.24731798572138E-3</v>
      </c>
      <c r="H122" s="198">
        <v>2.8696194635059302E-2</v>
      </c>
      <c r="I122" s="122">
        <v>113.10614483749301</v>
      </c>
      <c r="J122" s="198">
        <v>5.4632917191616101E-2</v>
      </c>
      <c r="K122" s="198">
        <v>6.7002634291604603E-3</v>
      </c>
      <c r="L122" s="122"/>
      <c r="M122" s="122">
        <v>806.37520702256995</v>
      </c>
      <c r="N122" s="122">
        <v>28386.169353265999</v>
      </c>
      <c r="O122" s="122">
        <v>19391.412700983801</v>
      </c>
      <c r="P122" s="178">
        <v>1.6283561200508601</v>
      </c>
      <c r="Q122" s="122">
        <v>2284.8907066318002</v>
      </c>
      <c r="R122" s="122">
        <v>87497.080062889596</v>
      </c>
      <c r="S122" s="122"/>
      <c r="T122" s="122"/>
    </row>
    <row r="123" spans="1:20" ht="12.75" x14ac:dyDescent="0.2">
      <c r="A123" s="122" t="s">
        <v>472</v>
      </c>
      <c r="B123" s="122">
        <v>3800</v>
      </c>
      <c r="C123" s="122"/>
      <c r="D123" s="122"/>
      <c r="E123" s="122">
        <v>84151</v>
      </c>
      <c r="F123" s="178">
        <v>1.33869298183913</v>
      </c>
      <c r="G123" s="198">
        <v>5.0900563669277104E-3</v>
      </c>
      <c r="H123" s="198">
        <v>2.0988441148353101E-2</v>
      </c>
      <c r="I123" s="122">
        <v>264.84334992595097</v>
      </c>
      <c r="J123" s="198">
        <v>0.10130598566861999</v>
      </c>
      <c r="K123" s="198">
        <v>9.3522358617247597E-3</v>
      </c>
      <c r="L123" s="122"/>
      <c r="M123" s="122">
        <v>806.37520702256995</v>
      </c>
      <c r="N123" s="122">
        <v>28386.169353265999</v>
      </c>
      <c r="O123" s="122">
        <v>19391.412700983801</v>
      </c>
      <c r="P123" s="178">
        <v>1.6283561200508601</v>
      </c>
      <c r="Q123" s="122">
        <v>2284.8907066318002</v>
      </c>
      <c r="R123" s="122">
        <v>87497.080062889596</v>
      </c>
      <c r="S123" s="122"/>
      <c r="T123" s="122"/>
    </row>
    <row r="124" spans="1:20" ht="12.75" x14ac:dyDescent="0.2">
      <c r="A124" s="122" t="s">
        <v>473</v>
      </c>
      <c r="B124" s="122">
        <v>2644</v>
      </c>
      <c r="C124" s="122"/>
      <c r="D124" s="122"/>
      <c r="E124" s="122">
        <v>30959</v>
      </c>
      <c r="F124" s="178">
        <v>1.33869298183913</v>
      </c>
      <c r="G124" s="198">
        <v>2.5086942946046902E-3</v>
      </c>
      <c r="H124" s="198">
        <v>1.6254619828483301E-2</v>
      </c>
      <c r="I124" s="122">
        <v>166.70632861412301</v>
      </c>
      <c r="J124" s="198">
        <v>7.0092703252689001E-2</v>
      </c>
      <c r="K124" s="198">
        <v>4.0052973287250902E-3</v>
      </c>
      <c r="L124" s="122"/>
      <c r="M124" s="122">
        <v>806.37520702256995</v>
      </c>
      <c r="N124" s="122">
        <v>28386.169353265999</v>
      </c>
      <c r="O124" s="122">
        <v>19391.412700983801</v>
      </c>
      <c r="P124" s="178">
        <v>1.6283561200508601</v>
      </c>
      <c r="Q124" s="122">
        <v>2284.8907066318002</v>
      </c>
      <c r="R124" s="122">
        <v>87497.080062889596</v>
      </c>
      <c r="S124" s="122"/>
      <c r="T124" s="122"/>
    </row>
    <row r="125" spans="1:20" ht="12.75" x14ac:dyDescent="0.2">
      <c r="A125" s="122" t="s">
        <v>474</v>
      </c>
      <c r="B125" s="122">
        <v>4695</v>
      </c>
      <c r="C125" s="122"/>
      <c r="D125" s="122"/>
      <c r="E125" s="122">
        <v>45286</v>
      </c>
      <c r="F125" s="178">
        <v>1.33869298183913</v>
      </c>
      <c r="G125" s="198">
        <v>8.8437927836417397E-3</v>
      </c>
      <c r="H125" s="198">
        <v>2.52980693578648E-2</v>
      </c>
      <c r="I125" s="122">
        <v>203.65657367244501</v>
      </c>
      <c r="J125" s="198">
        <v>0.14589497858057701</v>
      </c>
      <c r="K125" s="198">
        <v>1.47948593384269E-2</v>
      </c>
      <c r="L125" s="122"/>
      <c r="M125" s="122">
        <v>806.37520702256995</v>
      </c>
      <c r="N125" s="122">
        <v>28386.169353265999</v>
      </c>
      <c r="O125" s="122">
        <v>19391.412700983801</v>
      </c>
      <c r="P125" s="178">
        <v>1.6283561200508601</v>
      </c>
      <c r="Q125" s="122">
        <v>2284.8907066318002</v>
      </c>
      <c r="R125" s="122">
        <v>87497.080062889596</v>
      </c>
      <c r="S125" s="122"/>
      <c r="T125" s="122"/>
    </row>
    <row r="126" spans="1:20" ht="12.75" x14ac:dyDescent="0.2">
      <c r="A126" s="122" t="s">
        <v>475</v>
      </c>
      <c r="B126" s="122">
        <v>2042</v>
      </c>
      <c r="C126" s="122"/>
      <c r="D126" s="122"/>
      <c r="E126" s="122">
        <v>24264</v>
      </c>
      <c r="F126" s="178">
        <v>1.33869298183913</v>
      </c>
      <c r="G126" s="198">
        <v>1.4081217716232601E-3</v>
      </c>
      <c r="H126" s="198">
        <v>7.1230887890749101E-3</v>
      </c>
      <c r="I126" s="122">
        <v>149.809879514003</v>
      </c>
      <c r="J126" s="198">
        <v>2.4233432245301698E-2</v>
      </c>
      <c r="K126" s="198">
        <v>2.76129244971975E-3</v>
      </c>
      <c r="L126" s="122"/>
      <c r="M126" s="122">
        <v>806.37520702256995</v>
      </c>
      <c r="N126" s="122">
        <v>28386.169353265999</v>
      </c>
      <c r="O126" s="122">
        <v>19391.412700983801</v>
      </c>
      <c r="P126" s="178">
        <v>1.6283561200508601</v>
      </c>
      <c r="Q126" s="122">
        <v>2284.8907066318002</v>
      </c>
      <c r="R126" s="122">
        <v>87497.080062889596</v>
      </c>
      <c r="S126" s="122"/>
      <c r="T126" s="122"/>
    </row>
    <row r="127" spans="1:20" ht="12.75" x14ac:dyDescent="0.2">
      <c r="A127" s="122" t="s">
        <v>476</v>
      </c>
      <c r="B127" s="122">
        <v>3828</v>
      </c>
      <c r="C127" s="122"/>
      <c r="D127" s="122"/>
      <c r="E127" s="122">
        <v>121274</v>
      </c>
      <c r="F127" s="178">
        <v>1.33869298183913</v>
      </c>
      <c r="G127" s="198">
        <v>5.2353898334900001E-3</v>
      </c>
      <c r="H127" s="198">
        <v>1.1936325732763599E-2</v>
      </c>
      <c r="I127" s="122">
        <v>333.50262367783603</v>
      </c>
      <c r="J127" s="198">
        <v>0.15230799676765</v>
      </c>
      <c r="K127" s="198">
        <v>8.93843692794828E-3</v>
      </c>
      <c r="L127" s="122"/>
      <c r="M127" s="122">
        <v>806.37520702256995</v>
      </c>
      <c r="N127" s="122">
        <v>28386.169353265999</v>
      </c>
      <c r="O127" s="122">
        <v>19391.412700983801</v>
      </c>
      <c r="P127" s="178">
        <v>1.6283561200508601</v>
      </c>
      <c r="Q127" s="122">
        <v>2284.8907066318002</v>
      </c>
      <c r="R127" s="122">
        <v>87497.080062889596</v>
      </c>
      <c r="S127" s="122"/>
      <c r="T127" s="122"/>
    </row>
    <row r="128" spans="1:20" ht="12.75" x14ac:dyDescent="0.2">
      <c r="A128" s="122" t="s">
        <v>477</v>
      </c>
      <c r="B128" s="122">
        <v>7168</v>
      </c>
      <c r="C128" s="122"/>
      <c r="D128" s="122"/>
      <c r="E128" s="122">
        <v>333633</v>
      </c>
      <c r="F128" s="178">
        <v>1.33869298183913</v>
      </c>
      <c r="G128" s="198">
        <v>1.2041924310045299E-2</v>
      </c>
      <c r="H128" s="198">
        <v>2.3385864524194701E-2</v>
      </c>
      <c r="I128" s="122">
        <v>566.72303641196697</v>
      </c>
      <c r="J128" s="198">
        <v>0.20475492532213499</v>
      </c>
      <c r="K128" s="198">
        <v>2.6999727245206599E-2</v>
      </c>
      <c r="L128" s="122"/>
      <c r="M128" s="122">
        <v>806.37520702256995</v>
      </c>
      <c r="N128" s="122">
        <v>28386.169353265999</v>
      </c>
      <c r="O128" s="122">
        <v>19391.412700983801</v>
      </c>
      <c r="P128" s="178">
        <v>1.6283561200508601</v>
      </c>
      <c r="Q128" s="122">
        <v>2284.8907066318002</v>
      </c>
      <c r="R128" s="122">
        <v>87497.080062889596</v>
      </c>
      <c r="S128" s="122"/>
      <c r="T128" s="122"/>
    </row>
    <row r="129" spans="1:20" ht="12.75" x14ac:dyDescent="0.2">
      <c r="A129" s="122" t="s">
        <v>478</v>
      </c>
      <c r="B129" s="122">
        <v>3431</v>
      </c>
      <c r="C129" s="122"/>
      <c r="D129" s="122"/>
      <c r="E129" s="122">
        <v>13182</v>
      </c>
      <c r="F129" s="178">
        <v>1.33869298183913</v>
      </c>
      <c r="G129" s="198">
        <v>4.5137308450917896E-3</v>
      </c>
      <c r="H129" s="198">
        <v>2.3183925811437401E-2</v>
      </c>
      <c r="I129" s="122">
        <v>100.677703589226</v>
      </c>
      <c r="J129" s="198">
        <v>5.78819602488242E-2</v>
      </c>
      <c r="K129" s="198">
        <v>1.00895160066758E-2</v>
      </c>
      <c r="L129" s="122"/>
      <c r="M129" s="122">
        <v>806.37520702256995</v>
      </c>
      <c r="N129" s="122">
        <v>28386.169353265999</v>
      </c>
      <c r="O129" s="122">
        <v>19391.412700983801</v>
      </c>
      <c r="P129" s="178">
        <v>1.6283561200508601</v>
      </c>
      <c r="Q129" s="122">
        <v>2284.8907066318002</v>
      </c>
      <c r="R129" s="122">
        <v>87497.080062889596</v>
      </c>
      <c r="S129" s="122"/>
      <c r="T129" s="122"/>
    </row>
    <row r="130" spans="1:20" ht="12.75" x14ac:dyDescent="0.2">
      <c r="A130" s="122" t="s">
        <v>479</v>
      </c>
      <c r="B130" s="122">
        <v>3940</v>
      </c>
      <c r="C130" s="122"/>
      <c r="D130" s="122"/>
      <c r="E130" s="122">
        <v>7335</v>
      </c>
      <c r="F130" s="178">
        <v>1.33869298183913</v>
      </c>
      <c r="G130" s="198">
        <v>5.7259713701431503E-3</v>
      </c>
      <c r="H130" s="198">
        <v>3.9630353652034801E-2</v>
      </c>
      <c r="I130" s="122">
        <v>76.465678575423595</v>
      </c>
      <c r="J130" s="198">
        <v>8.6843899113837802E-2</v>
      </c>
      <c r="K130" s="198">
        <v>1.0088616223585501E-2</v>
      </c>
      <c r="L130" s="122"/>
      <c r="M130" s="122">
        <v>806.37520702256995</v>
      </c>
      <c r="N130" s="122">
        <v>28386.169353265999</v>
      </c>
      <c r="O130" s="122">
        <v>19391.412700983801</v>
      </c>
      <c r="P130" s="178">
        <v>1.6283561200508601</v>
      </c>
      <c r="Q130" s="122">
        <v>2284.8907066318002</v>
      </c>
      <c r="R130" s="122">
        <v>87497.080062889596</v>
      </c>
      <c r="S130" s="122"/>
      <c r="T130" s="122"/>
    </row>
    <row r="131" spans="1:20" ht="12.75" x14ac:dyDescent="0.2">
      <c r="A131" s="122" t="s">
        <v>480</v>
      </c>
      <c r="B131" s="122">
        <v>2884</v>
      </c>
      <c r="C131" s="122"/>
      <c r="D131" s="122"/>
      <c r="E131" s="122">
        <v>19376</v>
      </c>
      <c r="F131" s="178">
        <v>1.33869298183913</v>
      </c>
      <c r="G131" s="198">
        <v>4.0514037985136296E-3</v>
      </c>
      <c r="H131" s="198">
        <v>2.0792490940414701E-2</v>
      </c>
      <c r="I131" s="122">
        <v>118.924345699272</v>
      </c>
      <c r="J131" s="198">
        <v>4.9132947976878602E-2</v>
      </c>
      <c r="K131" s="198">
        <v>5.98678777869529E-3</v>
      </c>
      <c r="L131" s="122"/>
      <c r="M131" s="122">
        <v>806.37520702256995</v>
      </c>
      <c r="N131" s="122">
        <v>28386.169353265999</v>
      </c>
      <c r="O131" s="122">
        <v>19391.412700983801</v>
      </c>
      <c r="P131" s="178">
        <v>1.6283561200508601</v>
      </c>
      <c r="Q131" s="122">
        <v>2284.8907066318002</v>
      </c>
      <c r="R131" s="122">
        <v>87497.080062889596</v>
      </c>
      <c r="S131" s="122"/>
      <c r="T131" s="122"/>
    </row>
    <row r="132" spans="1:20" ht="12.75" x14ac:dyDescent="0.2">
      <c r="A132" s="122" t="s">
        <v>481</v>
      </c>
      <c r="B132" s="122">
        <v>2907</v>
      </c>
      <c r="C132" s="122"/>
      <c r="D132" s="122"/>
      <c r="E132" s="122">
        <v>19071</v>
      </c>
      <c r="F132" s="178">
        <v>1.33869298183913</v>
      </c>
      <c r="G132" s="198">
        <v>3.5219268348102698E-3</v>
      </c>
      <c r="H132" s="198">
        <v>2.77468828660071E-2</v>
      </c>
      <c r="I132" s="122">
        <v>110.236110236165</v>
      </c>
      <c r="J132" s="198">
        <v>2.6794609616695501E-2</v>
      </c>
      <c r="K132" s="198">
        <v>5.5581773373184398E-3</v>
      </c>
      <c r="L132" s="122"/>
      <c r="M132" s="122">
        <v>806.37520702256995</v>
      </c>
      <c r="N132" s="122">
        <v>28386.169353265999</v>
      </c>
      <c r="O132" s="122">
        <v>19391.412700983801</v>
      </c>
      <c r="P132" s="178">
        <v>1.6283561200508601</v>
      </c>
      <c r="Q132" s="122">
        <v>2284.8907066318002</v>
      </c>
      <c r="R132" s="122">
        <v>87497.080062889596</v>
      </c>
      <c r="S132" s="122"/>
      <c r="T132" s="122"/>
    </row>
    <row r="133" spans="1:20" ht="12.75" x14ac:dyDescent="0.2">
      <c r="A133" s="122" t="s">
        <v>482</v>
      </c>
      <c r="B133" s="122">
        <v>2690</v>
      </c>
      <c r="C133" s="122"/>
      <c r="D133" s="122"/>
      <c r="E133" s="122">
        <v>15642</v>
      </c>
      <c r="F133" s="178">
        <v>1.33869298183913</v>
      </c>
      <c r="G133" s="198">
        <v>3.8571367685291701E-3</v>
      </c>
      <c r="H133" s="198">
        <v>2.55356618726152E-2</v>
      </c>
      <c r="I133" s="122">
        <v>107.15876072445</v>
      </c>
      <c r="J133" s="198">
        <v>2.6467203682393602E-2</v>
      </c>
      <c r="K133" s="198">
        <v>4.1554788390231398E-3</v>
      </c>
      <c r="L133" s="122"/>
      <c r="M133" s="122">
        <v>806.37520702256995</v>
      </c>
      <c r="N133" s="122">
        <v>28386.169353265999</v>
      </c>
      <c r="O133" s="122">
        <v>19391.412700983801</v>
      </c>
      <c r="P133" s="178">
        <v>1.6283561200508601</v>
      </c>
      <c r="Q133" s="122">
        <v>2284.8907066318002</v>
      </c>
      <c r="R133" s="122">
        <v>87497.080062889596</v>
      </c>
      <c r="S133" s="122"/>
      <c r="T133" s="122"/>
    </row>
    <row r="134" spans="1:20" ht="12.75" x14ac:dyDescent="0.2">
      <c r="A134" s="122" t="s">
        <v>483</v>
      </c>
      <c r="B134" s="122">
        <v>2473</v>
      </c>
      <c r="C134" s="122"/>
      <c r="D134" s="122"/>
      <c r="E134" s="122">
        <v>24167</v>
      </c>
      <c r="F134" s="178">
        <v>1.33869298183913</v>
      </c>
      <c r="G134" s="198">
        <v>2.5654818554226798E-3</v>
      </c>
      <c r="H134" s="198">
        <v>1.4828192576398501E-2</v>
      </c>
      <c r="I134" s="122">
        <v>144.13188405068499</v>
      </c>
      <c r="J134" s="198">
        <v>6.3640501510323993E-2</v>
      </c>
      <c r="K134" s="198">
        <v>3.4344353870981101E-3</v>
      </c>
      <c r="L134" s="122"/>
      <c r="M134" s="122">
        <v>806.37520702256995</v>
      </c>
      <c r="N134" s="122">
        <v>28386.169353265999</v>
      </c>
      <c r="O134" s="122">
        <v>19391.412700983801</v>
      </c>
      <c r="P134" s="178">
        <v>1.6283561200508601</v>
      </c>
      <c r="Q134" s="122">
        <v>2284.8907066318002</v>
      </c>
      <c r="R134" s="122">
        <v>87497.080062889596</v>
      </c>
      <c r="S134" s="122"/>
      <c r="T134" s="122"/>
    </row>
    <row r="135" spans="1:20" ht="12.75" x14ac:dyDescent="0.2">
      <c r="A135" s="122" t="s">
        <v>484</v>
      </c>
      <c r="B135" s="122">
        <v>3292</v>
      </c>
      <c r="C135" s="122"/>
      <c r="D135" s="122"/>
      <c r="E135" s="122">
        <v>14025</v>
      </c>
      <c r="F135" s="178">
        <v>1.33869298183913</v>
      </c>
      <c r="G135" s="198">
        <v>4.0641711229946502E-3</v>
      </c>
      <c r="H135" s="198">
        <v>2.8080721339630701E-2</v>
      </c>
      <c r="I135" s="122">
        <v>97.036075765665601</v>
      </c>
      <c r="J135" s="198">
        <v>5.9607843137254903E-2</v>
      </c>
      <c r="K135" s="198">
        <v>7.9857397504456296E-3</v>
      </c>
      <c r="L135" s="122"/>
      <c r="M135" s="122">
        <v>806.37520702256995</v>
      </c>
      <c r="N135" s="122">
        <v>28386.169353265999</v>
      </c>
      <c r="O135" s="122">
        <v>19391.412700983801</v>
      </c>
      <c r="P135" s="178">
        <v>1.6283561200508601</v>
      </c>
      <c r="Q135" s="122">
        <v>2284.8907066318002</v>
      </c>
      <c r="R135" s="122">
        <v>87497.080062889596</v>
      </c>
      <c r="S135" s="122"/>
      <c r="T135" s="122"/>
    </row>
    <row r="136" spans="1:20" ht="12.75" x14ac:dyDescent="0.2">
      <c r="A136" s="122" t="s">
        <v>485</v>
      </c>
      <c r="B136" s="122">
        <v>2631</v>
      </c>
      <c r="C136" s="122"/>
      <c r="D136" s="122"/>
      <c r="E136" s="122">
        <v>21074</v>
      </c>
      <c r="F136" s="178">
        <v>1.33869298183913</v>
      </c>
      <c r="G136" s="198">
        <v>2.7324349118977602E-3</v>
      </c>
      <c r="H136" s="198">
        <v>1.7736710742923899E-2</v>
      </c>
      <c r="I136" s="122">
        <v>133.06013678033</v>
      </c>
      <c r="J136" s="198">
        <v>6.4534497485052703E-2</v>
      </c>
      <c r="K136" s="198">
        <v>4.2706652747461302E-3</v>
      </c>
      <c r="L136" s="122"/>
      <c r="M136" s="122">
        <v>806.37520702256995</v>
      </c>
      <c r="N136" s="122">
        <v>28386.169353265999</v>
      </c>
      <c r="O136" s="122">
        <v>19391.412700983801</v>
      </c>
      <c r="P136" s="178">
        <v>1.6283561200508601</v>
      </c>
      <c r="Q136" s="122">
        <v>2284.8907066318002</v>
      </c>
      <c r="R136" s="122">
        <v>87497.080062889596</v>
      </c>
      <c r="S136" s="122"/>
      <c r="T136" s="122"/>
    </row>
    <row r="137" spans="1:20" ht="12.75" x14ac:dyDescent="0.2">
      <c r="A137" s="122" t="s">
        <v>486</v>
      </c>
      <c r="B137" s="122">
        <v>3188</v>
      </c>
      <c r="C137" s="122"/>
      <c r="D137" s="122"/>
      <c r="E137" s="122">
        <v>13416</v>
      </c>
      <c r="F137" s="178">
        <v>1.33869298183913</v>
      </c>
      <c r="G137" s="198">
        <v>3.3852613794474302E-3</v>
      </c>
      <c r="H137" s="198">
        <v>2.7987448053600199E-2</v>
      </c>
      <c r="I137" s="122">
        <v>95.906204178874702</v>
      </c>
      <c r="J137" s="198">
        <v>4.7257006559332099E-2</v>
      </c>
      <c r="K137" s="198">
        <v>7.6774001192605797E-3</v>
      </c>
      <c r="L137" s="122"/>
      <c r="M137" s="122">
        <v>806.37520702256995</v>
      </c>
      <c r="N137" s="122">
        <v>28386.169353265999</v>
      </c>
      <c r="O137" s="122">
        <v>19391.412700983801</v>
      </c>
      <c r="P137" s="178">
        <v>1.6283561200508601</v>
      </c>
      <c r="Q137" s="122">
        <v>2284.8907066318002</v>
      </c>
      <c r="R137" s="122">
        <v>87497.080062889596</v>
      </c>
      <c r="S137" s="122"/>
      <c r="T137" s="122"/>
    </row>
    <row r="138" spans="1:20" ht="12.75" x14ac:dyDescent="0.2">
      <c r="A138" s="122" t="s">
        <v>487</v>
      </c>
      <c r="B138" s="122">
        <v>3558</v>
      </c>
      <c r="C138" s="122"/>
      <c r="D138" s="122"/>
      <c r="E138" s="122">
        <v>44595</v>
      </c>
      <c r="F138" s="178">
        <v>1.33869298183913</v>
      </c>
      <c r="G138" s="198">
        <v>4.8828343984751704E-3</v>
      </c>
      <c r="H138" s="198">
        <v>2.7863109673942298E-2</v>
      </c>
      <c r="I138" s="122">
        <v>191.723759612626</v>
      </c>
      <c r="J138" s="198">
        <v>0.10595358224016101</v>
      </c>
      <c r="K138" s="198">
        <v>7.0635721493441002E-3</v>
      </c>
      <c r="L138" s="122"/>
      <c r="M138" s="122">
        <v>806.37520702256995</v>
      </c>
      <c r="N138" s="122">
        <v>28386.169353265999</v>
      </c>
      <c r="O138" s="122">
        <v>19391.412700983801</v>
      </c>
      <c r="P138" s="178">
        <v>1.6283561200508601</v>
      </c>
      <c r="Q138" s="122">
        <v>2284.8907066318002</v>
      </c>
      <c r="R138" s="122">
        <v>87497.080062889596</v>
      </c>
      <c r="S138" s="122"/>
      <c r="T138" s="122"/>
    </row>
    <row r="139" spans="1:20" ht="12.75" x14ac:dyDescent="0.2">
      <c r="A139" s="122" t="s">
        <v>488</v>
      </c>
      <c r="B139" s="122">
        <v>2023</v>
      </c>
      <c r="C139" s="122"/>
      <c r="D139" s="122"/>
      <c r="E139" s="122">
        <v>35790</v>
      </c>
      <c r="F139" s="178">
        <v>1.33869298183913</v>
      </c>
      <c r="G139" s="198">
        <v>1.4319642358200601E-3</v>
      </c>
      <c r="H139" s="198">
        <v>9.5574677320221305E-3</v>
      </c>
      <c r="I139" s="122">
        <v>178.770802985275</v>
      </c>
      <c r="J139" s="198">
        <v>2.6376082704666098E-2</v>
      </c>
      <c r="K139" s="198">
        <v>1.4529198100027901E-3</v>
      </c>
      <c r="L139" s="122"/>
      <c r="M139" s="122">
        <v>806.37520702256995</v>
      </c>
      <c r="N139" s="122">
        <v>28386.169353265999</v>
      </c>
      <c r="O139" s="122">
        <v>19391.412700983801</v>
      </c>
      <c r="P139" s="178">
        <v>1.6283561200508601</v>
      </c>
      <c r="Q139" s="122">
        <v>2284.8907066318002</v>
      </c>
      <c r="R139" s="122">
        <v>87497.080062889596</v>
      </c>
      <c r="S139" s="122"/>
      <c r="T139" s="122"/>
    </row>
    <row r="140" spans="1:20" ht="12.75" x14ac:dyDescent="0.2">
      <c r="A140" s="122" t="s">
        <v>489</v>
      </c>
      <c r="B140" s="122">
        <v>2714</v>
      </c>
      <c r="C140" s="122"/>
      <c r="D140" s="122"/>
      <c r="E140" s="122">
        <v>29848</v>
      </c>
      <c r="F140" s="178">
        <v>1.33869298183913</v>
      </c>
      <c r="G140" s="198">
        <v>3.3391405342624901E-3</v>
      </c>
      <c r="H140" s="198">
        <v>1.4694912725645199E-2</v>
      </c>
      <c r="I140" s="122">
        <v>155.65667348366401</v>
      </c>
      <c r="J140" s="198">
        <v>5.1996783704100803E-2</v>
      </c>
      <c r="K140" s="198">
        <v>5.3604931653712098E-3</v>
      </c>
      <c r="L140" s="122"/>
      <c r="M140" s="122">
        <v>806.37520702256995</v>
      </c>
      <c r="N140" s="122">
        <v>28386.169353265999</v>
      </c>
      <c r="O140" s="122">
        <v>19391.412700983801</v>
      </c>
      <c r="P140" s="178">
        <v>1.6283561200508601</v>
      </c>
      <c r="Q140" s="122">
        <v>2284.8907066318002</v>
      </c>
      <c r="R140" s="122">
        <v>87497.080062889596</v>
      </c>
      <c r="S140" s="122"/>
      <c r="T140" s="122"/>
    </row>
    <row r="141" spans="1:20" ht="12.75" x14ac:dyDescent="0.2">
      <c r="A141" s="122" t="s">
        <v>490</v>
      </c>
      <c r="B141" s="122">
        <v>3622</v>
      </c>
      <c r="C141" s="122"/>
      <c r="D141" s="122"/>
      <c r="E141" s="122">
        <v>15828</v>
      </c>
      <c r="F141" s="178">
        <v>1.33869298183913</v>
      </c>
      <c r="G141" s="198">
        <v>5.7177154409906502E-3</v>
      </c>
      <c r="H141" s="198">
        <v>3.3607739964355399E-2</v>
      </c>
      <c r="I141" s="122">
        <v>118.848643240047</v>
      </c>
      <c r="J141" s="198">
        <v>5.1491028556987603E-2</v>
      </c>
      <c r="K141" s="198">
        <v>8.8450846600960295E-3</v>
      </c>
      <c r="L141" s="122"/>
      <c r="M141" s="122">
        <v>806.37520702256995</v>
      </c>
      <c r="N141" s="122">
        <v>28386.169353265999</v>
      </c>
      <c r="O141" s="122">
        <v>19391.412700983801</v>
      </c>
      <c r="P141" s="178">
        <v>1.6283561200508601</v>
      </c>
      <c r="Q141" s="122">
        <v>2284.8907066318002</v>
      </c>
      <c r="R141" s="122">
        <v>87497.080062889596</v>
      </c>
      <c r="S141" s="122"/>
      <c r="T141" s="122"/>
    </row>
    <row r="142" spans="1:20" ht="12.75" x14ac:dyDescent="0.2">
      <c r="A142" s="122" t="s">
        <v>491</v>
      </c>
      <c r="B142" s="122">
        <v>2794</v>
      </c>
      <c r="C142" s="122"/>
      <c r="D142" s="122"/>
      <c r="E142" s="122">
        <v>41786</v>
      </c>
      <c r="F142" s="178">
        <v>1.33869298183913</v>
      </c>
      <c r="G142" s="198">
        <v>2.94556390497615E-3</v>
      </c>
      <c r="H142" s="198">
        <v>1.8533638145003299E-2</v>
      </c>
      <c r="I142" s="122">
        <v>186.24177834202499</v>
      </c>
      <c r="J142" s="198">
        <v>5.6119274398123802E-2</v>
      </c>
      <c r="K142" s="198">
        <v>4.64270329775523E-3</v>
      </c>
      <c r="L142" s="122"/>
      <c r="M142" s="122">
        <v>806.37520702256995</v>
      </c>
      <c r="N142" s="122">
        <v>28386.169353265999</v>
      </c>
      <c r="O142" s="122">
        <v>19391.412700983801</v>
      </c>
      <c r="P142" s="178">
        <v>1.6283561200508601</v>
      </c>
      <c r="Q142" s="122">
        <v>2284.8907066318002</v>
      </c>
      <c r="R142" s="122">
        <v>87497.080062889596</v>
      </c>
      <c r="S142" s="122"/>
      <c r="T142" s="122"/>
    </row>
    <row r="143" spans="1:20" ht="12.75" x14ac:dyDescent="0.2">
      <c r="A143" s="122" t="s">
        <v>492</v>
      </c>
      <c r="B143" s="122">
        <v>3332</v>
      </c>
      <c r="C143" s="122"/>
      <c r="D143" s="122"/>
      <c r="E143" s="122">
        <v>10047</v>
      </c>
      <c r="F143" s="178">
        <v>1.33869298183913</v>
      </c>
      <c r="G143" s="198">
        <v>4.8770777346471596E-3</v>
      </c>
      <c r="H143" s="198">
        <v>2.96056574373726E-2</v>
      </c>
      <c r="I143" s="122">
        <v>85.052924699859702</v>
      </c>
      <c r="J143" s="198">
        <v>6.6686573106399902E-2</v>
      </c>
      <c r="K143" s="198">
        <v>7.7635114959689498E-3</v>
      </c>
      <c r="L143" s="122"/>
      <c r="M143" s="122">
        <v>806.37520702256995</v>
      </c>
      <c r="N143" s="122">
        <v>28386.169353265999</v>
      </c>
      <c r="O143" s="122">
        <v>19391.412700983801</v>
      </c>
      <c r="P143" s="178">
        <v>1.6283561200508601</v>
      </c>
      <c r="Q143" s="122">
        <v>2284.8907066318002</v>
      </c>
      <c r="R143" s="122">
        <v>87497.080062889596</v>
      </c>
      <c r="S143" s="122"/>
      <c r="T143" s="122"/>
    </row>
    <row r="144" spans="1:20" ht="12.75" x14ac:dyDescent="0.2">
      <c r="A144" s="122" t="s">
        <v>493</v>
      </c>
      <c r="B144" s="122">
        <v>3726</v>
      </c>
      <c r="C144" s="122"/>
      <c r="D144" s="122"/>
      <c r="E144" s="122">
        <v>14715</v>
      </c>
      <c r="F144" s="178">
        <v>1.33869298183913</v>
      </c>
      <c r="G144" s="198">
        <v>4.8023558726922599E-3</v>
      </c>
      <c r="H144" s="198">
        <v>3.1914000167968401E-2</v>
      </c>
      <c r="I144" s="122">
        <v>105.090437243357</v>
      </c>
      <c r="J144" s="198">
        <v>8.5015290519877704E-2</v>
      </c>
      <c r="K144" s="198">
        <v>9.7859327217125393E-3</v>
      </c>
      <c r="L144" s="122"/>
      <c r="M144" s="122">
        <v>806.37520702256995</v>
      </c>
      <c r="N144" s="122">
        <v>28386.169353265999</v>
      </c>
      <c r="O144" s="122">
        <v>19391.412700983801</v>
      </c>
      <c r="P144" s="178">
        <v>1.6283561200508601</v>
      </c>
      <c r="Q144" s="122">
        <v>2284.8907066318002</v>
      </c>
      <c r="R144" s="122">
        <v>87497.080062889596</v>
      </c>
      <c r="S144" s="122"/>
      <c r="T144" s="122"/>
    </row>
    <row r="145" spans="1:20" ht="14.25" customHeight="1" x14ac:dyDescent="0.2">
      <c r="A145" s="19" t="s">
        <v>494</v>
      </c>
      <c r="B145" s="122"/>
      <c r="C145" s="122"/>
      <c r="D145" s="122"/>
      <c r="E145" s="19"/>
      <c r="F145" s="178"/>
      <c r="G145" s="198"/>
      <c r="H145" s="198"/>
      <c r="I145" s="122"/>
      <c r="J145" s="198"/>
      <c r="K145" s="198"/>
      <c r="L145" s="122"/>
      <c r="M145" s="122"/>
      <c r="N145" s="122"/>
      <c r="O145" s="122"/>
      <c r="P145" s="178"/>
      <c r="Q145" s="122"/>
      <c r="R145" s="122"/>
      <c r="S145" s="122"/>
      <c r="T145" s="122"/>
    </row>
    <row r="146" spans="1:20" ht="12.75" x14ac:dyDescent="0.2">
      <c r="A146" s="122" t="s">
        <v>495</v>
      </c>
      <c r="B146" s="122">
        <v>3044</v>
      </c>
      <c r="C146" s="122"/>
      <c r="D146" s="122"/>
      <c r="E146" s="122">
        <v>44195</v>
      </c>
      <c r="F146" s="178">
        <v>1.33869298183913</v>
      </c>
      <c r="G146" s="198">
        <v>4.66304634762605E-3</v>
      </c>
      <c r="H146" s="198">
        <v>1.91801725952431E-2</v>
      </c>
      <c r="I146" s="122">
        <v>184.317660575432</v>
      </c>
      <c r="J146" s="198">
        <v>6.23599954746012E-2</v>
      </c>
      <c r="K146" s="198">
        <v>5.95089942301165E-3</v>
      </c>
      <c r="L146" s="122"/>
      <c r="M146" s="122">
        <v>806.37520702256995</v>
      </c>
      <c r="N146" s="122">
        <v>28386.169353265999</v>
      </c>
      <c r="O146" s="122">
        <v>19391.412700983801</v>
      </c>
      <c r="P146" s="178">
        <v>1.6283561200508601</v>
      </c>
      <c r="Q146" s="122">
        <v>2284.8907066318002</v>
      </c>
      <c r="R146" s="122">
        <v>87497.080062889596</v>
      </c>
      <c r="S146" s="122"/>
      <c r="T146" s="122"/>
    </row>
    <row r="147" spans="1:20" ht="12.75" x14ac:dyDescent="0.2">
      <c r="A147" s="122" t="s">
        <v>496</v>
      </c>
      <c r="B147" s="122">
        <v>3524</v>
      </c>
      <c r="C147" s="122"/>
      <c r="D147" s="122"/>
      <c r="E147" s="122">
        <v>99752</v>
      </c>
      <c r="F147" s="178">
        <v>1.33869298183913</v>
      </c>
      <c r="G147" s="198">
        <v>4.5337436843371597E-3</v>
      </c>
      <c r="H147" s="198">
        <v>1.8732304988772801E-2</v>
      </c>
      <c r="I147" s="122">
        <v>298.85615268888102</v>
      </c>
      <c r="J147" s="198">
        <v>0.10994265779132199</v>
      </c>
      <c r="K147" s="198">
        <v>6.8169059266982102E-3</v>
      </c>
      <c r="L147" s="122"/>
      <c r="M147" s="122">
        <v>806.37520702256995</v>
      </c>
      <c r="N147" s="122">
        <v>28386.169353265999</v>
      </c>
      <c r="O147" s="122">
        <v>19391.412700983801</v>
      </c>
      <c r="P147" s="178">
        <v>1.6283561200508601</v>
      </c>
      <c r="Q147" s="122">
        <v>2284.8907066318002</v>
      </c>
      <c r="R147" s="122">
        <v>87497.080062889596</v>
      </c>
      <c r="S147" s="122"/>
      <c r="T147" s="122"/>
    </row>
    <row r="148" spans="1:20" ht="12.75" x14ac:dyDescent="0.2">
      <c r="A148" s="122" t="s">
        <v>497</v>
      </c>
      <c r="B148" s="122">
        <v>3639</v>
      </c>
      <c r="C148" s="122"/>
      <c r="D148" s="122"/>
      <c r="E148" s="122">
        <v>10990</v>
      </c>
      <c r="F148" s="178">
        <v>1.33869298183913</v>
      </c>
      <c r="G148" s="198">
        <v>6.3239308462238403E-3</v>
      </c>
      <c r="H148" s="198">
        <v>2.60666420754949E-2</v>
      </c>
      <c r="I148" s="122">
        <v>84.498520697110393</v>
      </c>
      <c r="J148" s="198">
        <v>5.1683348498635102E-2</v>
      </c>
      <c r="K148" s="198">
        <v>1.1101000909918101E-2</v>
      </c>
      <c r="L148" s="122"/>
      <c r="M148" s="122">
        <v>806.37520702256995</v>
      </c>
      <c r="N148" s="122">
        <v>28386.169353265999</v>
      </c>
      <c r="O148" s="122">
        <v>19391.412700983801</v>
      </c>
      <c r="P148" s="178">
        <v>1.6283561200508601</v>
      </c>
      <c r="Q148" s="122">
        <v>2284.8907066318002</v>
      </c>
      <c r="R148" s="122">
        <v>87497.080062889596</v>
      </c>
      <c r="S148" s="122"/>
      <c r="T148" s="122"/>
    </row>
    <row r="149" spans="1:20" ht="12.75" x14ac:dyDescent="0.2">
      <c r="A149" s="122" t="s">
        <v>498</v>
      </c>
      <c r="B149" s="122">
        <v>2648</v>
      </c>
      <c r="C149" s="122"/>
      <c r="D149" s="122"/>
      <c r="E149" s="122">
        <v>81986</v>
      </c>
      <c r="F149" s="178">
        <v>1.33869298183913</v>
      </c>
      <c r="G149" s="198">
        <v>1.74420022930744E-3</v>
      </c>
      <c r="H149" s="198">
        <v>1.49507621566308E-2</v>
      </c>
      <c r="I149" s="122">
        <v>261.346513273087</v>
      </c>
      <c r="J149" s="198">
        <v>3.5579245236991699E-2</v>
      </c>
      <c r="K149" s="198">
        <v>3.72014734222916E-3</v>
      </c>
      <c r="L149" s="122"/>
      <c r="M149" s="122">
        <v>806.37520702256995</v>
      </c>
      <c r="N149" s="122">
        <v>28386.169353265999</v>
      </c>
      <c r="O149" s="122">
        <v>19391.412700983801</v>
      </c>
      <c r="P149" s="178">
        <v>1.6283561200508601</v>
      </c>
      <c r="Q149" s="122">
        <v>2284.8907066318002</v>
      </c>
      <c r="R149" s="122">
        <v>87497.080062889596</v>
      </c>
      <c r="S149" s="122"/>
      <c r="T149" s="122"/>
    </row>
    <row r="150" spans="1:20" ht="12.75" x14ac:dyDescent="0.2">
      <c r="A150" s="122" t="s">
        <v>499</v>
      </c>
      <c r="B150" s="122">
        <v>3004</v>
      </c>
      <c r="C150" s="122"/>
      <c r="D150" s="122"/>
      <c r="E150" s="122">
        <v>25147</v>
      </c>
      <c r="F150" s="178">
        <v>1.33869298183913</v>
      </c>
      <c r="G150" s="198">
        <v>3.9302236184568101E-3</v>
      </c>
      <c r="H150" s="198">
        <v>2.1686522710350001E-2</v>
      </c>
      <c r="I150" s="122">
        <v>132.35935932150801</v>
      </c>
      <c r="J150" s="198">
        <v>2.1871396190400402E-2</v>
      </c>
      <c r="K150" s="198">
        <v>7.3169761800612404E-3</v>
      </c>
      <c r="L150" s="122"/>
      <c r="M150" s="122">
        <v>806.37520702256995</v>
      </c>
      <c r="N150" s="122">
        <v>28386.169353265999</v>
      </c>
      <c r="O150" s="122">
        <v>19391.412700983801</v>
      </c>
      <c r="P150" s="178">
        <v>1.6283561200508601</v>
      </c>
      <c r="Q150" s="122">
        <v>2284.8907066318002</v>
      </c>
      <c r="R150" s="122">
        <v>87497.080062889596</v>
      </c>
      <c r="S150" s="122"/>
      <c r="T150" s="122"/>
    </row>
    <row r="151" spans="1:20" ht="12.75" x14ac:dyDescent="0.2">
      <c r="A151" s="122" t="s">
        <v>500</v>
      </c>
      <c r="B151" s="122">
        <v>2871</v>
      </c>
      <c r="C151" s="122"/>
      <c r="D151" s="122"/>
      <c r="E151" s="122">
        <v>62755</v>
      </c>
      <c r="F151" s="178">
        <v>1.33869298183913</v>
      </c>
      <c r="G151" s="198">
        <v>2.86829734682495E-3</v>
      </c>
      <c r="H151" s="198">
        <v>1.5696184510250601E-2</v>
      </c>
      <c r="I151" s="122">
        <v>221.21482771279099</v>
      </c>
      <c r="J151" s="198">
        <v>9.1243725599553793E-2</v>
      </c>
      <c r="K151" s="198">
        <v>4.3821209465381202E-3</v>
      </c>
      <c r="L151" s="122"/>
      <c r="M151" s="122">
        <v>806.37520702256995</v>
      </c>
      <c r="N151" s="122">
        <v>28386.169353265999</v>
      </c>
      <c r="O151" s="122">
        <v>19391.412700983801</v>
      </c>
      <c r="P151" s="178">
        <v>1.6283561200508601</v>
      </c>
      <c r="Q151" s="122">
        <v>2284.8907066318002</v>
      </c>
      <c r="R151" s="122">
        <v>87497.080062889596</v>
      </c>
      <c r="S151" s="122"/>
      <c r="T151" s="122"/>
    </row>
    <row r="152" spans="1:20" ht="14.25" customHeight="1" x14ac:dyDescent="0.2">
      <c r="A152" s="19" t="s">
        <v>501</v>
      </c>
      <c r="B152" s="122"/>
      <c r="C152" s="122"/>
      <c r="D152" s="122"/>
      <c r="E152" s="19"/>
      <c r="F152" s="178"/>
      <c r="G152" s="198"/>
      <c r="H152" s="198"/>
      <c r="I152" s="122"/>
      <c r="J152" s="198"/>
      <c r="K152" s="198"/>
      <c r="L152" s="122"/>
      <c r="M152" s="122"/>
      <c r="N152" s="122"/>
      <c r="O152" s="122"/>
      <c r="P152" s="178"/>
      <c r="Q152" s="122"/>
      <c r="R152" s="122"/>
      <c r="S152" s="122"/>
      <c r="T152" s="122"/>
    </row>
    <row r="153" spans="1:20" ht="12.75" x14ac:dyDescent="0.2">
      <c r="A153" s="122" t="s">
        <v>502</v>
      </c>
      <c r="B153" s="122">
        <v>3292</v>
      </c>
      <c r="C153" s="122"/>
      <c r="D153" s="122"/>
      <c r="E153" s="122">
        <v>30223</v>
      </c>
      <c r="F153" s="178">
        <v>1.33869298183913</v>
      </c>
      <c r="G153" s="198">
        <v>1.9521556430533E-3</v>
      </c>
      <c r="H153" s="198">
        <v>2.7759262889629498E-2</v>
      </c>
      <c r="I153" s="122">
        <v>154.97741770980701</v>
      </c>
      <c r="J153" s="198">
        <v>9.5688713893392494E-2</v>
      </c>
      <c r="K153" s="198">
        <v>6.7167389074545896E-3</v>
      </c>
      <c r="L153" s="122"/>
      <c r="M153" s="122">
        <v>806.37520702256995</v>
      </c>
      <c r="N153" s="122">
        <v>28386.169353265999</v>
      </c>
      <c r="O153" s="122">
        <v>19391.412700983801</v>
      </c>
      <c r="P153" s="178">
        <v>1.6283561200508601</v>
      </c>
      <c r="Q153" s="122">
        <v>2284.8907066318002</v>
      </c>
      <c r="R153" s="122">
        <v>87497.080062889596</v>
      </c>
      <c r="S153" s="122"/>
      <c r="T153" s="122"/>
    </row>
    <row r="154" spans="1:20" ht="12.75" x14ac:dyDescent="0.2">
      <c r="A154" s="122" t="s">
        <v>503</v>
      </c>
      <c r="B154" s="122">
        <v>2774</v>
      </c>
      <c r="C154" s="122"/>
      <c r="D154" s="122"/>
      <c r="E154" s="122">
        <v>40390</v>
      </c>
      <c r="F154" s="178">
        <v>1.33869298183913</v>
      </c>
      <c r="G154" s="198">
        <v>2.1519352975158902E-3</v>
      </c>
      <c r="H154" s="198">
        <v>2.1884957236290501E-2</v>
      </c>
      <c r="I154" s="122">
        <v>181.12150617748301</v>
      </c>
      <c r="J154" s="198">
        <v>6.3679128497152807E-2</v>
      </c>
      <c r="K154" s="198">
        <v>3.88710076751671E-3</v>
      </c>
      <c r="L154" s="122"/>
      <c r="M154" s="122">
        <v>806.37520702256995</v>
      </c>
      <c r="N154" s="122">
        <v>28386.169353265999</v>
      </c>
      <c r="O154" s="122">
        <v>19391.412700983801</v>
      </c>
      <c r="P154" s="178">
        <v>1.6283561200508601</v>
      </c>
      <c r="Q154" s="122">
        <v>2284.8907066318002</v>
      </c>
      <c r="R154" s="122">
        <v>87497.080062889596</v>
      </c>
      <c r="S154" s="122"/>
      <c r="T154" s="122"/>
    </row>
    <row r="155" spans="1:20" ht="12.75" x14ac:dyDescent="0.2">
      <c r="A155" s="122" t="s">
        <v>504</v>
      </c>
      <c r="B155" s="122">
        <v>3916</v>
      </c>
      <c r="C155" s="122"/>
      <c r="D155" s="122"/>
      <c r="E155" s="122">
        <v>9905</v>
      </c>
      <c r="F155" s="178">
        <v>1.33869298183913</v>
      </c>
      <c r="G155" s="198">
        <v>5.2498738011105498E-3</v>
      </c>
      <c r="H155" s="198">
        <v>2.64217413185707E-2</v>
      </c>
      <c r="I155" s="122">
        <v>81.682311426648596</v>
      </c>
      <c r="J155" s="198">
        <v>7.3195355880868201E-2</v>
      </c>
      <c r="K155" s="198">
        <v>1.32256436143362E-2</v>
      </c>
      <c r="L155" s="122"/>
      <c r="M155" s="122">
        <v>806.37520702256995</v>
      </c>
      <c r="N155" s="122">
        <v>28386.169353265999</v>
      </c>
      <c r="O155" s="122">
        <v>19391.412700983801</v>
      </c>
      <c r="P155" s="178">
        <v>1.6283561200508601</v>
      </c>
      <c r="Q155" s="122">
        <v>2284.8907066318002</v>
      </c>
      <c r="R155" s="122">
        <v>87497.080062889596</v>
      </c>
      <c r="S155" s="122"/>
      <c r="T155" s="122"/>
    </row>
    <row r="156" spans="1:20" ht="12.75" x14ac:dyDescent="0.2">
      <c r="A156" s="122" t="s">
        <v>505</v>
      </c>
      <c r="B156" s="122">
        <v>2618</v>
      </c>
      <c r="C156" s="122"/>
      <c r="D156" s="122"/>
      <c r="E156" s="122">
        <v>9262</v>
      </c>
      <c r="F156" s="178">
        <v>1.33869298183913</v>
      </c>
      <c r="G156" s="198">
        <v>1.9434247462750999E-3</v>
      </c>
      <c r="H156" s="198">
        <v>2.4448705656759301E-2</v>
      </c>
      <c r="I156" s="122">
        <v>73.341666193235596</v>
      </c>
      <c r="J156" s="198">
        <v>2.9043403152666802E-2</v>
      </c>
      <c r="K156" s="198">
        <v>4.9665299071474803E-3</v>
      </c>
      <c r="L156" s="122"/>
      <c r="M156" s="122">
        <v>806.37520702256995</v>
      </c>
      <c r="N156" s="122">
        <v>28386.169353265999</v>
      </c>
      <c r="O156" s="122">
        <v>19391.412700983801</v>
      </c>
      <c r="P156" s="178">
        <v>1.6283561200508601</v>
      </c>
      <c r="Q156" s="122">
        <v>2284.8907066318002</v>
      </c>
      <c r="R156" s="122">
        <v>87497.080062889596</v>
      </c>
      <c r="S156" s="122"/>
      <c r="T156" s="122"/>
    </row>
    <row r="157" spans="1:20" ht="12.75" x14ac:dyDescent="0.2">
      <c r="A157" s="122" t="s">
        <v>506</v>
      </c>
      <c r="B157" s="122">
        <v>3811</v>
      </c>
      <c r="C157" s="122"/>
      <c r="D157" s="122"/>
      <c r="E157" s="122">
        <v>111026</v>
      </c>
      <c r="F157" s="178">
        <v>1.33869298183913</v>
      </c>
      <c r="G157" s="198">
        <v>4.9643026558343697E-3</v>
      </c>
      <c r="H157" s="198">
        <v>2.4816271906041999E-2</v>
      </c>
      <c r="I157" s="122">
        <v>313.97133627132303</v>
      </c>
      <c r="J157" s="198">
        <v>0.13567993082701299</v>
      </c>
      <c r="K157" s="198">
        <v>6.8272296579179699E-3</v>
      </c>
      <c r="L157" s="122"/>
      <c r="M157" s="122">
        <v>806.37520702256995</v>
      </c>
      <c r="N157" s="122">
        <v>28386.169353265999</v>
      </c>
      <c r="O157" s="122">
        <v>19391.412700983801</v>
      </c>
      <c r="P157" s="178">
        <v>1.6283561200508601</v>
      </c>
      <c r="Q157" s="122">
        <v>2284.8907066318002</v>
      </c>
      <c r="R157" s="122">
        <v>87497.080062889596</v>
      </c>
      <c r="S157" s="122"/>
      <c r="T157" s="122"/>
    </row>
    <row r="158" spans="1:20" ht="12.75" x14ac:dyDescent="0.2">
      <c r="A158" s="122" t="s">
        <v>507</v>
      </c>
      <c r="B158" s="122">
        <v>3262</v>
      </c>
      <c r="C158" s="122"/>
      <c r="D158" s="122"/>
      <c r="E158" s="122">
        <v>4763</v>
      </c>
      <c r="F158" s="178">
        <v>1.33869298183913</v>
      </c>
      <c r="G158" s="198">
        <v>4.0590664147246098E-3</v>
      </c>
      <c r="H158" s="198">
        <v>3.175E-2</v>
      </c>
      <c r="I158" s="122">
        <v>54.717456081217797</v>
      </c>
      <c r="J158" s="198">
        <v>6.5294982154104605E-2</v>
      </c>
      <c r="K158" s="198">
        <v>7.5582615998320401E-3</v>
      </c>
      <c r="L158" s="122"/>
      <c r="M158" s="122">
        <v>806.37520702256995</v>
      </c>
      <c r="N158" s="122">
        <v>28386.169353265999</v>
      </c>
      <c r="O158" s="122">
        <v>19391.412700983801</v>
      </c>
      <c r="P158" s="178">
        <v>1.6283561200508601</v>
      </c>
      <c r="Q158" s="122">
        <v>2284.8907066318002</v>
      </c>
      <c r="R158" s="122">
        <v>87497.080062889596</v>
      </c>
      <c r="S158" s="122"/>
      <c r="T158" s="122"/>
    </row>
    <row r="159" spans="1:20" ht="12.75" x14ac:dyDescent="0.2">
      <c r="A159" s="122" t="s">
        <v>508</v>
      </c>
      <c r="B159" s="122">
        <v>2561</v>
      </c>
      <c r="C159" s="122"/>
      <c r="D159" s="122"/>
      <c r="E159" s="122">
        <v>5647</v>
      </c>
      <c r="F159" s="178">
        <v>1.33869298183913</v>
      </c>
      <c r="G159" s="198">
        <v>1.9774511540050798E-3</v>
      </c>
      <c r="H159" s="198">
        <v>2.91618385477018E-2</v>
      </c>
      <c r="I159" s="122">
        <v>50.783855702378503</v>
      </c>
      <c r="J159" s="198">
        <v>2.01877102886488E-2</v>
      </c>
      <c r="K159" s="198">
        <v>4.0729590933238904E-3</v>
      </c>
      <c r="L159" s="122"/>
      <c r="M159" s="122">
        <v>806.37520702256995</v>
      </c>
      <c r="N159" s="122">
        <v>28386.169353265999</v>
      </c>
      <c r="O159" s="122">
        <v>19391.412700983801</v>
      </c>
      <c r="P159" s="178">
        <v>1.6283561200508601</v>
      </c>
      <c r="Q159" s="122">
        <v>2284.8907066318002</v>
      </c>
      <c r="R159" s="122">
        <v>87497.080062889596</v>
      </c>
      <c r="S159" s="122"/>
      <c r="T159" s="122"/>
    </row>
    <row r="160" spans="1:20" ht="12.75" x14ac:dyDescent="0.2">
      <c r="A160" s="122" t="s">
        <v>509</v>
      </c>
      <c r="B160" s="122">
        <v>3670</v>
      </c>
      <c r="C160" s="122"/>
      <c r="D160" s="122"/>
      <c r="E160" s="122">
        <v>33077</v>
      </c>
      <c r="F160" s="178">
        <v>1.33869298183913</v>
      </c>
      <c r="G160" s="198">
        <v>5.2478560127379604E-3</v>
      </c>
      <c r="H160" s="198">
        <v>2.1169602982030501E-2</v>
      </c>
      <c r="I160" s="122">
        <v>155.148316136528</v>
      </c>
      <c r="J160" s="198">
        <v>6.7841702693714701E-2</v>
      </c>
      <c r="K160" s="198">
        <v>1.1065090546301099E-2</v>
      </c>
      <c r="L160" s="122"/>
      <c r="M160" s="122">
        <v>806.37520702256995</v>
      </c>
      <c r="N160" s="122">
        <v>28386.169353265999</v>
      </c>
      <c r="O160" s="122">
        <v>19391.412700983801</v>
      </c>
      <c r="P160" s="178">
        <v>1.6283561200508601</v>
      </c>
      <c r="Q160" s="122">
        <v>2284.8907066318002</v>
      </c>
      <c r="R160" s="122">
        <v>87497.080062889596</v>
      </c>
      <c r="S160" s="122"/>
      <c r="T160" s="122"/>
    </row>
    <row r="161" spans="1:20" ht="12.75" x14ac:dyDescent="0.2">
      <c r="A161" s="122" t="s">
        <v>510</v>
      </c>
      <c r="B161" s="122">
        <v>3599</v>
      </c>
      <c r="C161" s="122"/>
      <c r="D161" s="122"/>
      <c r="E161" s="122">
        <v>6592</v>
      </c>
      <c r="F161" s="178">
        <v>1.33869298183913</v>
      </c>
      <c r="G161" s="198">
        <v>4.8796521035598698E-3</v>
      </c>
      <c r="H161" s="198">
        <v>3.0851430541192701E-2</v>
      </c>
      <c r="I161" s="122">
        <v>61.261733569986397</v>
      </c>
      <c r="J161" s="198">
        <v>2.18446601941748E-2</v>
      </c>
      <c r="K161" s="198">
        <v>1.1377427184466E-2</v>
      </c>
      <c r="L161" s="122"/>
      <c r="M161" s="122">
        <v>806.37520702256995</v>
      </c>
      <c r="N161" s="122">
        <v>28386.169353265999</v>
      </c>
      <c r="O161" s="122">
        <v>19391.412700983801</v>
      </c>
      <c r="P161" s="178">
        <v>1.6283561200508601</v>
      </c>
      <c r="Q161" s="122">
        <v>2284.8907066318002</v>
      </c>
      <c r="R161" s="122">
        <v>87497.080062889596</v>
      </c>
      <c r="S161" s="122"/>
      <c r="T161" s="122"/>
    </row>
    <row r="162" spans="1:20" ht="12.75" x14ac:dyDescent="0.2">
      <c r="A162" s="122" t="s">
        <v>511</v>
      </c>
      <c r="B162" s="122">
        <v>2188</v>
      </c>
      <c r="C162" s="122"/>
      <c r="D162" s="122"/>
      <c r="E162" s="122">
        <v>5750</v>
      </c>
      <c r="F162" s="178">
        <v>1.33869298183913</v>
      </c>
      <c r="G162" s="198">
        <v>1.8115942028985501E-3</v>
      </c>
      <c r="H162" s="198">
        <v>2.21388367729831E-2</v>
      </c>
      <c r="I162" s="122">
        <v>54.2770669804476</v>
      </c>
      <c r="J162" s="198">
        <v>1.3565217391304301E-2</v>
      </c>
      <c r="K162" s="198">
        <v>2.6086956521739102E-3</v>
      </c>
      <c r="L162" s="122"/>
      <c r="M162" s="122">
        <v>806.37520702256995</v>
      </c>
      <c r="N162" s="122">
        <v>28386.169353265999</v>
      </c>
      <c r="O162" s="122">
        <v>19391.412700983801</v>
      </c>
      <c r="P162" s="178">
        <v>1.6283561200508601</v>
      </c>
      <c r="Q162" s="122">
        <v>2284.8907066318002</v>
      </c>
      <c r="R162" s="122">
        <v>87497.080062889596</v>
      </c>
      <c r="S162" s="122"/>
      <c r="T162" s="122"/>
    </row>
    <row r="163" spans="1:20" ht="12.75" x14ac:dyDescent="0.2">
      <c r="A163" s="122" t="s">
        <v>512</v>
      </c>
      <c r="B163" s="122">
        <v>3444</v>
      </c>
      <c r="C163" s="122"/>
      <c r="D163" s="122"/>
      <c r="E163" s="122">
        <v>5280</v>
      </c>
      <c r="F163" s="178">
        <v>1.33869298183913</v>
      </c>
      <c r="G163" s="198">
        <v>4.4034090909090898E-3</v>
      </c>
      <c r="H163" s="198">
        <v>2.0985401459853999E-2</v>
      </c>
      <c r="I163" s="122">
        <v>59.236812878479498</v>
      </c>
      <c r="J163" s="198">
        <v>7.7272727272727298E-2</v>
      </c>
      <c r="K163" s="198">
        <v>1.09848484848485E-2</v>
      </c>
      <c r="L163" s="122"/>
      <c r="M163" s="122">
        <v>806.37520702256995</v>
      </c>
      <c r="N163" s="122">
        <v>28386.169353265999</v>
      </c>
      <c r="O163" s="122">
        <v>19391.412700983801</v>
      </c>
      <c r="P163" s="178">
        <v>1.6283561200508601</v>
      </c>
      <c r="Q163" s="122">
        <v>2284.8907066318002</v>
      </c>
      <c r="R163" s="122">
        <v>87497.080062889596</v>
      </c>
      <c r="S163" s="122"/>
      <c r="T163" s="122"/>
    </row>
    <row r="164" spans="1:20" ht="12.75" x14ac:dyDescent="0.2">
      <c r="A164" s="122" t="s">
        <v>513</v>
      </c>
      <c r="B164" s="122">
        <v>6236</v>
      </c>
      <c r="C164" s="122"/>
      <c r="D164" s="122"/>
      <c r="E164" s="122">
        <v>564039</v>
      </c>
      <c r="F164" s="178">
        <v>1.33869298183913</v>
      </c>
      <c r="G164" s="198">
        <v>6.8408390199968397E-3</v>
      </c>
      <c r="H164" s="198">
        <v>2.17021256191531E-2</v>
      </c>
      <c r="I164" s="122">
        <v>737.54593077312802</v>
      </c>
      <c r="J164" s="198">
        <v>0.21843170419066801</v>
      </c>
      <c r="K164" s="198">
        <v>1.7566161205164899E-2</v>
      </c>
      <c r="L164" s="122"/>
      <c r="M164" s="122">
        <v>806.37520702256995</v>
      </c>
      <c r="N164" s="122">
        <v>28386.169353265999</v>
      </c>
      <c r="O164" s="122">
        <v>19391.412700983801</v>
      </c>
      <c r="P164" s="178">
        <v>1.6283561200508601</v>
      </c>
      <c r="Q164" s="122">
        <v>2284.8907066318002</v>
      </c>
      <c r="R164" s="122">
        <v>87497.080062889596</v>
      </c>
      <c r="S164" s="122"/>
      <c r="T164" s="122"/>
    </row>
    <row r="165" spans="1:20" ht="12.75" x14ac:dyDescent="0.2">
      <c r="A165" s="122" t="s">
        <v>514</v>
      </c>
      <c r="B165" s="122">
        <v>2896</v>
      </c>
      <c r="C165" s="122"/>
      <c r="D165" s="122"/>
      <c r="E165" s="122">
        <v>13242</v>
      </c>
      <c r="F165" s="178">
        <v>1.33869298183913</v>
      </c>
      <c r="G165" s="198">
        <v>2.5550017620701799E-3</v>
      </c>
      <c r="H165" s="198">
        <v>2.2082554781722399E-2</v>
      </c>
      <c r="I165" s="122">
        <v>91.411159056211503</v>
      </c>
      <c r="J165" s="198">
        <v>4.93127926295122E-2</v>
      </c>
      <c r="K165" s="198">
        <v>6.7965564114182203E-3</v>
      </c>
      <c r="L165" s="122"/>
      <c r="M165" s="122">
        <v>806.37520702256995</v>
      </c>
      <c r="N165" s="122">
        <v>28386.169353265999</v>
      </c>
      <c r="O165" s="122">
        <v>19391.412700983801</v>
      </c>
      <c r="P165" s="178">
        <v>1.6283561200508601</v>
      </c>
      <c r="Q165" s="122">
        <v>2284.8907066318002</v>
      </c>
      <c r="R165" s="122">
        <v>87497.080062889596</v>
      </c>
      <c r="S165" s="122"/>
      <c r="T165" s="122"/>
    </row>
    <row r="166" spans="1:20" ht="12.75" x14ac:dyDescent="0.2">
      <c r="A166" s="122" t="s">
        <v>515</v>
      </c>
      <c r="B166" s="122">
        <v>2903</v>
      </c>
      <c r="C166" s="122"/>
      <c r="D166" s="122"/>
      <c r="E166" s="122">
        <v>9485</v>
      </c>
      <c r="F166" s="178">
        <v>1.33869298183913</v>
      </c>
      <c r="G166" s="198">
        <v>2.1700931295027199E-3</v>
      </c>
      <c r="H166" s="198">
        <v>2.68817204301075E-2</v>
      </c>
      <c r="I166" s="122">
        <v>72.166474210674906</v>
      </c>
      <c r="J166" s="198">
        <v>3.1101739588824499E-2</v>
      </c>
      <c r="K166" s="198">
        <v>6.7474960463890397E-3</v>
      </c>
      <c r="L166" s="122"/>
      <c r="M166" s="122">
        <v>806.37520702256995</v>
      </c>
      <c r="N166" s="122">
        <v>28386.169353265999</v>
      </c>
      <c r="O166" s="122">
        <v>19391.412700983801</v>
      </c>
      <c r="P166" s="178">
        <v>1.6283561200508601</v>
      </c>
      <c r="Q166" s="122">
        <v>2284.8907066318002</v>
      </c>
      <c r="R166" s="122">
        <v>87497.080062889596</v>
      </c>
      <c r="S166" s="122"/>
      <c r="T166" s="122"/>
    </row>
    <row r="167" spans="1:20" ht="12.75" x14ac:dyDescent="0.2">
      <c r="A167" s="122" t="s">
        <v>516</v>
      </c>
      <c r="B167" s="122">
        <v>3081</v>
      </c>
      <c r="C167" s="122"/>
      <c r="D167" s="122"/>
      <c r="E167" s="122">
        <v>9093</v>
      </c>
      <c r="F167" s="178">
        <v>1.33869298183913</v>
      </c>
      <c r="G167" s="198">
        <v>2.53858279262436E-3</v>
      </c>
      <c r="H167" s="198">
        <v>2.2184914258304399E-2</v>
      </c>
      <c r="I167" s="122">
        <v>80.156097709407007</v>
      </c>
      <c r="J167" s="198">
        <v>6.5764874078961796E-2</v>
      </c>
      <c r="K167" s="198">
        <v>8.1381282305069795E-3</v>
      </c>
      <c r="L167" s="122"/>
      <c r="M167" s="122">
        <v>806.37520702256995</v>
      </c>
      <c r="N167" s="122">
        <v>28386.169353265999</v>
      </c>
      <c r="O167" s="122">
        <v>19391.412700983801</v>
      </c>
      <c r="P167" s="178">
        <v>1.6283561200508601</v>
      </c>
      <c r="Q167" s="122">
        <v>2284.8907066318002</v>
      </c>
      <c r="R167" s="122">
        <v>87497.080062889596</v>
      </c>
      <c r="S167" s="122"/>
      <c r="T167" s="122"/>
    </row>
    <row r="168" spans="1:20" ht="12.75" x14ac:dyDescent="0.2">
      <c r="A168" s="122" t="s">
        <v>517</v>
      </c>
      <c r="B168" s="122">
        <v>2948</v>
      </c>
      <c r="C168" s="122"/>
      <c r="D168" s="122"/>
      <c r="E168" s="122">
        <v>37412</v>
      </c>
      <c r="F168" s="178">
        <v>1.33869298183913</v>
      </c>
      <c r="G168" s="198">
        <v>2.0804376492391001E-3</v>
      </c>
      <c r="H168" s="198">
        <v>1.91237934870854E-2</v>
      </c>
      <c r="I168" s="122">
        <v>182.77581896957801</v>
      </c>
      <c r="J168" s="198">
        <v>6.2145835560782597E-2</v>
      </c>
      <c r="K168" s="198">
        <v>6.0141131187854196E-3</v>
      </c>
      <c r="L168" s="122"/>
      <c r="M168" s="122">
        <v>806.37520702256995</v>
      </c>
      <c r="N168" s="122">
        <v>28386.169353265999</v>
      </c>
      <c r="O168" s="122">
        <v>19391.412700983801</v>
      </c>
      <c r="P168" s="178">
        <v>1.6283561200508601</v>
      </c>
      <c r="Q168" s="122">
        <v>2284.8907066318002</v>
      </c>
      <c r="R168" s="122">
        <v>87497.080062889596</v>
      </c>
      <c r="S168" s="122"/>
      <c r="T168" s="122"/>
    </row>
    <row r="169" spans="1:20" ht="12.75" x14ac:dyDescent="0.2">
      <c r="A169" s="122" t="s">
        <v>518</v>
      </c>
      <c r="B169" s="122">
        <v>2774</v>
      </c>
      <c r="C169" s="122"/>
      <c r="D169" s="122"/>
      <c r="E169" s="122">
        <v>6954</v>
      </c>
      <c r="F169" s="178">
        <v>1.33869298183913</v>
      </c>
      <c r="G169" s="198">
        <v>2.8640590547406798E-3</v>
      </c>
      <c r="H169" s="198">
        <v>1.9111323459149499E-2</v>
      </c>
      <c r="I169" s="122">
        <v>72.332565280100496</v>
      </c>
      <c r="J169" s="198">
        <v>2.9335634167385698E-2</v>
      </c>
      <c r="K169" s="198">
        <v>7.1901064135749199E-3</v>
      </c>
      <c r="L169" s="122"/>
      <c r="M169" s="122">
        <v>806.37520702256995</v>
      </c>
      <c r="N169" s="122">
        <v>28386.169353265999</v>
      </c>
      <c r="O169" s="122">
        <v>19391.412700983801</v>
      </c>
      <c r="P169" s="178">
        <v>1.6283561200508601</v>
      </c>
      <c r="Q169" s="122">
        <v>2284.8907066318002</v>
      </c>
      <c r="R169" s="122">
        <v>87497.080062889596</v>
      </c>
      <c r="S169" s="122"/>
      <c r="T169" s="122"/>
    </row>
    <row r="170" spans="1:20" ht="12.75" x14ac:dyDescent="0.2">
      <c r="A170" s="122" t="s">
        <v>519</v>
      </c>
      <c r="B170" s="122">
        <v>2938</v>
      </c>
      <c r="C170" s="122"/>
      <c r="D170" s="122"/>
      <c r="E170" s="122">
        <v>44110</v>
      </c>
      <c r="F170" s="178">
        <v>1.33869298183913</v>
      </c>
      <c r="G170" s="198">
        <v>1.23554749489912E-3</v>
      </c>
      <c r="H170" s="198">
        <v>2.2623868806559699E-2</v>
      </c>
      <c r="I170" s="122">
        <v>182.082398929715</v>
      </c>
      <c r="J170" s="198">
        <v>9.0637043754250704E-2</v>
      </c>
      <c r="K170" s="198">
        <v>4.6928134209929702E-3</v>
      </c>
      <c r="L170" s="122"/>
      <c r="M170" s="122">
        <v>806.37520702256995</v>
      </c>
      <c r="N170" s="122">
        <v>28386.169353265999</v>
      </c>
      <c r="O170" s="122">
        <v>19391.412700983801</v>
      </c>
      <c r="P170" s="178">
        <v>1.6283561200508601</v>
      </c>
      <c r="Q170" s="122">
        <v>2284.8907066318002</v>
      </c>
      <c r="R170" s="122">
        <v>87497.080062889596</v>
      </c>
      <c r="S170" s="122"/>
      <c r="T170" s="122"/>
    </row>
    <row r="171" spans="1:20" ht="12.75" x14ac:dyDescent="0.2">
      <c r="A171" s="122" t="s">
        <v>520</v>
      </c>
      <c r="B171" s="122">
        <v>2820</v>
      </c>
      <c r="C171" s="122"/>
      <c r="D171" s="122"/>
      <c r="E171" s="122">
        <v>41510</v>
      </c>
      <c r="F171" s="178">
        <v>1.33869298183913</v>
      </c>
      <c r="G171" s="198">
        <v>1.54581225407532E-3</v>
      </c>
      <c r="H171" s="198">
        <v>1.69900958209196E-2</v>
      </c>
      <c r="I171" s="122">
        <v>191.73158320944401</v>
      </c>
      <c r="J171" s="198">
        <v>4.1146711635750399E-2</v>
      </c>
      <c r="K171" s="198">
        <v>5.9503734039990401E-3</v>
      </c>
      <c r="L171" s="122"/>
      <c r="M171" s="122">
        <v>806.37520702256995</v>
      </c>
      <c r="N171" s="122">
        <v>28386.169353265999</v>
      </c>
      <c r="O171" s="122">
        <v>19391.412700983801</v>
      </c>
      <c r="P171" s="178">
        <v>1.6283561200508601</v>
      </c>
      <c r="Q171" s="122">
        <v>2284.8907066318002</v>
      </c>
      <c r="R171" s="122">
        <v>87497.080062889596</v>
      </c>
      <c r="S171" s="122"/>
      <c r="T171" s="122"/>
    </row>
    <row r="172" spans="1:20" ht="12.75" x14ac:dyDescent="0.2">
      <c r="A172" s="122" t="s">
        <v>521</v>
      </c>
      <c r="B172" s="122">
        <v>3058</v>
      </c>
      <c r="C172" s="122"/>
      <c r="D172" s="122"/>
      <c r="E172" s="122">
        <v>39506</v>
      </c>
      <c r="F172" s="178">
        <v>1.33869298183913</v>
      </c>
      <c r="G172" s="198">
        <v>2.29290065644037E-3</v>
      </c>
      <c r="H172" s="198">
        <v>2.0755990550118099E-2</v>
      </c>
      <c r="I172" s="122">
        <v>172.77731332556399</v>
      </c>
      <c r="J172" s="198">
        <v>0.108869538804232</v>
      </c>
      <c r="K172" s="198">
        <v>5.4928365311598202E-3</v>
      </c>
      <c r="L172" s="122"/>
      <c r="M172" s="122">
        <v>806.37520702256995</v>
      </c>
      <c r="N172" s="122">
        <v>28386.169353265999</v>
      </c>
      <c r="O172" s="122">
        <v>19391.412700983801</v>
      </c>
      <c r="P172" s="178">
        <v>1.6283561200508601</v>
      </c>
      <c r="Q172" s="122">
        <v>2284.8907066318002</v>
      </c>
      <c r="R172" s="122">
        <v>87497.080062889596</v>
      </c>
      <c r="S172" s="122"/>
      <c r="T172" s="122"/>
    </row>
    <row r="173" spans="1:20" ht="12.75" x14ac:dyDescent="0.2">
      <c r="A173" s="122" t="s">
        <v>522</v>
      </c>
      <c r="B173" s="122">
        <v>3805</v>
      </c>
      <c r="C173" s="122"/>
      <c r="D173" s="122"/>
      <c r="E173" s="122">
        <v>13961</v>
      </c>
      <c r="F173" s="178">
        <v>1.33869298183913</v>
      </c>
      <c r="G173" s="198">
        <v>2.8054341857078001E-3</v>
      </c>
      <c r="H173" s="198">
        <v>3.6436556020138199E-2</v>
      </c>
      <c r="I173" s="122">
        <v>93.016127633867896</v>
      </c>
      <c r="J173" s="198">
        <v>5.2861542869421997E-2</v>
      </c>
      <c r="K173" s="198">
        <v>1.11739846715851E-2</v>
      </c>
      <c r="L173" s="122"/>
      <c r="M173" s="122">
        <v>806.37520702256995</v>
      </c>
      <c r="N173" s="122">
        <v>28386.169353265999</v>
      </c>
      <c r="O173" s="122">
        <v>19391.412700983801</v>
      </c>
      <c r="P173" s="178">
        <v>1.6283561200508601</v>
      </c>
      <c r="Q173" s="122">
        <v>2284.8907066318002</v>
      </c>
      <c r="R173" s="122">
        <v>87497.080062889596</v>
      </c>
      <c r="S173" s="122"/>
      <c r="T173" s="122"/>
    </row>
    <row r="174" spans="1:20" ht="12.75" x14ac:dyDescent="0.2">
      <c r="A174" s="122" t="s">
        <v>523</v>
      </c>
      <c r="B174" s="122">
        <v>3637</v>
      </c>
      <c r="C174" s="122"/>
      <c r="D174" s="122"/>
      <c r="E174" s="122">
        <v>14621</v>
      </c>
      <c r="F174" s="178">
        <v>1.33869298183913</v>
      </c>
      <c r="G174" s="198">
        <v>2.7357909855687001E-3</v>
      </c>
      <c r="H174" s="198">
        <v>2.04081632653061E-2</v>
      </c>
      <c r="I174" s="122">
        <v>104.55620498086201</v>
      </c>
      <c r="J174" s="198">
        <v>0.13268586280008199</v>
      </c>
      <c r="K174" s="198">
        <v>1.1011558716914E-2</v>
      </c>
      <c r="L174" s="122"/>
      <c r="M174" s="122">
        <v>806.37520702256995</v>
      </c>
      <c r="N174" s="122">
        <v>28386.169353265999</v>
      </c>
      <c r="O174" s="122">
        <v>19391.412700983801</v>
      </c>
      <c r="P174" s="178">
        <v>1.6283561200508601</v>
      </c>
      <c r="Q174" s="122">
        <v>2284.8907066318002</v>
      </c>
      <c r="R174" s="122">
        <v>87497.080062889596</v>
      </c>
      <c r="S174" s="122"/>
      <c r="T174" s="122"/>
    </row>
    <row r="175" spans="1:20" ht="12.75" x14ac:dyDescent="0.2">
      <c r="A175" s="122" t="s">
        <v>524</v>
      </c>
      <c r="B175" s="122">
        <v>2825</v>
      </c>
      <c r="C175" s="122"/>
      <c r="D175" s="122"/>
      <c r="E175" s="122">
        <v>24290</v>
      </c>
      <c r="F175" s="178">
        <v>1.33869298183913</v>
      </c>
      <c r="G175" s="198">
        <v>2.54219843557019E-3</v>
      </c>
      <c r="H175" s="198">
        <v>1.8144693489256999E-2</v>
      </c>
      <c r="I175" s="122">
        <v>136.231420751602</v>
      </c>
      <c r="J175" s="198">
        <v>8.3038287361053897E-2</v>
      </c>
      <c r="K175" s="198">
        <v>5.3519967064635703E-3</v>
      </c>
      <c r="L175" s="122"/>
      <c r="M175" s="122">
        <v>806.37520702256995</v>
      </c>
      <c r="N175" s="122">
        <v>28386.169353265999</v>
      </c>
      <c r="O175" s="122">
        <v>19391.412700983801</v>
      </c>
      <c r="P175" s="178">
        <v>1.6283561200508601</v>
      </c>
      <c r="Q175" s="122">
        <v>2284.8907066318002</v>
      </c>
      <c r="R175" s="122">
        <v>87497.080062889596</v>
      </c>
      <c r="S175" s="122"/>
      <c r="T175" s="122"/>
    </row>
    <row r="176" spans="1:20" ht="12.75" x14ac:dyDescent="0.2">
      <c r="A176" s="122" t="s">
        <v>525</v>
      </c>
      <c r="B176" s="122">
        <v>3261</v>
      </c>
      <c r="C176" s="122"/>
      <c r="D176" s="122"/>
      <c r="E176" s="122">
        <v>34484</v>
      </c>
      <c r="F176" s="178">
        <v>1.33869298183913</v>
      </c>
      <c r="G176" s="198">
        <v>2.8177318949851099E-3</v>
      </c>
      <c r="H176" s="198">
        <v>2.6746110559417401E-2</v>
      </c>
      <c r="I176" s="122">
        <v>150.48255712872501</v>
      </c>
      <c r="J176" s="198">
        <v>5.3010091636701097E-2</v>
      </c>
      <c r="K176" s="198">
        <v>7.5977264818466502E-3</v>
      </c>
      <c r="L176" s="122"/>
      <c r="M176" s="122">
        <v>806.37520702256995</v>
      </c>
      <c r="N176" s="122">
        <v>28386.169353265999</v>
      </c>
      <c r="O176" s="122">
        <v>19391.412700983801</v>
      </c>
      <c r="P176" s="178">
        <v>1.6283561200508601</v>
      </c>
      <c r="Q176" s="122">
        <v>2284.8907066318002</v>
      </c>
      <c r="R176" s="122">
        <v>87497.080062889596</v>
      </c>
      <c r="S176" s="122"/>
      <c r="T176" s="122"/>
    </row>
    <row r="177" spans="1:20" ht="12.75" x14ac:dyDescent="0.2">
      <c r="A177" s="122" t="s">
        <v>526</v>
      </c>
      <c r="B177" s="122">
        <v>3617</v>
      </c>
      <c r="C177" s="122"/>
      <c r="D177" s="122"/>
      <c r="E177" s="122">
        <v>9377</v>
      </c>
      <c r="F177" s="178">
        <v>1.33869298183913</v>
      </c>
      <c r="G177" s="198">
        <v>5.4121787352031598E-3</v>
      </c>
      <c r="H177" s="198">
        <v>2.6213340254347298E-2</v>
      </c>
      <c r="I177" s="122">
        <v>73.654599313281196</v>
      </c>
      <c r="J177" s="198">
        <v>4.6496747360563098E-2</v>
      </c>
      <c r="K177" s="198">
        <v>1.15175429241762E-2</v>
      </c>
      <c r="L177" s="122"/>
      <c r="M177" s="122">
        <v>806.37520702256995</v>
      </c>
      <c r="N177" s="122">
        <v>28386.169353265999</v>
      </c>
      <c r="O177" s="122">
        <v>19391.412700983801</v>
      </c>
      <c r="P177" s="178">
        <v>1.6283561200508601</v>
      </c>
      <c r="Q177" s="122">
        <v>2284.8907066318002</v>
      </c>
      <c r="R177" s="122">
        <v>87497.080062889596</v>
      </c>
      <c r="S177" s="122"/>
      <c r="T177" s="122"/>
    </row>
    <row r="178" spans="1:20" ht="12.75" x14ac:dyDescent="0.2">
      <c r="A178" s="122" t="s">
        <v>527</v>
      </c>
      <c r="B178" s="122">
        <v>3201</v>
      </c>
      <c r="C178" s="122"/>
      <c r="D178" s="122"/>
      <c r="E178" s="122">
        <v>10423</v>
      </c>
      <c r="F178" s="178">
        <v>1.33869298183913</v>
      </c>
      <c r="G178" s="198">
        <v>3.3819437781828598E-3</v>
      </c>
      <c r="H178" s="198">
        <v>2.6153011394465499E-2</v>
      </c>
      <c r="I178" s="122">
        <v>79.0253124005214</v>
      </c>
      <c r="J178" s="198">
        <v>3.5306533627554398E-2</v>
      </c>
      <c r="K178" s="198">
        <v>8.82663340688861E-3</v>
      </c>
      <c r="L178" s="122"/>
      <c r="M178" s="122">
        <v>806.37520702256995</v>
      </c>
      <c r="N178" s="122">
        <v>28386.169353265999</v>
      </c>
      <c r="O178" s="122">
        <v>19391.412700983801</v>
      </c>
      <c r="P178" s="178">
        <v>1.6283561200508601</v>
      </c>
      <c r="Q178" s="122">
        <v>2284.8907066318002</v>
      </c>
      <c r="R178" s="122">
        <v>87497.080062889596</v>
      </c>
      <c r="S178" s="122"/>
      <c r="T178" s="122"/>
    </row>
    <row r="179" spans="1:20" ht="12.75" x14ac:dyDescent="0.2">
      <c r="A179" s="122" t="s">
        <v>528</v>
      </c>
      <c r="B179" s="122">
        <v>3499</v>
      </c>
      <c r="C179" s="122"/>
      <c r="D179" s="122"/>
      <c r="E179" s="122">
        <v>66121</v>
      </c>
      <c r="F179" s="178">
        <v>1.33869298183913</v>
      </c>
      <c r="G179" s="198">
        <v>2.56096146962891E-3</v>
      </c>
      <c r="H179" s="198">
        <v>1.7864282339257801E-2</v>
      </c>
      <c r="I179" s="122">
        <v>248.026208292592</v>
      </c>
      <c r="J179" s="198">
        <v>0.14243583732853399</v>
      </c>
      <c r="K179" s="198">
        <v>7.5316465268220403E-3</v>
      </c>
      <c r="L179" s="122"/>
      <c r="M179" s="122">
        <v>806.37520702256995</v>
      </c>
      <c r="N179" s="122">
        <v>28386.169353265999</v>
      </c>
      <c r="O179" s="122">
        <v>19391.412700983801</v>
      </c>
      <c r="P179" s="178">
        <v>1.6283561200508601</v>
      </c>
      <c r="Q179" s="122">
        <v>2284.8907066318002</v>
      </c>
      <c r="R179" s="122">
        <v>87497.080062889596</v>
      </c>
      <c r="S179" s="122"/>
      <c r="T179" s="122"/>
    </row>
    <row r="180" spans="1:20" ht="12.75" x14ac:dyDescent="0.2">
      <c r="A180" s="122" t="s">
        <v>529</v>
      </c>
      <c r="B180" s="122">
        <v>2846</v>
      </c>
      <c r="C180" s="122"/>
      <c r="D180" s="122"/>
      <c r="E180" s="122">
        <v>15108</v>
      </c>
      <c r="F180" s="178">
        <v>1.33869298183913</v>
      </c>
      <c r="G180" s="198">
        <v>2.02982967081458E-3</v>
      </c>
      <c r="H180" s="198">
        <v>2.1800332058038E-2</v>
      </c>
      <c r="I180" s="122">
        <v>82.619610262939403</v>
      </c>
      <c r="J180" s="198">
        <v>1.6812284882181599E-2</v>
      </c>
      <c r="K180" s="198">
        <v>7.6118612655546704E-3</v>
      </c>
      <c r="L180" s="122"/>
      <c r="M180" s="122">
        <v>806.37520702256995</v>
      </c>
      <c r="N180" s="122">
        <v>28386.169353265999</v>
      </c>
      <c r="O180" s="122">
        <v>19391.412700983801</v>
      </c>
      <c r="P180" s="178">
        <v>1.6283561200508601</v>
      </c>
      <c r="Q180" s="122">
        <v>2284.8907066318002</v>
      </c>
      <c r="R180" s="122">
        <v>87497.080062889596</v>
      </c>
      <c r="S180" s="122"/>
      <c r="T180" s="122"/>
    </row>
    <row r="181" spans="1:20" ht="12.75" x14ac:dyDescent="0.2">
      <c r="A181" s="122" t="s">
        <v>530</v>
      </c>
      <c r="B181" s="122">
        <v>3472</v>
      </c>
      <c r="C181" s="122"/>
      <c r="D181" s="122"/>
      <c r="E181" s="122">
        <v>37880</v>
      </c>
      <c r="F181" s="178">
        <v>1.33869298183913</v>
      </c>
      <c r="G181" s="198">
        <v>2.08113340373108E-3</v>
      </c>
      <c r="H181" s="198">
        <v>1.97912689321624E-2</v>
      </c>
      <c r="I181" s="122">
        <v>191.68202836990201</v>
      </c>
      <c r="J181" s="198">
        <v>0.16861140443505801</v>
      </c>
      <c r="K181" s="198">
        <v>7.39176346356917E-3</v>
      </c>
      <c r="L181" s="122"/>
      <c r="M181" s="122">
        <v>806.37520702256995</v>
      </c>
      <c r="N181" s="122">
        <v>28386.169353265999</v>
      </c>
      <c r="O181" s="122">
        <v>19391.412700983801</v>
      </c>
      <c r="P181" s="178">
        <v>1.6283561200508601</v>
      </c>
      <c r="Q181" s="122">
        <v>2284.8907066318002</v>
      </c>
      <c r="R181" s="122">
        <v>87497.080062889596</v>
      </c>
      <c r="S181" s="122"/>
      <c r="T181" s="122"/>
    </row>
    <row r="182" spans="1:20" ht="12.75" x14ac:dyDescent="0.2">
      <c r="A182" s="122" t="s">
        <v>531</v>
      </c>
      <c r="B182" s="122">
        <v>3477</v>
      </c>
      <c r="C182" s="122"/>
      <c r="D182" s="122"/>
      <c r="E182" s="122">
        <v>18843</v>
      </c>
      <c r="F182" s="178">
        <v>1.33869298183913</v>
      </c>
      <c r="G182" s="198">
        <v>4.67016929363689E-3</v>
      </c>
      <c r="H182" s="198">
        <v>2.42257742257742E-2</v>
      </c>
      <c r="I182" s="122">
        <v>119.352419330318</v>
      </c>
      <c r="J182" s="198">
        <v>0.117974844769941</v>
      </c>
      <c r="K182" s="198">
        <v>8.2789364750835894E-3</v>
      </c>
      <c r="L182" s="122"/>
      <c r="M182" s="122">
        <v>806.37520702256995</v>
      </c>
      <c r="N182" s="122">
        <v>28386.169353265999</v>
      </c>
      <c r="O182" s="122">
        <v>19391.412700983801</v>
      </c>
      <c r="P182" s="178">
        <v>1.6283561200508601</v>
      </c>
      <c r="Q182" s="122">
        <v>2284.8907066318002</v>
      </c>
      <c r="R182" s="122">
        <v>87497.080062889596</v>
      </c>
      <c r="S182" s="122"/>
      <c r="T182" s="122"/>
    </row>
    <row r="183" spans="1:20" ht="12.75" x14ac:dyDescent="0.2">
      <c r="A183" s="122" t="s">
        <v>532</v>
      </c>
      <c r="B183" s="122">
        <v>3174</v>
      </c>
      <c r="C183" s="122"/>
      <c r="D183" s="122"/>
      <c r="E183" s="122">
        <v>54975</v>
      </c>
      <c r="F183" s="178">
        <v>1.33869298183913</v>
      </c>
      <c r="G183" s="198">
        <v>3.8396240715476699E-3</v>
      </c>
      <c r="H183" s="198">
        <v>1.8875579185617001E-2</v>
      </c>
      <c r="I183" s="122">
        <v>215.550458129877</v>
      </c>
      <c r="J183" s="198">
        <v>0.13378808549340601</v>
      </c>
      <c r="K183" s="198">
        <v>4.9477035015916297E-3</v>
      </c>
      <c r="L183" s="122"/>
      <c r="M183" s="122">
        <v>806.37520702256995</v>
      </c>
      <c r="N183" s="122">
        <v>28386.169353265999</v>
      </c>
      <c r="O183" s="122">
        <v>19391.412700983801</v>
      </c>
      <c r="P183" s="178">
        <v>1.6283561200508601</v>
      </c>
      <c r="Q183" s="122">
        <v>2284.8907066318002</v>
      </c>
      <c r="R183" s="122">
        <v>87497.080062889596</v>
      </c>
      <c r="S183" s="122"/>
      <c r="T183" s="122"/>
    </row>
    <row r="184" spans="1:20" ht="12.75" x14ac:dyDescent="0.2">
      <c r="A184" s="122" t="s">
        <v>533</v>
      </c>
      <c r="B184" s="122">
        <v>2522</v>
      </c>
      <c r="C184" s="122"/>
      <c r="D184" s="122"/>
      <c r="E184" s="122">
        <v>9073</v>
      </c>
      <c r="F184" s="178">
        <v>1.33869298183913</v>
      </c>
      <c r="G184" s="198">
        <v>2.4431463316066E-3</v>
      </c>
      <c r="H184" s="198">
        <v>1.8782778387608199E-2</v>
      </c>
      <c r="I184" s="122">
        <v>87.800911157003398</v>
      </c>
      <c r="J184" s="198">
        <v>2.5129505125096398E-2</v>
      </c>
      <c r="K184" s="198">
        <v>5.0699878761159504E-3</v>
      </c>
      <c r="L184" s="122"/>
      <c r="M184" s="122">
        <v>806.37520702256995</v>
      </c>
      <c r="N184" s="122">
        <v>28386.169353265999</v>
      </c>
      <c r="O184" s="122">
        <v>19391.412700983801</v>
      </c>
      <c r="P184" s="178">
        <v>1.6283561200508601</v>
      </c>
      <c r="Q184" s="122">
        <v>2284.8907066318002</v>
      </c>
      <c r="R184" s="122">
        <v>87497.080062889596</v>
      </c>
      <c r="S184" s="122"/>
      <c r="T184" s="122"/>
    </row>
    <row r="185" spans="1:20" ht="12.75" x14ac:dyDescent="0.2">
      <c r="A185" s="122" t="s">
        <v>534</v>
      </c>
      <c r="B185" s="122">
        <v>3085</v>
      </c>
      <c r="C185" s="122"/>
      <c r="D185" s="122"/>
      <c r="E185" s="122">
        <v>26224</v>
      </c>
      <c r="F185" s="178">
        <v>1.33869298183913</v>
      </c>
      <c r="G185" s="198">
        <v>2.2720917225950801E-3</v>
      </c>
      <c r="H185" s="198">
        <v>2.1481956011104E-2</v>
      </c>
      <c r="I185" s="122">
        <v>145.16197849299201</v>
      </c>
      <c r="J185" s="198">
        <v>7.4397498474679705E-2</v>
      </c>
      <c r="K185" s="198">
        <v>6.9783404514948098E-3</v>
      </c>
      <c r="L185" s="122"/>
      <c r="M185" s="122">
        <v>806.37520702256995</v>
      </c>
      <c r="N185" s="122">
        <v>28386.169353265999</v>
      </c>
      <c r="O185" s="122">
        <v>19391.412700983801</v>
      </c>
      <c r="P185" s="178">
        <v>1.6283561200508601</v>
      </c>
      <c r="Q185" s="122">
        <v>2284.8907066318002</v>
      </c>
      <c r="R185" s="122">
        <v>87497.080062889596</v>
      </c>
      <c r="S185" s="122"/>
      <c r="T185" s="122"/>
    </row>
    <row r="186" spans="1:20" ht="12.75" x14ac:dyDescent="0.2">
      <c r="A186" s="122" t="s">
        <v>535</v>
      </c>
      <c r="B186" s="122">
        <v>2883</v>
      </c>
      <c r="C186" s="122"/>
      <c r="D186" s="122"/>
      <c r="E186" s="122">
        <v>13218</v>
      </c>
      <c r="F186" s="178">
        <v>1.33869298183913</v>
      </c>
      <c r="G186" s="198">
        <v>4.4573056942553103E-3</v>
      </c>
      <c r="H186" s="198">
        <v>2.99057763211798E-2</v>
      </c>
      <c r="I186" s="122">
        <v>91.961948652689998</v>
      </c>
      <c r="J186" s="198">
        <v>5.5681646239975797E-2</v>
      </c>
      <c r="K186" s="198">
        <v>4.1609925858677602E-3</v>
      </c>
      <c r="L186" s="122"/>
      <c r="M186" s="122">
        <v>806.37520702256995</v>
      </c>
      <c r="N186" s="122">
        <v>28386.169353265999</v>
      </c>
      <c r="O186" s="122">
        <v>19391.412700983801</v>
      </c>
      <c r="P186" s="178">
        <v>1.6283561200508601</v>
      </c>
      <c r="Q186" s="122">
        <v>2284.8907066318002</v>
      </c>
      <c r="R186" s="122">
        <v>87497.080062889596</v>
      </c>
      <c r="S186" s="122"/>
      <c r="T186" s="122"/>
    </row>
    <row r="187" spans="1:20" ht="12.75" x14ac:dyDescent="0.2">
      <c r="A187" s="122" t="s">
        <v>536</v>
      </c>
      <c r="B187" s="122">
        <v>3169</v>
      </c>
      <c r="C187" s="122"/>
      <c r="D187" s="122"/>
      <c r="E187" s="122">
        <v>10659</v>
      </c>
      <c r="F187" s="178">
        <v>1.33869298183913</v>
      </c>
      <c r="G187" s="198">
        <v>2.0796197266785498E-3</v>
      </c>
      <c r="H187" s="198">
        <v>3.2560706401765997E-2</v>
      </c>
      <c r="I187" s="122">
        <v>80.218451742725605</v>
      </c>
      <c r="J187" s="198">
        <v>3.6213528473590398E-2</v>
      </c>
      <c r="K187" s="198">
        <v>7.5053945022985303E-3</v>
      </c>
      <c r="L187" s="122"/>
      <c r="M187" s="122">
        <v>806.37520702256995</v>
      </c>
      <c r="N187" s="122">
        <v>28386.169353265999</v>
      </c>
      <c r="O187" s="122">
        <v>19391.412700983801</v>
      </c>
      <c r="P187" s="178">
        <v>1.6283561200508601</v>
      </c>
      <c r="Q187" s="122">
        <v>2284.8907066318002</v>
      </c>
      <c r="R187" s="122">
        <v>87497.080062889596</v>
      </c>
      <c r="S187" s="122"/>
      <c r="T187" s="122"/>
    </row>
    <row r="188" spans="1:20" ht="12.75" x14ac:dyDescent="0.2">
      <c r="A188" s="122" t="s">
        <v>537</v>
      </c>
      <c r="B188" s="122">
        <v>3051</v>
      </c>
      <c r="C188" s="122"/>
      <c r="D188" s="122"/>
      <c r="E188" s="122">
        <v>12763</v>
      </c>
      <c r="F188" s="178">
        <v>1.33869298183913</v>
      </c>
      <c r="G188" s="198">
        <v>2.74230196662227E-3</v>
      </c>
      <c r="H188" s="198">
        <v>2.4819212570306198E-2</v>
      </c>
      <c r="I188" s="122">
        <v>74.094534211370799</v>
      </c>
      <c r="J188" s="198">
        <v>3.5101465172765002E-2</v>
      </c>
      <c r="K188" s="198">
        <v>8.1485544151061705E-3</v>
      </c>
      <c r="L188" s="122"/>
      <c r="M188" s="122">
        <v>806.37520702256995</v>
      </c>
      <c r="N188" s="122">
        <v>28386.169353265999</v>
      </c>
      <c r="O188" s="122">
        <v>19391.412700983801</v>
      </c>
      <c r="P188" s="178">
        <v>1.6283561200508601</v>
      </c>
      <c r="Q188" s="122">
        <v>2284.8907066318002</v>
      </c>
      <c r="R188" s="122">
        <v>87497.080062889596</v>
      </c>
      <c r="S188" s="122"/>
      <c r="T188" s="122"/>
    </row>
    <row r="189" spans="1:20" ht="12.75" x14ac:dyDescent="0.2">
      <c r="A189" s="122" t="s">
        <v>538</v>
      </c>
      <c r="B189" s="122">
        <v>3636</v>
      </c>
      <c r="C189" s="122"/>
      <c r="D189" s="122"/>
      <c r="E189" s="122">
        <v>11110</v>
      </c>
      <c r="F189" s="178">
        <v>1.33869298183913</v>
      </c>
      <c r="G189" s="198">
        <v>4.1929192919291898E-3</v>
      </c>
      <c r="H189" s="198">
        <v>2.0569114355749801E-2</v>
      </c>
      <c r="I189" s="122">
        <v>95.289033996572797</v>
      </c>
      <c r="J189" s="198">
        <v>0.106930693069307</v>
      </c>
      <c r="K189" s="198">
        <v>1.13411341134113E-2</v>
      </c>
      <c r="L189" s="122"/>
      <c r="M189" s="122">
        <v>806.37520702256995</v>
      </c>
      <c r="N189" s="122">
        <v>28386.169353265999</v>
      </c>
      <c r="O189" s="122">
        <v>19391.412700983801</v>
      </c>
      <c r="P189" s="178">
        <v>1.6283561200508601</v>
      </c>
      <c r="Q189" s="122">
        <v>2284.8907066318002</v>
      </c>
      <c r="R189" s="122">
        <v>87497.080062889596</v>
      </c>
      <c r="S189" s="122"/>
      <c r="T189" s="122"/>
    </row>
    <row r="190" spans="1:20" ht="12.75" x14ac:dyDescent="0.2">
      <c r="A190" s="122" t="s">
        <v>539</v>
      </c>
      <c r="B190" s="122">
        <v>3198</v>
      </c>
      <c r="C190" s="122"/>
      <c r="D190" s="122"/>
      <c r="E190" s="122">
        <v>12827</v>
      </c>
      <c r="F190" s="178">
        <v>1.33869298183913</v>
      </c>
      <c r="G190" s="198">
        <v>4.0344585639666298E-3</v>
      </c>
      <c r="H190" s="198">
        <v>2.4582276266293401E-2</v>
      </c>
      <c r="I190" s="122">
        <v>95.220796047922207</v>
      </c>
      <c r="J190" s="198">
        <v>7.6323380369532998E-2</v>
      </c>
      <c r="K190" s="198">
        <v>7.5621735401886596E-3</v>
      </c>
      <c r="L190" s="122"/>
      <c r="M190" s="122">
        <v>806.37520702256995</v>
      </c>
      <c r="N190" s="122">
        <v>28386.169353265999</v>
      </c>
      <c r="O190" s="122">
        <v>19391.412700983801</v>
      </c>
      <c r="P190" s="178">
        <v>1.6283561200508601</v>
      </c>
      <c r="Q190" s="122">
        <v>2284.8907066318002</v>
      </c>
      <c r="R190" s="122">
        <v>87497.080062889596</v>
      </c>
      <c r="S190" s="122"/>
      <c r="T190" s="122"/>
    </row>
    <row r="191" spans="1:20" ht="12.75" x14ac:dyDescent="0.2">
      <c r="A191" s="122" t="s">
        <v>540</v>
      </c>
      <c r="B191" s="122">
        <v>2485</v>
      </c>
      <c r="C191" s="122"/>
      <c r="D191" s="122"/>
      <c r="E191" s="122">
        <v>15790</v>
      </c>
      <c r="F191" s="178">
        <v>1.33869298183913</v>
      </c>
      <c r="G191" s="198">
        <v>1.50411652944902E-3</v>
      </c>
      <c r="H191" s="198">
        <v>1.8630968810378099E-2</v>
      </c>
      <c r="I191" s="122">
        <v>106.174384858119</v>
      </c>
      <c r="J191" s="198">
        <v>3.4198860037998702E-3</v>
      </c>
      <c r="K191" s="198">
        <v>5.3198226725775797E-3</v>
      </c>
      <c r="L191" s="122"/>
      <c r="M191" s="122">
        <v>806.37520702256995</v>
      </c>
      <c r="N191" s="122">
        <v>28386.169353265999</v>
      </c>
      <c r="O191" s="122">
        <v>19391.412700983801</v>
      </c>
      <c r="P191" s="178">
        <v>1.6283561200508601</v>
      </c>
      <c r="Q191" s="122">
        <v>2284.8907066318002</v>
      </c>
      <c r="R191" s="122">
        <v>87497.080062889596</v>
      </c>
      <c r="S191" s="122"/>
      <c r="T191" s="122"/>
    </row>
    <row r="192" spans="1:20" ht="12.75" x14ac:dyDescent="0.2">
      <c r="A192" s="122" t="s">
        <v>541</v>
      </c>
      <c r="B192" s="122">
        <v>2869</v>
      </c>
      <c r="C192" s="122"/>
      <c r="D192" s="122"/>
      <c r="E192" s="122">
        <v>11841</v>
      </c>
      <c r="F192" s="178">
        <v>1.33869298183913</v>
      </c>
      <c r="G192" s="198">
        <v>2.5898713509557199E-3</v>
      </c>
      <c r="H192" s="198">
        <v>2.5002510292198001E-2</v>
      </c>
      <c r="I192" s="122">
        <v>90.779953734290899</v>
      </c>
      <c r="J192" s="198">
        <v>2.7109196858373399E-2</v>
      </c>
      <c r="K192" s="198">
        <v>6.5028291529431598E-3</v>
      </c>
      <c r="L192" s="122"/>
      <c r="M192" s="122">
        <v>806.37520702256995</v>
      </c>
      <c r="N192" s="122">
        <v>28386.169353265999</v>
      </c>
      <c r="O192" s="122">
        <v>19391.412700983801</v>
      </c>
      <c r="P192" s="178">
        <v>1.6283561200508601</v>
      </c>
      <c r="Q192" s="122">
        <v>2284.8907066318002</v>
      </c>
      <c r="R192" s="122">
        <v>87497.080062889596</v>
      </c>
      <c r="S192" s="122"/>
      <c r="T192" s="122"/>
    </row>
    <row r="193" spans="1:20" ht="12.75" x14ac:dyDescent="0.2">
      <c r="A193" s="122" t="s">
        <v>542</v>
      </c>
      <c r="B193" s="122">
        <v>4913</v>
      </c>
      <c r="C193" s="122"/>
      <c r="D193" s="122"/>
      <c r="E193" s="122">
        <v>58238</v>
      </c>
      <c r="F193" s="178">
        <v>1.33869298183913</v>
      </c>
      <c r="G193" s="198">
        <v>6.8755222821296497E-3</v>
      </c>
      <c r="H193" s="198">
        <v>2.0797264542936299E-2</v>
      </c>
      <c r="I193" s="122">
        <v>228.64164100180901</v>
      </c>
      <c r="J193" s="198">
        <v>0.17414746385521501</v>
      </c>
      <c r="K193" s="198">
        <v>1.7085064734365898E-2</v>
      </c>
      <c r="L193" s="122"/>
      <c r="M193" s="122">
        <v>806.37520702256995</v>
      </c>
      <c r="N193" s="122">
        <v>28386.169353265999</v>
      </c>
      <c r="O193" s="122">
        <v>19391.412700983801</v>
      </c>
      <c r="P193" s="178">
        <v>1.6283561200508601</v>
      </c>
      <c r="Q193" s="122">
        <v>2284.8907066318002</v>
      </c>
      <c r="R193" s="122">
        <v>87497.080062889596</v>
      </c>
      <c r="S193" s="122"/>
      <c r="T193" s="122"/>
    </row>
    <row r="194" spans="1:20" ht="12.75" x14ac:dyDescent="0.2">
      <c r="A194" s="122" t="s">
        <v>543</v>
      </c>
      <c r="B194" s="122">
        <v>3383</v>
      </c>
      <c r="C194" s="122"/>
      <c r="D194" s="122"/>
      <c r="E194" s="122">
        <v>9414</v>
      </c>
      <c r="F194" s="178">
        <v>1.33869298183913</v>
      </c>
      <c r="G194" s="198">
        <v>4.17817435025848E-3</v>
      </c>
      <c r="H194" s="198">
        <v>2.19167904903418E-2</v>
      </c>
      <c r="I194" s="122">
        <v>75.133215025047306</v>
      </c>
      <c r="J194" s="198">
        <v>5.9060973018908003E-2</v>
      </c>
      <c r="K194" s="198">
        <v>1.05162523900574E-2</v>
      </c>
      <c r="L194" s="122"/>
      <c r="M194" s="122">
        <v>806.37520702256995</v>
      </c>
      <c r="N194" s="122">
        <v>28386.169353265999</v>
      </c>
      <c r="O194" s="122">
        <v>19391.412700983801</v>
      </c>
      <c r="P194" s="178">
        <v>1.6283561200508601</v>
      </c>
      <c r="Q194" s="122">
        <v>2284.8907066318002</v>
      </c>
      <c r="R194" s="122">
        <v>87497.080062889596</v>
      </c>
      <c r="S194" s="122"/>
      <c r="T194" s="122"/>
    </row>
    <row r="195" spans="1:20" ht="12.75" x14ac:dyDescent="0.2">
      <c r="A195" s="122" t="s">
        <v>544</v>
      </c>
      <c r="B195" s="122">
        <v>3786</v>
      </c>
      <c r="C195" s="122"/>
      <c r="D195" s="122"/>
      <c r="E195" s="122">
        <v>55763</v>
      </c>
      <c r="F195" s="178">
        <v>1.33869298183913</v>
      </c>
      <c r="G195" s="198">
        <v>4.8314593308585703E-3</v>
      </c>
      <c r="H195" s="198">
        <v>2.2913152106600599E-2</v>
      </c>
      <c r="I195" s="122">
        <v>209.09567188251401</v>
      </c>
      <c r="J195" s="198">
        <v>9.9366963757330104E-2</v>
      </c>
      <c r="K195" s="198">
        <v>9.9707691480013603E-3</v>
      </c>
      <c r="L195" s="122"/>
      <c r="M195" s="122">
        <v>806.37520702256995</v>
      </c>
      <c r="N195" s="122">
        <v>28386.169353265999</v>
      </c>
      <c r="O195" s="122">
        <v>19391.412700983801</v>
      </c>
      <c r="P195" s="178">
        <v>1.6283561200508601</v>
      </c>
      <c r="Q195" s="122">
        <v>2284.8907066318002</v>
      </c>
      <c r="R195" s="122">
        <v>87497.080062889596</v>
      </c>
      <c r="S195" s="122"/>
      <c r="T195" s="122"/>
    </row>
    <row r="196" spans="1:20" ht="12.75" x14ac:dyDescent="0.2">
      <c r="A196" s="122" t="s">
        <v>545</v>
      </c>
      <c r="B196" s="122">
        <v>2728</v>
      </c>
      <c r="C196" s="122"/>
      <c r="D196" s="122"/>
      <c r="E196" s="122">
        <v>24296</v>
      </c>
      <c r="F196" s="178">
        <v>1.33869298183913</v>
      </c>
      <c r="G196" s="198">
        <v>2.69934694325541E-3</v>
      </c>
      <c r="H196" s="198">
        <v>2.10705343222941E-2</v>
      </c>
      <c r="I196" s="122">
        <v>126.783279654693</v>
      </c>
      <c r="J196" s="198">
        <v>3.4491274283832703E-2</v>
      </c>
      <c r="K196" s="198">
        <v>5.2683569311820899E-3</v>
      </c>
      <c r="L196" s="122"/>
      <c r="M196" s="122">
        <v>806.37520702256995</v>
      </c>
      <c r="N196" s="122">
        <v>28386.169353265999</v>
      </c>
      <c r="O196" s="122">
        <v>19391.412700983801</v>
      </c>
      <c r="P196" s="178">
        <v>1.6283561200508601</v>
      </c>
      <c r="Q196" s="122">
        <v>2284.8907066318002</v>
      </c>
      <c r="R196" s="122">
        <v>87497.080062889596</v>
      </c>
      <c r="S196" s="122"/>
      <c r="T196" s="122"/>
    </row>
    <row r="197" spans="1:20" ht="12.75" x14ac:dyDescent="0.2">
      <c r="A197" s="122" t="s">
        <v>546</v>
      </c>
      <c r="B197" s="122">
        <v>2991</v>
      </c>
      <c r="C197" s="122"/>
      <c r="D197" s="122"/>
      <c r="E197" s="122">
        <v>15942</v>
      </c>
      <c r="F197" s="178">
        <v>1.33869298183913</v>
      </c>
      <c r="G197" s="198">
        <v>2.4045498264542299E-3</v>
      </c>
      <c r="H197" s="198">
        <v>2.8149386845038999E-2</v>
      </c>
      <c r="I197" s="122">
        <v>94.408686041063007</v>
      </c>
      <c r="J197" s="198">
        <v>2.6972776314138799E-2</v>
      </c>
      <c r="K197" s="198">
        <v>6.8372851587002901E-3</v>
      </c>
      <c r="L197" s="122"/>
      <c r="M197" s="122">
        <v>806.37520702256995</v>
      </c>
      <c r="N197" s="122">
        <v>28386.169353265999</v>
      </c>
      <c r="O197" s="122">
        <v>19391.412700983801</v>
      </c>
      <c r="P197" s="178">
        <v>1.6283561200508601</v>
      </c>
      <c r="Q197" s="122">
        <v>2284.8907066318002</v>
      </c>
      <c r="R197" s="122">
        <v>87497.080062889596</v>
      </c>
      <c r="S197" s="122"/>
      <c r="T197" s="122"/>
    </row>
    <row r="198" spans="1:20" ht="12.75" x14ac:dyDescent="0.2">
      <c r="A198" s="122" t="s">
        <v>547</v>
      </c>
      <c r="B198" s="122">
        <v>2890</v>
      </c>
      <c r="C198" s="122"/>
      <c r="D198" s="122"/>
      <c r="E198" s="122">
        <v>11490</v>
      </c>
      <c r="F198" s="178">
        <v>1.33869298183913</v>
      </c>
      <c r="G198" s="198">
        <v>2.1903104148535001E-3</v>
      </c>
      <c r="H198" s="198">
        <v>2.6650873556410999E-2</v>
      </c>
      <c r="I198" s="122">
        <v>77.420927403383601</v>
      </c>
      <c r="J198" s="198">
        <v>3.3420365535247999E-2</v>
      </c>
      <c r="K198" s="198">
        <v>6.5274151436031302E-3</v>
      </c>
      <c r="L198" s="122"/>
      <c r="M198" s="122">
        <v>806.37520702256995</v>
      </c>
      <c r="N198" s="122">
        <v>28386.169353265999</v>
      </c>
      <c r="O198" s="122">
        <v>19391.412700983801</v>
      </c>
      <c r="P198" s="178">
        <v>1.6283561200508601</v>
      </c>
      <c r="Q198" s="122">
        <v>2284.8907066318002</v>
      </c>
      <c r="R198" s="122">
        <v>87497.080062889596</v>
      </c>
      <c r="S198" s="122"/>
      <c r="T198" s="122"/>
    </row>
    <row r="199" spans="1:20" ht="12.75" x14ac:dyDescent="0.2">
      <c r="A199" s="122" t="s">
        <v>548</v>
      </c>
      <c r="B199" s="122">
        <v>3723</v>
      </c>
      <c r="C199" s="122"/>
      <c r="D199" s="122"/>
      <c r="E199" s="122">
        <v>39151</v>
      </c>
      <c r="F199" s="178">
        <v>1.33869298183913</v>
      </c>
      <c r="G199" s="198">
        <v>4.8189488561382002E-3</v>
      </c>
      <c r="H199" s="198">
        <v>2.1363418146903498E-2</v>
      </c>
      <c r="I199" s="122">
        <v>176.39727889057701</v>
      </c>
      <c r="J199" s="198">
        <v>9.3433117928022294E-2</v>
      </c>
      <c r="K199" s="198">
        <v>1.05489004112283E-2</v>
      </c>
      <c r="L199" s="122"/>
      <c r="M199" s="122">
        <v>806.37520702256995</v>
      </c>
      <c r="N199" s="122">
        <v>28386.169353265999</v>
      </c>
      <c r="O199" s="122">
        <v>19391.412700983801</v>
      </c>
      <c r="P199" s="178">
        <v>1.6283561200508601</v>
      </c>
      <c r="Q199" s="122">
        <v>2284.8907066318002</v>
      </c>
      <c r="R199" s="122">
        <v>87497.080062889596</v>
      </c>
      <c r="S199" s="122"/>
      <c r="T199" s="122"/>
    </row>
    <row r="200" spans="1:20" ht="12.75" x14ac:dyDescent="0.2">
      <c r="A200" s="122" t="s">
        <v>549</v>
      </c>
      <c r="B200" s="122">
        <v>3726</v>
      </c>
      <c r="C200" s="122"/>
      <c r="D200" s="122"/>
      <c r="E200" s="122">
        <v>12711</v>
      </c>
      <c r="F200" s="178">
        <v>1.33869298183913</v>
      </c>
      <c r="G200" s="198">
        <v>6.0839692654656103E-3</v>
      </c>
      <c r="H200" s="198">
        <v>2.0862833946946099E-2</v>
      </c>
      <c r="I200" s="122">
        <v>100.209779961838</v>
      </c>
      <c r="J200" s="198">
        <v>8.6381873967429801E-2</v>
      </c>
      <c r="K200" s="198">
        <v>1.18794744709307E-2</v>
      </c>
      <c r="L200" s="122"/>
      <c r="M200" s="122">
        <v>806.37520702256995</v>
      </c>
      <c r="N200" s="122">
        <v>28386.169353265999</v>
      </c>
      <c r="O200" s="122">
        <v>19391.412700983801</v>
      </c>
      <c r="P200" s="178">
        <v>1.6283561200508601</v>
      </c>
      <c r="Q200" s="122">
        <v>2284.8907066318002</v>
      </c>
      <c r="R200" s="122">
        <v>87497.080062889596</v>
      </c>
      <c r="S200" s="122"/>
      <c r="T200" s="122"/>
    </row>
    <row r="201" spans="1:20" ht="12.75" x14ac:dyDescent="0.2">
      <c r="A201" s="122" t="s">
        <v>550</v>
      </c>
      <c r="B201" s="122">
        <v>2506</v>
      </c>
      <c r="C201" s="122"/>
      <c r="D201" s="122"/>
      <c r="E201" s="122">
        <v>12923</v>
      </c>
      <c r="F201" s="178">
        <v>1.33869298183913</v>
      </c>
      <c r="G201" s="198">
        <v>1.0639944285382699E-3</v>
      </c>
      <c r="H201" s="198">
        <v>1.8333470972004301E-2</v>
      </c>
      <c r="I201" s="122">
        <v>111.233987611701</v>
      </c>
      <c r="J201" s="198">
        <v>4.8750290180298696E-3</v>
      </c>
      <c r="K201" s="198">
        <v>5.5714617348912804E-3</v>
      </c>
      <c r="L201" s="122"/>
      <c r="M201" s="122">
        <v>806.37520702256995</v>
      </c>
      <c r="N201" s="122">
        <v>28386.169353265999</v>
      </c>
      <c r="O201" s="122">
        <v>19391.412700983801</v>
      </c>
      <c r="P201" s="178">
        <v>1.6283561200508601</v>
      </c>
      <c r="Q201" s="122">
        <v>2284.8907066318002</v>
      </c>
      <c r="R201" s="122">
        <v>87497.080062889596</v>
      </c>
      <c r="S201" s="122"/>
      <c r="T201" s="122"/>
    </row>
    <row r="202" spans="1:20" ht="14.25" customHeight="1" x14ac:dyDescent="0.2">
      <c r="A202" s="19" t="s">
        <v>551</v>
      </c>
      <c r="B202" s="122"/>
      <c r="C202" s="122"/>
      <c r="D202" s="122"/>
      <c r="E202" s="19"/>
      <c r="F202" s="178"/>
      <c r="G202" s="198"/>
      <c r="H202" s="198"/>
      <c r="I202" s="122"/>
      <c r="J202" s="198"/>
      <c r="K202" s="198"/>
      <c r="L202" s="122"/>
      <c r="M202" s="122"/>
      <c r="N202" s="122"/>
      <c r="O202" s="122"/>
      <c r="P202" s="178"/>
      <c r="Q202" s="122"/>
      <c r="R202" s="122"/>
      <c r="S202" s="122"/>
      <c r="T202" s="122"/>
    </row>
    <row r="203" spans="1:20" ht="12.75" x14ac:dyDescent="0.2">
      <c r="A203" s="122" t="s">
        <v>552</v>
      </c>
      <c r="B203" s="122">
        <v>3789</v>
      </c>
      <c r="C203" s="122"/>
      <c r="D203" s="122"/>
      <c r="E203" s="122">
        <v>26060</v>
      </c>
      <c r="F203" s="178">
        <v>1.33869298183913</v>
      </c>
      <c r="G203" s="198">
        <v>3.7061908416474798E-3</v>
      </c>
      <c r="H203" s="198">
        <v>2.1989071038251401E-2</v>
      </c>
      <c r="I203" s="122">
        <v>130.11533345459301</v>
      </c>
      <c r="J203" s="198">
        <v>8.0007674597083606E-2</v>
      </c>
      <c r="K203" s="198">
        <v>1.25479662317728E-2</v>
      </c>
      <c r="L203" s="122"/>
      <c r="M203" s="122">
        <v>806.37520702256995</v>
      </c>
      <c r="N203" s="122">
        <v>28386.169353265999</v>
      </c>
      <c r="O203" s="122">
        <v>19391.412700983801</v>
      </c>
      <c r="P203" s="178">
        <v>1.6283561200508601</v>
      </c>
      <c r="Q203" s="122">
        <v>2284.8907066318002</v>
      </c>
      <c r="R203" s="122">
        <v>87497.080062889596</v>
      </c>
      <c r="S203" s="122"/>
      <c r="T203" s="122"/>
    </row>
    <row r="204" spans="1:20" ht="12.75" x14ac:dyDescent="0.2">
      <c r="A204" s="122" t="s">
        <v>553</v>
      </c>
      <c r="B204" s="122">
        <v>3215</v>
      </c>
      <c r="C204" s="122"/>
      <c r="D204" s="122"/>
      <c r="E204" s="122">
        <v>8618</v>
      </c>
      <c r="F204" s="178">
        <v>1.33869298183913</v>
      </c>
      <c r="G204" s="198">
        <v>5.7244526959077903E-3</v>
      </c>
      <c r="H204" s="198">
        <v>2.8712713351411699E-2</v>
      </c>
      <c r="I204" s="122">
        <v>67.705243519242998</v>
      </c>
      <c r="J204" s="198">
        <v>3.7363657461127901E-2</v>
      </c>
      <c r="K204" s="198">
        <v>7.7744256207936896E-3</v>
      </c>
      <c r="L204" s="122"/>
      <c r="M204" s="122">
        <v>806.37520702256995</v>
      </c>
      <c r="N204" s="122">
        <v>28386.169353265999</v>
      </c>
      <c r="O204" s="122">
        <v>19391.412700983801</v>
      </c>
      <c r="P204" s="178">
        <v>1.6283561200508601</v>
      </c>
      <c r="Q204" s="122">
        <v>2284.8907066318002</v>
      </c>
      <c r="R204" s="122">
        <v>87497.080062889596</v>
      </c>
      <c r="S204" s="122"/>
      <c r="T204" s="122"/>
    </row>
    <row r="205" spans="1:20" ht="12.75" x14ac:dyDescent="0.2">
      <c r="A205" s="122" t="s">
        <v>554</v>
      </c>
      <c r="B205" s="122">
        <v>5678</v>
      </c>
      <c r="C205" s="122"/>
      <c r="D205" s="122"/>
      <c r="E205" s="122">
        <v>10783</v>
      </c>
      <c r="F205" s="178">
        <v>1.33869298183913</v>
      </c>
      <c r="G205" s="198">
        <v>1.03635351942873E-2</v>
      </c>
      <c r="H205" s="198">
        <v>3.0783159800814801E-2</v>
      </c>
      <c r="I205" s="122">
        <v>90.022219479415199</v>
      </c>
      <c r="J205" s="198">
        <v>7.62311045163684E-2</v>
      </c>
      <c r="K205" s="198">
        <v>2.5410368172122801E-2</v>
      </c>
      <c r="L205" s="122"/>
      <c r="M205" s="122">
        <v>806.37520702256995</v>
      </c>
      <c r="N205" s="122">
        <v>28386.169353265999</v>
      </c>
      <c r="O205" s="122">
        <v>19391.412700983801</v>
      </c>
      <c r="P205" s="178">
        <v>1.6283561200508601</v>
      </c>
      <c r="Q205" s="122">
        <v>2284.8907066318002</v>
      </c>
      <c r="R205" s="122">
        <v>87497.080062889596</v>
      </c>
      <c r="S205" s="122"/>
      <c r="T205" s="122"/>
    </row>
    <row r="206" spans="1:20" ht="12.75" x14ac:dyDescent="0.2">
      <c r="A206" s="122" t="s">
        <v>555</v>
      </c>
      <c r="B206" s="122">
        <v>2945</v>
      </c>
      <c r="C206" s="122"/>
      <c r="D206" s="122"/>
      <c r="E206" s="122">
        <v>11509</v>
      </c>
      <c r="F206" s="178">
        <v>1.33869298183913</v>
      </c>
      <c r="G206" s="198">
        <v>2.0563616879543502E-3</v>
      </c>
      <c r="H206" s="198">
        <v>2.5873591751002501E-2</v>
      </c>
      <c r="I206" s="122">
        <v>96.457244414300007</v>
      </c>
      <c r="J206" s="198">
        <v>4.3183595447041402E-2</v>
      </c>
      <c r="K206" s="198">
        <v>6.6035276739942698E-3</v>
      </c>
      <c r="L206" s="122"/>
      <c r="M206" s="122">
        <v>806.37520702256995</v>
      </c>
      <c r="N206" s="122">
        <v>28386.169353265999</v>
      </c>
      <c r="O206" s="122">
        <v>19391.412700983801</v>
      </c>
      <c r="P206" s="178">
        <v>1.6283561200508601</v>
      </c>
      <c r="Q206" s="122">
        <v>2284.8907066318002</v>
      </c>
      <c r="R206" s="122">
        <v>87497.080062889596</v>
      </c>
      <c r="S206" s="122"/>
      <c r="T206" s="122"/>
    </row>
    <row r="207" spans="1:20" ht="12.75" x14ac:dyDescent="0.2">
      <c r="A207" s="122" t="s">
        <v>556</v>
      </c>
      <c r="B207" s="122">
        <v>3958</v>
      </c>
      <c r="C207" s="122"/>
      <c r="D207" s="122"/>
      <c r="E207" s="122">
        <v>9011</v>
      </c>
      <c r="F207" s="178">
        <v>1.33869298183913</v>
      </c>
      <c r="G207" s="198">
        <v>3.6529426996633699E-3</v>
      </c>
      <c r="H207" s="198">
        <v>3.09922519370157E-2</v>
      </c>
      <c r="I207" s="122">
        <v>80.411441971898498</v>
      </c>
      <c r="J207" s="198">
        <v>6.9692597935856193E-2</v>
      </c>
      <c r="K207" s="198">
        <v>1.3206081455998201E-2</v>
      </c>
      <c r="L207" s="122"/>
      <c r="M207" s="122">
        <v>806.37520702256995</v>
      </c>
      <c r="N207" s="122">
        <v>28386.169353265999</v>
      </c>
      <c r="O207" s="122">
        <v>19391.412700983801</v>
      </c>
      <c r="P207" s="178">
        <v>1.6283561200508601</v>
      </c>
      <c r="Q207" s="122">
        <v>2284.8907066318002</v>
      </c>
      <c r="R207" s="122">
        <v>87497.080062889596</v>
      </c>
      <c r="S207" s="122"/>
      <c r="T207" s="122"/>
    </row>
    <row r="208" spans="1:20" ht="12.75" x14ac:dyDescent="0.2">
      <c r="A208" s="122" t="s">
        <v>557</v>
      </c>
      <c r="B208" s="122">
        <v>3514</v>
      </c>
      <c r="C208" s="122"/>
      <c r="D208" s="122"/>
      <c r="E208" s="122">
        <v>11782</v>
      </c>
      <c r="F208" s="178">
        <v>1.33869298183913</v>
      </c>
      <c r="G208" s="198">
        <v>3.8759689922480598E-3</v>
      </c>
      <c r="H208" s="198">
        <v>2.2707252618185399E-2</v>
      </c>
      <c r="I208" s="122">
        <v>87.761039191659506</v>
      </c>
      <c r="J208" s="198">
        <v>5.3810897979969401E-2</v>
      </c>
      <c r="K208" s="198">
        <v>1.1458156509930401E-2</v>
      </c>
      <c r="L208" s="122"/>
      <c r="M208" s="122">
        <v>806.37520702256995</v>
      </c>
      <c r="N208" s="122">
        <v>28386.169353265999</v>
      </c>
      <c r="O208" s="122">
        <v>19391.412700983801</v>
      </c>
      <c r="P208" s="178">
        <v>1.6283561200508601</v>
      </c>
      <c r="Q208" s="122">
        <v>2284.8907066318002</v>
      </c>
      <c r="R208" s="122">
        <v>87497.080062889596</v>
      </c>
      <c r="S208" s="122"/>
      <c r="T208" s="122"/>
    </row>
    <row r="209" spans="1:20" ht="12.75" x14ac:dyDescent="0.2">
      <c r="A209" s="122" t="s">
        <v>558</v>
      </c>
      <c r="B209" s="122">
        <v>2439</v>
      </c>
      <c r="C209" s="122"/>
      <c r="D209" s="122"/>
      <c r="E209" s="122">
        <v>16174</v>
      </c>
      <c r="F209" s="178">
        <v>1.33869298183913</v>
      </c>
      <c r="G209" s="198">
        <v>1.9115040600140101E-3</v>
      </c>
      <c r="H209" s="198">
        <v>1.24066168623266E-2</v>
      </c>
      <c r="I209" s="122">
        <v>119.774788666063</v>
      </c>
      <c r="J209" s="198">
        <v>4.2970199084951199E-2</v>
      </c>
      <c r="K209" s="198">
        <v>4.8843823420304201E-3</v>
      </c>
      <c r="L209" s="122"/>
      <c r="M209" s="122">
        <v>806.37520702256995</v>
      </c>
      <c r="N209" s="122">
        <v>28386.169353265999</v>
      </c>
      <c r="O209" s="122">
        <v>19391.412700983801</v>
      </c>
      <c r="P209" s="178">
        <v>1.6283561200508601</v>
      </c>
      <c r="Q209" s="122">
        <v>2284.8907066318002</v>
      </c>
      <c r="R209" s="122">
        <v>87497.080062889596</v>
      </c>
      <c r="S209" s="122"/>
      <c r="T209" s="122"/>
    </row>
    <row r="210" spans="1:20" ht="12.75" x14ac:dyDescent="0.2">
      <c r="A210" s="122" t="s">
        <v>559</v>
      </c>
      <c r="B210" s="122">
        <v>4121</v>
      </c>
      <c r="C210" s="122"/>
      <c r="D210" s="122"/>
      <c r="E210" s="122">
        <v>91120</v>
      </c>
      <c r="F210" s="178">
        <v>1.33869298183913</v>
      </c>
      <c r="G210" s="198">
        <v>4.3715247292947E-3</v>
      </c>
      <c r="H210" s="198">
        <v>1.7635089305900999E-2</v>
      </c>
      <c r="I210" s="122">
        <v>283.87849513480199</v>
      </c>
      <c r="J210" s="198">
        <v>0.14186786654960501</v>
      </c>
      <c r="K210" s="198">
        <v>1.16549604916594E-2</v>
      </c>
      <c r="L210" s="122"/>
      <c r="M210" s="122">
        <v>806.37520702256995</v>
      </c>
      <c r="N210" s="122">
        <v>28386.169353265999</v>
      </c>
      <c r="O210" s="122">
        <v>19391.412700983801</v>
      </c>
      <c r="P210" s="178">
        <v>1.6283561200508601</v>
      </c>
      <c r="Q210" s="122">
        <v>2284.8907066318002</v>
      </c>
      <c r="R210" s="122">
        <v>87497.080062889596</v>
      </c>
      <c r="S210" s="122"/>
      <c r="T210" s="122"/>
    </row>
    <row r="211" spans="1:20" ht="12.75" x14ac:dyDescent="0.2">
      <c r="A211" s="122" t="s">
        <v>560</v>
      </c>
      <c r="B211" s="122">
        <v>3309</v>
      </c>
      <c r="C211" s="122"/>
      <c r="D211" s="122"/>
      <c r="E211" s="122">
        <v>11910</v>
      </c>
      <c r="F211" s="178">
        <v>1.33869298183913</v>
      </c>
      <c r="G211" s="198">
        <v>2.51189476630283E-3</v>
      </c>
      <c r="H211" s="198">
        <v>2.2533936651583701E-2</v>
      </c>
      <c r="I211" s="122">
        <v>94.355709949106995</v>
      </c>
      <c r="J211" s="198">
        <v>6.3140218303946297E-2</v>
      </c>
      <c r="K211" s="198">
        <v>9.82367758186398E-3</v>
      </c>
      <c r="L211" s="122"/>
      <c r="M211" s="122">
        <v>806.37520702256995</v>
      </c>
      <c r="N211" s="122">
        <v>28386.169353265999</v>
      </c>
      <c r="O211" s="122">
        <v>19391.412700983801</v>
      </c>
      <c r="P211" s="178">
        <v>1.6283561200508601</v>
      </c>
      <c r="Q211" s="122">
        <v>2284.8907066318002</v>
      </c>
      <c r="R211" s="122">
        <v>87497.080062889596</v>
      </c>
      <c r="S211" s="122"/>
      <c r="T211" s="122"/>
    </row>
    <row r="212" spans="1:20" ht="12.75" x14ac:dyDescent="0.2">
      <c r="A212" s="122" t="s">
        <v>561</v>
      </c>
      <c r="B212" s="122">
        <v>3855</v>
      </c>
      <c r="C212" s="122"/>
      <c r="D212" s="122"/>
      <c r="E212" s="122">
        <v>24650</v>
      </c>
      <c r="F212" s="178">
        <v>1.33869298183913</v>
      </c>
      <c r="G212" s="198">
        <v>5.3144016227180497E-3</v>
      </c>
      <c r="H212" s="198">
        <v>2.6173797803862201E-2</v>
      </c>
      <c r="I212" s="122">
        <v>142.506140218588</v>
      </c>
      <c r="J212" s="198">
        <v>8.2596348884381304E-2</v>
      </c>
      <c r="K212" s="198">
        <v>1.13590263691684E-2</v>
      </c>
      <c r="L212" s="122"/>
      <c r="M212" s="122">
        <v>806.37520702256995</v>
      </c>
      <c r="N212" s="122">
        <v>28386.169353265999</v>
      </c>
      <c r="O212" s="122">
        <v>19391.412700983801</v>
      </c>
      <c r="P212" s="178">
        <v>1.6283561200508601</v>
      </c>
      <c r="Q212" s="122">
        <v>2284.8907066318002</v>
      </c>
      <c r="R212" s="122">
        <v>87497.080062889596</v>
      </c>
      <c r="S212" s="122"/>
      <c r="T212" s="122"/>
    </row>
    <row r="213" spans="1:20" ht="12.75" x14ac:dyDescent="0.2">
      <c r="A213" s="122" t="s">
        <v>562</v>
      </c>
      <c r="B213" s="122">
        <v>3969</v>
      </c>
      <c r="C213" s="122"/>
      <c r="D213" s="122"/>
      <c r="E213" s="122">
        <v>3763</v>
      </c>
      <c r="F213" s="178">
        <v>1.33869298183913</v>
      </c>
      <c r="G213" s="198">
        <v>4.3626539108866996E-3</v>
      </c>
      <c r="H213" s="198">
        <v>2.66997826761875E-2</v>
      </c>
      <c r="I213" s="122">
        <v>53.150729063673197</v>
      </c>
      <c r="J213" s="198">
        <v>2.5511559925591301E-2</v>
      </c>
      <c r="K213" s="198">
        <v>1.5678979537602999E-2</v>
      </c>
      <c r="L213" s="122"/>
      <c r="M213" s="122">
        <v>806.37520702256995</v>
      </c>
      <c r="N213" s="122">
        <v>28386.169353265999</v>
      </c>
      <c r="O213" s="122">
        <v>19391.412700983801</v>
      </c>
      <c r="P213" s="178">
        <v>1.6283561200508601</v>
      </c>
      <c r="Q213" s="122">
        <v>2284.8907066318002</v>
      </c>
      <c r="R213" s="122">
        <v>87497.080062889596</v>
      </c>
      <c r="S213" s="122"/>
      <c r="T213" s="122"/>
    </row>
    <row r="214" spans="1:20" ht="12.75" x14ac:dyDescent="0.2">
      <c r="A214" s="122" t="s">
        <v>563</v>
      </c>
      <c r="B214" s="122">
        <v>3621</v>
      </c>
      <c r="C214" s="122"/>
      <c r="D214" s="122"/>
      <c r="E214" s="122">
        <v>4123</v>
      </c>
      <c r="F214" s="178">
        <v>1.33869298183913</v>
      </c>
      <c r="G214" s="198">
        <v>6.8720187565688403E-3</v>
      </c>
      <c r="H214" s="198">
        <v>2.9534606205250599E-2</v>
      </c>
      <c r="I214" s="122">
        <v>49.547956567349999</v>
      </c>
      <c r="J214" s="198">
        <v>2.3041474654377898E-2</v>
      </c>
      <c r="K214" s="198">
        <v>1.1399466407955401E-2</v>
      </c>
      <c r="L214" s="122"/>
      <c r="M214" s="122">
        <v>806.37520702256995</v>
      </c>
      <c r="N214" s="122">
        <v>28386.169353265999</v>
      </c>
      <c r="O214" s="122">
        <v>19391.412700983801</v>
      </c>
      <c r="P214" s="178">
        <v>1.6283561200508601</v>
      </c>
      <c r="Q214" s="122">
        <v>2284.8907066318002</v>
      </c>
      <c r="R214" s="122">
        <v>87497.080062889596</v>
      </c>
      <c r="S214" s="122"/>
      <c r="T214" s="122"/>
    </row>
    <row r="215" spans="1:20" ht="12.75" x14ac:dyDescent="0.2">
      <c r="A215" s="122" t="s">
        <v>564</v>
      </c>
      <c r="B215" s="122">
        <v>2797</v>
      </c>
      <c r="C215" s="122"/>
      <c r="D215" s="122"/>
      <c r="E215" s="122">
        <v>13331</v>
      </c>
      <c r="F215" s="178">
        <v>1.33869298183913</v>
      </c>
      <c r="G215" s="198">
        <v>2.3504113219813502E-3</v>
      </c>
      <c r="H215" s="198">
        <v>1.9394750041799001E-2</v>
      </c>
      <c r="I215" s="122">
        <v>80.280757345705197</v>
      </c>
      <c r="J215" s="198">
        <v>3.4581051684044697E-2</v>
      </c>
      <c r="K215" s="198">
        <v>7.2012602205385901E-3</v>
      </c>
      <c r="L215" s="122"/>
      <c r="M215" s="122">
        <v>806.37520702256995</v>
      </c>
      <c r="N215" s="122">
        <v>28386.169353265999</v>
      </c>
      <c r="O215" s="122">
        <v>19391.412700983801</v>
      </c>
      <c r="P215" s="178">
        <v>1.6283561200508601</v>
      </c>
      <c r="Q215" s="122">
        <v>2284.8907066318002</v>
      </c>
      <c r="R215" s="122">
        <v>87497.080062889596</v>
      </c>
      <c r="S215" s="122"/>
      <c r="T215" s="122"/>
    </row>
    <row r="216" spans="1:20" ht="12.75" x14ac:dyDescent="0.2">
      <c r="A216" s="122" t="s">
        <v>565</v>
      </c>
      <c r="B216" s="122">
        <v>3717</v>
      </c>
      <c r="C216" s="122"/>
      <c r="D216" s="122"/>
      <c r="E216" s="122">
        <v>15727</v>
      </c>
      <c r="F216" s="178">
        <v>1.33869298183913</v>
      </c>
      <c r="G216" s="198">
        <v>6.1571395265043096E-3</v>
      </c>
      <c r="H216" s="198">
        <v>2.0611652652727099E-2</v>
      </c>
      <c r="I216" s="122">
        <v>99.538937105034407</v>
      </c>
      <c r="J216" s="198">
        <v>7.2550391047243604E-2</v>
      </c>
      <c r="K216" s="198">
        <v>1.22083041902461E-2</v>
      </c>
      <c r="L216" s="122"/>
      <c r="M216" s="122">
        <v>806.37520702256995</v>
      </c>
      <c r="N216" s="122">
        <v>28386.169353265999</v>
      </c>
      <c r="O216" s="122">
        <v>19391.412700983801</v>
      </c>
      <c r="P216" s="178">
        <v>1.6283561200508601</v>
      </c>
      <c r="Q216" s="122">
        <v>2284.8907066318002</v>
      </c>
      <c r="R216" s="122">
        <v>87497.080062889596</v>
      </c>
      <c r="S216" s="122"/>
      <c r="T216" s="122"/>
    </row>
    <row r="217" spans="1:20" ht="12.75" x14ac:dyDescent="0.2">
      <c r="A217" s="122" t="s">
        <v>566</v>
      </c>
      <c r="B217" s="122">
        <v>3270</v>
      </c>
      <c r="C217" s="122"/>
      <c r="D217" s="122"/>
      <c r="E217" s="122">
        <v>11890</v>
      </c>
      <c r="F217" s="178">
        <v>1.33869298183913</v>
      </c>
      <c r="G217" s="198">
        <v>2.3829548640313999E-3</v>
      </c>
      <c r="H217" s="198">
        <v>2.20609579100145E-2</v>
      </c>
      <c r="I217" s="122">
        <v>74.108029254595607</v>
      </c>
      <c r="J217" s="198">
        <v>5.6938603868797302E-2</v>
      </c>
      <c r="K217" s="198">
        <v>1.01766190075694E-2</v>
      </c>
      <c r="L217" s="122"/>
      <c r="M217" s="122">
        <v>806.37520702256995</v>
      </c>
      <c r="N217" s="122">
        <v>28386.169353265999</v>
      </c>
      <c r="O217" s="122">
        <v>19391.412700983801</v>
      </c>
      <c r="P217" s="178">
        <v>1.6283561200508601</v>
      </c>
      <c r="Q217" s="122">
        <v>2284.8907066318002</v>
      </c>
      <c r="R217" s="122">
        <v>87497.080062889596</v>
      </c>
      <c r="S217" s="122"/>
      <c r="T217" s="122"/>
    </row>
    <row r="218" spans="1:20" ht="12.75" x14ac:dyDescent="0.2">
      <c r="A218" s="122" t="s">
        <v>567</v>
      </c>
      <c r="B218" s="122">
        <v>2970</v>
      </c>
      <c r="C218" s="122"/>
      <c r="D218" s="122"/>
      <c r="E218" s="122">
        <v>9948</v>
      </c>
      <c r="F218" s="178">
        <v>1.33869298183913</v>
      </c>
      <c r="G218" s="198">
        <v>3.4931644551668699E-3</v>
      </c>
      <c r="H218" s="198">
        <v>2.52905862817729E-2</v>
      </c>
      <c r="I218" s="122">
        <v>67.253252709441497</v>
      </c>
      <c r="J218" s="198">
        <v>8.1222356252513103E-2</v>
      </c>
      <c r="K218" s="198">
        <v>6.0313630880579E-3</v>
      </c>
      <c r="L218" s="122"/>
      <c r="M218" s="122">
        <v>806.37520702256995</v>
      </c>
      <c r="N218" s="122">
        <v>28386.169353265999</v>
      </c>
      <c r="O218" s="122">
        <v>19391.412700983801</v>
      </c>
      <c r="P218" s="178">
        <v>1.6283561200508601</v>
      </c>
      <c r="Q218" s="122">
        <v>2284.8907066318002</v>
      </c>
      <c r="R218" s="122">
        <v>87497.080062889596</v>
      </c>
      <c r="S218" s="122"/>
      <c r="T218" s="122"/>
    </row>
    <row r="219" spans="1:20" ht="14.25" customHeight="1" x14ac:dyDescent="0.2">
      <c r="A219" s="19" t="s">
        <v>568</v>
      </c>
      <c r="B219" s="122"/>
      <c r="C219" s="122"/>
      <c r="D219" s="122"/>
      <c r="E219" s="19"/>
      <c r="F219" s="178"/>
      <c r="G219" s="198"/>
      <c r="H219" s="198"/>
      <c r="I219" s="122"/>
      <c r="J219" s="198"/>
      <c r="K219" s="198"/>
      <c r="L219" s="122"/>
      <c r="M219" s="122"/>
      <c r="N219" s="122"/>
      <c r="O219" s="122"/>
      <c r="P219" s="178"/>
      <c r="Q219" s="122"/>
      <c r="R219" s="122"/>
      <c r="S219" s="122"/>
      <c r="T219" s="122"/>
    </row>
    <row r="220" spans="1:20" ht="12.75" x14ac:dyDescent="0.2">
      <c r="A220" s="122" t="s">
        <v>569</v>
      </c>
      <c r="B220" s="122">
        <v>2947</v>
      </c>
      <c r="C220" s="122"/>
      <c r="D220" s="122"/>
      <c r="E220" s="122">
        <v>11175</v>
      </c>
      <c r="F220" s="178">
        <v>1.33869298183913</v>
      </c>
      <c r="G220" s="198">
        <v>2.7069351230425099E-3</v>
      </c>
      <c r="H220" s="198">
        <v>2.4582967515364401E-2</v>
      </c>
      <c r="I220" s="122">
        <v>82.819079927272796</v>
      </c>
      <c r="J220" s="198">
        <v>4.5279642058165599E-2</v>
      </c>
      <c r="K220" s="198">
        <v>6.8903803131991096E-3</v>
      </c>
      <c r="L220" s="122"/>
      <c r="M220" s="122">
        <v>806.37520702256995</v>
      </c>
      <c r="N220" s="122">
        <v>28386.169353265999</v>
      </c>
      <c r="O220" s="122">
        <v>19391.412700983801</v>
      </c>
      <c r="P220" s="178">
        <v>1.6283561200508601</v>
      </c>
      <c r="Q220" s="122">
        <v>2284.8907066318002</v>
      </c>
      <c r="R220" s="122">
        <v>87497.080062889596</v>
      </c>
      <c r="S220" s="122"/>
      <c r="T220" s="122"/>
    </row>
    <row r="221" spans="1:20" ht="12.75" x14ac:dyDescent="0.2">
      <c r="A221" s="122" t="s">
        <v>570</v>
      </c>
      <c r="B221" s="122">
        <v>4326</v>
      </c>
      <c r="C221" s="122"/>
      <c r="D221" s="122"/>
      <c r="E221" s="122">
        <v>9668</v>
      </c>
      <c r="F221" s="178">
        <v>1.33869298183913</v>
      </c>
      <c r="G221" s="198">
        <v>3.6632878223693301E-3</v>
      </c>
      <c r="H221" s="198">
        <v>2.8069319013912599E-2</v>
      </c>
      <c r="I221" s="122">
        <v>87.4414089547967</v>
      </c>
      <c r="J221" s="198">
        <v>2.6272238311956998E-2</v>
      </c>
      <c r="K221" s="198">
        <v>1.79975175837815E-2</v>
      </c>
      <c r="L221" s="122"/>
      <c r="M221" s="122">
        <v>806.37520702256995</v>
      </c>
      <c r="N221" s="122">
        <v>28386.169353265999</v>
      </c>
      <c r="O221" s="122">
        <v>19391.412700983801</v>
      </c>
      <c r="P221" s="178">
        <v>1.6283561200508601</v>
      </c>
      <c r="Q221" s="122">
        <v>2284.8907066318002</v>
      </c>
      <c r="R221" s="122">
        <v>87497.080062889596</v>
      </c>
      <c r="S221" s="122"/>
      <c r="T221" s="122"/>
    </row>
    <row r="222" spans="1:20" ht="12.75" x14ac:dyDescent="0.2">
      <c r="A222" s="122" t="s">
        <v>571</v>
      </c>
      <c r="B222" s="122">
        <v>3122</v>
      </c>
      <c r="C222" s="122"/>
      <c r="D222" s="122"/>
      <c r="E222" s="122">
        <v>15932</v>
      </c>
      <c r="F222" s="178">
        <v>1.33869298183913</v>
      </c>
      <c r="G222" s="198">
        <v>3.2952548330404201E-3</v>
      </c>
      <c r="H222" s="198">
        <v>2.8484533788294599E-2</v>
      </c>
      <c r="I222" s="122">
        <v>110.58933040759401</v>
      </c>
      <c r="J222" s="198">
        <v>7.7956314335927701E-2</v>
      </c>
      <c r="K222" s="198">
        <v>5.9628420788350499E-3</v>
      </c>
      <c r="L222" s="122"/>
      <c r="M222" s="122">
        <v>806.37520702256995</v>
      </c>
      <c r="N222" s="122">
        <v>28386.169353265999</v>
      </c>
      <c r="O222" s="122">
        <v>19391.412700983801</v>
      </c>
      <c r="P222" s="178">
        <v>1.6283561200508601</v>
      </c>
      <c r="Q222" s="122">
        <v>2284.8907066318002</v>
      </c>
      <c r="R222" s="122">
        <v>87497.080062889596</v>
      </c>
      <c r="S222" s="122"/>
      <c r="T222" s="122"/>
    </row>
    <row r="223" spans="1:20" ht="12.75" x14ac:dyDescent="0.2">
      <c r="A223" s="122" t="s">
        <v>572</v>
      </c>
      <c r="B223" s="122">
        <v>3222</v>
      </c>
      <c r="C223" s="122"/>
      <c r="D223" s="122"/>
      <c r="E223" s="122">
        <v>7109</v>
      </c>
      <c r="F223" s="178">
        <v>1.33869298183913</v>
      </c>
      <c r="G223" s="198">
        <v>5.7438927181506999E-3</v>
      </c>
      <c r="H223" s="198">
        <v>2.4293683642253001E-2</v>
      </c>
      <c r="I223" s="122">
        <v>72.856022400347896</v>
      </c>
      <c r="J223" s="198">
        <v>6.9348712899141907E-2</v>
      </c>
      <c r="K223" s="198">
        <v>7.8773385848923908E-3</v>
      </c>
      <c r="L223" s="122"/>
      <c r="M223" s="122">
        <v>806.37520702256995</v>
      </c>
      <c r="N223" s="122">
        <v>28386.169353265999</v>
      </c>
      <c r="O223" s="122">
        <v>19391.412700983801</v>
      </c>
      <c r="P223" s="178">
        <v>1.6283561200508601</v>
      </c>
      <c r="Q223" s="122">
        <v>2284.8907066318002</v>
      </c>
      <c r="R223" s="122">
        <v>87497.080062889596</v>
      </c>
      <c r="S223" s="122"/>
      <c r="T223" s="122"/>
    </row>
    <row r="224" spans="1:20" ht="12.75" x14ac:dyDescent="0.2">
      <c r="A224" s="122" t="s">
        <v>573</v>
      </c>
      <c r="B224" s="122">
        <v>4412</v>
      </c>
      <c r="C224" s="122"/>
      <c r="D224" s="122"/>
      <c r="E224" s="122">
        <v>30413</v>
      </c>
      <c r="F224" s="178">
        <v>1.33869298183913</v>
      </c>
      <c r="G224" s="198">
        <v>4.2964083341553499E-3</v>
      </c>
      <c r="H224" s="198">
        <v>2.6313728561359499E-2</v>
      </c>
      <c r="I224" s="122">
        <v>166.76630355080701</v>
      </c>
      <c r="J224" s="198">
        <v>6.3229539999342402E-2</v>
      </c>
      <c r="K224" s="198">
        <v>1.64732186893763E-2</v>
      </c>
      <c r="L224" s="122"/>
      <c r="M224" s="122">
        <v>806.37520702256995</v>
      </c>
      <c r="N224" s="122">
        <v>28386.169353265999</v>
      </c>
      <c r="O224" s="122">
        <v>19391.412700983801</v>
      </c>
      <c r="P224" s="178">
        <v>1.6283561200508601</v>
      </c>
      <c r="Q224" s="122">
        <v>2284.8907066318002</v>
      </c>
      <c r="R224" s="122">
        <v>87497.080062889596</v>
      </c>
      <c r="S224" s="122"/>
      <c r="T224" s="122"/>
    </row>
    <row r="225" spans="1:20" ht="12.75" x14ac:dyDescent="0.2">
      <c r="A225" s="122" t="s">
        <v>574</v>
      </c>
      <c r="B225" s="122">
        <v>3512</v>
      </c>
      <c r="C225" s="122"/>
      <c r="D225" s="122"/>
      <c r="E225" s="122">
        <v>21506</v>
      </c>
      <c r="F225" s="178">
        <v>1.33869298183913</v>
      </c>
      <c r="G225" s="198">
        <v>3.35952757370036E-3</v>
      </c>
      <c r="H225" s="198">
        <v>2.5679038492084499E-2</v>
      </c>
      <c r="I225" s="122">
        <v>136.01102896456601</v>
      </c>
      <c r="J225" s="198">
        <v>8.4302055240397994E-2</v>
      </c>
      <c r="K225" s="198">
        <v>9.2532316562819704E-3</v>
      </c>
      <c r="L225" s="122"/>
      <c r="M225" s="122">
        <v>806.37520702256995</v>
      </c>
      <c r="N225" s="122">
        <v>28386.169353265999</v>
      </c>
      <c r="O225" s="122">
        <v>19391.412700983801</v>
      </c>
      <c r="P225" s="178">
        <v>1.6283561200508601</v>
      </c>
      <c r="Q225" s="122">
        <v>2284.8907066318002</v>
      </c>
      <c r="R225" s="122">
        <v>87497.080062889596</v>
      </c>
      <c r="S225" s="122"/>
      <c r="T225" s="122"/>
    </row>
    <row r="226" spans="1:20" ht="12.75" x14ac:dyDescent="0.2">
      <c r="A226" s="122" t="s">
        <v>575</v>
      </c>
      <c r="B226" s="122">
        <v>2400</v>
      </c>
      <c r="C226" s="122"/>
      <c r="D226" s="122"/>
      <c r="E226" s="122">
        <v>5643</v>
      </c>
      <c r="F226" s="178">
        <v>1.33869298183913</v>
      </c>
      <c r="G226" s="198">
        <v>4.7994565538425201E-3</v>
      </c>
      <c r="H226" s="198">
        <v>2.15238915195867E-2</v>
      </c>
      <c r="I226" s="122">
        <v>64.195015382816095</v>
      </c>
      <c r="J226" s="198">
        <v>2.81765018607124E-2</v>
      </c>
      <c r="K226" s="198">
        <v>3.0125819599503799E-3</v>
      </c>
      <c r="L226" s="122"/>
      <c r="M226" s="122">
        <v>806.37520702256995</v>
      </c>
      <c r="N226" s="122">
        <v>28386.169353265999</v>
      </c>
      <c r="O226" s="122">
        <v>19391.412700983801</v>
      </c>
      <c r="P226" s="178">
        <v>1.6283561200508601</v>
      </c>
      <c r="Q226" s="122">
        <v>2284.8907066318002</v>
      </c>
      <c r="R226" s="122">
        <v>87497.080062889596</v>
      </c>
      <c r="S226" s="122"/>
      <c r="T226" s="122"/>
    </row>
    <row r="227" spans="1:20" ht="12.75" x14ac:dyDescent="0.2">
      <c r="A227" s="122" t="s">
        <v>576</v>
      </c>
      <c r="B227" s="122">
        <v>2775</v>
      </c>
      <c r="C227" s="122"/>
      <c r="D227" s="122"/>
      <c r="E227" s="122">
        <v>7868</v>
      </c>
      <c r="F227" s="178">
        <v>1.33869298183913</v>
      </c>
      <c r="G227" s="198">
        <v>1.5463480765971901E-3</v>
      </c>
      <c r="H227" s="198">
        <v>2.8985507246376802E-2</v>
      </c>
      <c r="I227" s="122">
        <v>61.814237842102401</v>
      </c>
      <c r="J227" s="198">
        <v>3.10116929334011E-2</v>
      </c>
      <c r="K227" s="198">
        <v>5.5922724961870902E-3</v>
      </c>
      <c r="L227" s="122"/>
      <c r="M227" s="122">
        <v>806.37520702256995</v>
      </c>
      <c r="N227" s="122">
        <v>28386.169353265999</v>
      </c>
      <c r="O227" s="122">
        <v>19391.412700983801</v>
      </c>
      <c r="P227" s="178">
        <v>1.6283561200508601</v>
      </c>
      <c r="Q227" s="122">
        <v>2284.8907066318002</v>
      </c>
      <c r="R227" s="122">
        <v>87497.080062889596</v>
      </c>
      <c r="S227" s="122"/>
      <c r="T227" s="122"/>
    </row>
    <row r="228" spans="1:20" ht="12.75" x14ac:dyDescent="0.2">
      <c r="A228" s="122" t="s">
        <v>577</v>
      </c>
      <c r="B228" s="122">
        <v>4179</v>
      </c>
      <c r="C228" s="122"/>
      <c r="D228" s="122"/>
      <c r="E228" s="122">
        <v>23613</v>
      </c>
      <c r="F228" s="178">
        <v>1.33869298183913</v>
      </c>
      <c r="G228" s="198">
        <v>4.5561060997473101E-3</v>
      </c>
      <c r="H228" s="198">
        <v>2.76312484300427E-2</v>
      </c>
      <c r="I228" s="122">
        <v>131.506653824056</v>
      </c>
      <c r="J228" s="198">
        <v>8.3725066700546302E-2</v>
      </c>
      <c r="K228" s="198">
        <v>1.42294498793038E-2</v>
      </c>
      <c r="L228" s="122"/>
      <c r="M228" s="122">
        <v>806.37520702256995</v>
      </c>
      <c r="N228" s="122">
        <v>28386.169353265999</v>
      </c>
      <c r="O228" s="122">
        <v>19391.412700983801</v>
      </c>
      <c r="P228" s="178">
        <v>1.6283561200508601</v>
      </c>
      <c r="Q228" s="122">
        <v>2284.8907066318002</v>
      </c>
      <c r="R228" s="122">
        <v>87497.080062889596</v>
      </c>
      <c r="S228" s="122"/>
      <c r="T228" s="122"/>
    </row>
    <row r="229" spans="1:20" ht="12.75" x14ac:dyDescent="0.2">
      <c r="A229" s="122" t="s">
        <v>578</v>
      </c>
      <c r="B229" s="122">
        <v>3966</v>
      </c>
      <c r="C229" s="122"/>
      <c r="D229" s="122"/>
      <c r="E229" s="122">
        <v>4942</v>
      </c>
      <c r="F229" s="178">
        <v>1.33869298183913</v>
      </c>
      <c r="G229" s="198">
        <v>6.2896263321192501E-3</v>
      </c>
      <c r="H229" s="198">
        <v>3.2975460122699397E-2</v>
      </c>
      <c r="I229" s="122">
        <v>59.548299723837602</v>
      </c>
      <c r="J229" s="198">
        <v>2.4079320113314401E-2</v>
      </c>
      <c r="K229" s="198">
        <v>1.35572642654796E-2</v>
      </c>
      <c r="L229" s="122"/>
      <c r="M229" s="122">
        <v>806.37520702256995</v>
      </c>
      <c r="N229" s="122">
        <v>28386.169353265999</v>
      </c>
      <c r="O229" s="122">
        <v>19391.412700983801</v>
      </c>
      <c r="P229" s="178">
        <v>1.6283561200508601</v>
      </c>
      <c r="Q229" s="122">
        <v>2284.8907066318002</v>
      </c>
      <c r="R229" s="122">
        <v>87497.080062889596</v>
      </c>
      <c r="S229" s="122"/>
      <c r="T229" s="122"/>
    </row>
    <row r="230" spans="1:20" ht="12.75" x14ac:dyDescent="0.2">
      <c r="A230" s="122" t="s">
        <v>579</v>
      </c>
      <c r="B230" s="122">
        <v>3430</v>
      </c>
      <c r="C230" s="122"/>
      <c r="D230" s="122"/>
      <c r="E230" s="122">
        <v>10747</v>
      </c>
      <c r="F230" s="178">
        <v>1.33869298183913</v>
      </c>
      <c r="G230" s="198">
        <v>3.0473620545268401E-3</v>
      </c>
      <c r="H230" s="198">
        <v>2.2527889093469099E-2</v>
      </c>
      <c r="I230" s="122">
        <v>89.855439456941099</v>
      </c>
      <c r="J230" s="198">
        <v>4.7641202195961699E-2</v>
      </c>
      <c r="K230" s="198">
        <v>1.1165906764678501E-2</v>
      </c>
      <c r="L230" s="122"/>
      <c r="M230" s="122">
        <v>806.37520702256995</v>
      </c>
      <c r="N230" s="122">
        <v>28386.169353265999</v>
      </c>
      <c r="O230" s="122">
        <v>19391.412700983801</v>
      </c>
      <c r="P230" s="178">
        <v>1.6283561200508601</v>
      </c>
      <c r="Q230" s="122">
        <v>2284.8907066318002</v>
      </c>
      <c r="R230" s="122">
        <v>87497.080062889596</v>
      </c>
      <c r="S230" s="122"/>
      <c r="T230" s="122"/>
    </row>
    <row r="231" spans="1:20" ht="12.75" x14ac:dyDescent="0.2">
      <c r="A231" s="122" t="s">
        <v>568</v>
      </c>
      <c r="B231" s="122">
        <v>4556</v>
      </c>
      <c r="C231" s="122"/>
      <c r="D231" s="122"/>
      <c r="E231" s="122">
        <v>150291</v>
      </c>
      <c r="F231" s="178">
        <v>1.33869298183913</v>
      </c>
      <c r="G231" s="198">
        <v>4.85890705364925E-3</v>
      </c>
      <c r="H231" s="198">
        <v>2.04800206738379E-2</v>
      </c>
      <c r="I231" s="122">
        <v>359.16709203377798</v>
      </c>
      <c r="J231" s="198">
        <v>0.17665063110898199</v>
      </c>
      <c r="K231" s="198">
        <v>1.22695304442714E-2</v>
      </c>
      <c r="L231" s="122"/>
      <c r="M231" s="122">
        <v>806.37520702256995</v>
      </c>
      <c r="N231" s="122">
        <v>28386.169353265999</v>
      </c>
      <c r="O231" s="122">
        <v>19391.412700983801</v>
      </c>
      <c r="P231" s="178">
        <v>1.6283561200508601</v>
      </c>
      <c r="Q231" s="122">
        <v>2284.8907066318002</v>
      </c>
      <c r="R231" s="122">
        <v>87497.080062889596</v>
      </c>
      <c r="S231" s="122"/>
      <c r="T231" s="122"/>
    </row>
    <row r="232" spans="1:20" ht="14.25" customHeight="1" x14ac:dyDescent="0.2">
      <c r="A232" s="19" t="s">
        <v>580</v>
      </c>
      <c r="B232" s="122"/>
      <c r="C232" s="122"/>
      <c r="D232" s="122"/>
      <c r="E232" s="19"/>
      <c r="F232" s="178"/>
      <c r="G232" s="198"/>
      <c r="H232" s="198"/>
      <c r="I232" s="122"/>
      <c r="J232" s="198"/>
      <c r="K232" s="198"/>
      <c r="L232" s="122"/>
      <c r="M232" s="122"/>
      <c r="N232" s="122"/>
      <c r="O232" s="122"/>
      <c r="P232" s="178"/>
      <c r="Q232" s="122"/>
      <c r="R232" s="122"/>
      <c r="S232" s="122"/>
      <c r="T232" s="122"/>
    </row>
    <row r="233" spans="1:20" ht="12.75" x14ac:dyDescent="0.2">
      <c r="A233" s="122" t="s">
        <v>581</v>
      </c>
      <c r="B233" s="122">
        <v>3974</v>
      </c>
      <c r="C233" s="122"/>
      <c r="D233" s="122"/>
      <c r="E233" s="122">
        <v>13934</v>
      </c>
      <c r="F233" s="178">
        <v>1.33869298183913</v>
      </c>
      <c r="G233" s="198">
        <v>3.60030620544472E-3</v>
      </c>
      <c r="H233" s="198">
        <v>2.6981591997982699E-2</v>
      </c>
      <c r="I233" s="122">
        <v>106.38608931622601</v>
      </c>
      <c r="J233" s="198">
        <v>8.5617913018515901E-2</v>
      </c>
      <c r="K233" s="198">
        <v>1.33486436055691E-2</v>
      </c>
      <c r="L233" s="122"/>
      <c r="M233" s="122">
        <v>806.37520702256995</v>
      </c>
      <c r="N233" s="122">
        <v>28386.169353265999</v>
      </c>
      <c r="O233" s="122">
        <v>19391.412700983801</v>
      </c>
      <c r="P233" s="178">
        <v>1.6283561200508601</v>
      </c>
      <c r="Q233" s="122">
        <v>2284.8907066318002</v>
      </c>
      <c r="R233" s="122">
        <v>87497.080062889596</v>
      </c>
      <c r="S233" s="122"/>
      <c r="T233" s="122"/>
    </row>
    <row r="234" spans="1:20" ht="12.75" x14ac:dyDescent="0.2">
      <c r="A234" s="122" t="s">
        <v>582</v>
      </c>
      <c r="B234" s="122">
        <v>3666</v>
      </c>
      <c r="C234" s="122"/>
      <c r="D234" s="122"/>
      <c r="E234" s="122">
        <v>13415</v>
      </c>
      <c r="F234" s="178">
        <v>1.33869298183913</v>
      </c>
      <c r="G234" s="198">
        <v>4.5595726177164904E-3</v>
      </c>
      <c r="H234" s="198">
        <v>2.97229219143577E-2</v>
      </c>
      <c r="I234" s="122">
        <v>110.168053445634</v>
      </c>
      <c r="J234" s="198">
        <v>7.5810659709280706E-2</v>
      </c>
      <c r="K234" s="198">
        <v>9.9888184867685404E-3</v>
      </c>
      <c r="L234" s="122"/>
      <c r="M234" s="122">
        <v>806.37520702256995</v>
      </c>
      <c r="N234" s="122">
        <v>28386.169353265999</v>
      </c>
      <c r="O234" s="122">
        <v>19391.412700983801</v>
      </c>
      <c r="P234" s="178">
        <v>1.6283561200508601</v>
      </c>
      <c r="Q234" s="122">
        <v>2284.8907066318002</v>
      </c>
      <c r="R234" s="122">
        <v>87497.080062889596</v>
      </c>
      <c r="S234" s="122"/>
      <c r="T234" s="122"/>
    </row>
    <row r="235" spans="1:20" ht="12.75" x14ac:dyDescent="0.2">
      <c r="A235" s="122" t="s">
        <v>583</v>
      </c>
      <c r="B235" s="122">
        <v>3462</v>
      </c>
      <c r="C235" s="122"/>
      <c r="D235" s="122"/>
      <c r="E235" s="122">
        <v>15998</v>
      </c>
      <c r="F235" s="178">
        <v>1.33869298183913</v>
      </c>
      <c r="G235" s="198">
        <v>3.4431387256740401E-3</v>
      </c>
      <c r="H235" s="198">
        <v>3.1858954531394999E-2</v>
      </c>
      <c r="I235" s="122">
        <v>117.33285984753</v>
      </c>
      <c r="J235" s="198">
        <v>7.8009751218902398E-2</v>
      </c>
      <c r="K235" s="198">
        <v>7.9384923115389406E-3</v>
      </c>
      <c r="L235" s="122"/>
      <c r="M235" s="122">
        <v>806.37520702256995</v>
      </c>
      <c r="N235" s="122">
        <v>28386.169353265999</v>
      </c>
      <c r="O235" s="122">
        <v>19391.412700983801</v>
      </c>
      <c r="P235" s="178">
        <v>1.6283561200508601</v>
      </c>
      <c r="Q235" s="122">
        <v>2284.8907066318002</v>
      </c>
      <c r="R235" s="122">
        <v>87497.080062889596</v>
      </c>
      <c r="S235" s="122"/>
      <c r="T235" s="122"/>
    </row>
    <row r="236" spans="1:20" ht="12.75" x14ac:dyDescent="0.2">
      <c r="A236" s="122" t="s">
        <v>584</v>
      </c>
      <c r="B236" s="122">
        <v>3336</v>
      </c>
      <c r="C236" s="122"/>
      <c r="D236" s="122"/>
      <c r="E236" s="122">
        <v>8603</v>
      </c>
      <c r="F236" s="178">
        <v>1.33869298183913</v>
      </c>
      <c r="G236" s="198">
        <v>3.10938044868069E-3</v>
      </c>
      <c r="H236" s="198">
        <v>2.5175225289658099E-2</v>
      </c>
      <c r="I236" s="122">
        <v>81.1048703839665</v>
      </c>
      <c r="J236" s="198">
        <v>8.0553295362082999E-2</v>
      </c>
      <c r="K236" s="198">
        <v>9.0666046727885599E-3</v>
      </c>
      <c r="L236" s="122"/>
      <c r="M236" s="122">
        <v>806.37520702256995</v>
      </c>
      <c r="N236" s="122">
        <v>28386.169353265999</v>
      </c>
      <c r="O236" s="122">
        <v>19391.412700983801</v>
      </c>
      <c r="P236" s="178">
        <v>1.6283561200508601</v>
      </c>
      <c r="Q236" s="122">
        <v>2284.8907066318002</v>
      </c>
      <c r="R236" s="122">
        <v>87497.080062889596</v>
      </c>
      <c r="S236" s="122"/>
      <c r="T236" s="122"/>
    </row>
    <row r="237" spans="1:20" ht="12.75" x14ac:dyDescent="0.2">
      <c r="A237" s="122" t="s">
        <v>585</v>
      </c>
      <c r="B237" s="122">
        <v>4405</v>
      </c>
      <c r="C237" s="122"/>
      <c r="D237" s="122"/>
      <c r="E237" s="122">
        <v>26116</v>
      </c>
      <c r="F237" s="178">
        <v>1.33869298183913</v>
      </c>
      <c r="G237" s="198">
        <v>4.1896410884770504E-3</v>
      </c>
      <c r="H237" s="198">
        <v>2.8192210811858201E-2</v>
      </c>
      <c r="I237" s="122">
        <v>145.76693726630899</v>
      </c>
      <c r="J237" s="198">
        <v>0.12609128503599301</v>
      </c>
      <c r="K237" s="198">
        <v>1.47802113646807E-2</v>
      </c>
      <c r="L237" s="122"/>
      <c r="M237" s="122">
        <v>806.37520702256995</v>
      </c>
      <c r="N237" s="122">
        <v>28386.169353265999</v>
      </c>
      <c r="O237" s="122">
        <v>19391.412700983801</v>
      </c>
      <c r="P237" s="178">
        <v>1.6283561200508601</v>
      </c>
      <c r="Q237" s="122">
        <v>2284.8907066318002</v>
      </c>
      <c r="R237" s="122">
        <v>87497.080062889596</v>
      </c>
      <c r="S237" s="122"/>
      <c r="T237" s="122"/>
    </row>
    <row r="238" spans="1:20" ht="12.75" x14ac:dyDescent="0.2">
      <c r="A238" s="122" t="s">
        <v>586</v>
      </c>
      <c r="B238" s="122">
        <v>3843</v>
      </c>
      <c r="C238" s="122"/>
      <c r="D238" s="122"/>
      <c r="E238" s="122">
        <v>5796</v>
      </c>
      <c r="F238" s="178">
        <v>1.33869298183913</v>
      </c>
      <c r="G238" s="198">
        <v>5.3197607545433599E-3</v>
      </c>
      <c r="H238" s="198">
        <v>2.7539779681762501E-2</v>
      </c>
      <c r="I238" s="122">
        <v>68.212902005412403</v>
      </c>
      <c r="J238" s="198">
        <v>8.6093857832988299E-2</v>
      </c>
      <c r="K238" s="198">
        <v>1.22498274672188E-2</v>
      </c>
      <c r="L238" s="122"/>
      <c r="M238" s="122">
        <v>806.37520702256995</v>
      </c>
      <c r="N238" s="122">
        <v>28386.169353265999</v>
      </c>
      <c r="O238" s="122">
        <v>19391.412700983801</v>
      </c>
      <c r="P238" s="178">
        <v>1.6283561200508601</v>
      </c>
      <c r="Q238" s="122">
        <v>2284.8907066318002</v>
      </c>
      <c r="R238" s="122">
        <v>87497.080062889596</v>
      </c>
      <c r="S238" s="122"/>
      <c r="T238" s="122"/>
    </row>
    <row r="239" spans="1:20" ht="12.75" x14ac:dyDescent="0.2">
      <c r="A239" s="122" t="s">
        <v>587</v>
      </c>
      <c r="B239" s="122">
        <v>3601</v>
      </c>
      <c r="C239" s="122"/>
      <c r="D239" s="122"/>
      <c r="E239" s="122">
        <v>22631</v>
      </c>
      <c r="F239" s="178">
        <v>1.33869298183913</v>
      </c>
      <c r="G239" s="198">
        <v>4.3377078638445797E-3</v>
      </c>
      <c r="H239" s="198">
        <v>2.9221275944719301E-2</v>
      </c>
      <c r="I239" s="122">
        <v>124.020159651566</v>
      </c>
      <c r="J239" s="198">
        <v>0.10428173743979501</v>
      </c>
      <c r="K239" s="198">
        <v>8.6164994918474704E-3</v>
      </c>
      <c r="L239" s="122"/>
      <c r="M239" s="122">
        <v>806.37520702256995</v>
      </c>
      <c r="N239" s="122">
        <v>28386.169353265999</v>
      </c>
      <c r="O239" s="122">
        <v>19391.412700983801</v>
      </c>
      <c r="P239" s="178">
        <v>1.6283561200508601</v>
      </c>
      <c r="Q239" s="122">
        <v>2284.8907066318002</v>
      </c>
      <c r="R239" s="122">
        <v>87497.080062889596</v>
      </c>
      <c r="S239" s="122"/>
      <c r="T239" s="122"/>
    </row>
    <row r="240" spans="1:20" ht="12.75" x14ac:dyDescent="0.2">
      <c r="A240" s="122" t="s">
        <v>588</v>
      </c>
      <c r="B240" s="122">
        <v>4033</v>
      </c>
      <c r="C240" s="122"/>
      <c r="D240" s="122"/>
      <c r="E240" s="122">
        <v>4431</v>
      </c>
      <c r="F240" s="178">
        <v>1.33869298183913</v>
      </c>
      <c r="G240" s="198">
        <v>4.4760400210637199E-3</v>
      </c>
      <c r="H240" s="198">
        <v>3.8599393438103098E-2</v>
      </c>
      <c r="I240" s="122">
        <v>52</v>
      </c>
      <c r="J240" s="198">
        <v>5.2809749492213898E-2</v>
      </c>
      <c r="K240" s="198">
        <v>1.2863913337847E-2</v>
      </c>
      <c r="L240" s="122"/>
      <c r="M240" s="122">
        <v>806.37520702256995</v>
      </c>
      <c r="N240" s="122">
        <v>28386.169353265999</v>
      </c>
      <c r="O240" s="122">
        <v>19391.412700983801</v>
      </c>
      <c r="P240" s="178">
        <v>1.6283561200508601</v>
      </c>
      <c r="Q240" s="122">
        <v>2284.8907066318002</v>
      </c>
      <c r="R240" s="122">
        <v>87497.080062889596</v>
      </c>
      <c r="S240" s="122"/>
      <c r="T240" s="122"/>
    </row>
    <row r="241" spans="1:20" ht="12.75" x14ac:dyDescent="0.2">
      <c r="A241" s="122" t="s">
        <v>589</v>
      </c>
      <c r="B241" s="122">
        <v>3342</v>
      </c>
      <c r="C241" s="122"/>
      <c r="D241" s="122"/>
      <c r="E241" s="122">
        <v>10037</v>
      </c>
      <c r="F241" s="178">
        <v>1.33869298183913</v>
      </c>
      <c r="G241" s="198">
        <v>2.70665205406662E-3</v>
      </c>
      <c r="H241" s="198">
        <v>3.2362863926027698E-2</v>
      </c>
      <c r="I241" s="122">
        <v>94.509258805685306</v>
      </c>
      <c r="J241" s="198">
        <v>2.07233237023015E-2</v>
      </c>
      <c r="K241" s="198">
        <v>8.9668227558035302E-3</v>
      </c>
      <c r="L241" s="122"/>
      <c r="M241" s="122">
        <v>806.37520702256995</v>
      </c>
      <c r="N241" s="122">
        <v>28386.169353265999</v>
      </c>
      <c r="O241" s="122">
        <v>19391.412700983801</v>
      </c>
      <c r="P241" s="178">
        <v>1.6283561200508601</v>
      </c>
      <c r="Q241" s="122">
        <v>2284.8907066318002</v>
      </c>
      <c r="R241" s="122">
        <v>87497.080062889596</v>
      </c>
      <c r="S241" s="122"/>
      <c r="T241" s="122"/>
    </row>
    <row r="242" spans="1:20" ht="12.75" x14ac:dyDescent="0.2">
      <c r="A242" s="122" t="s">
        <v>590</v>
      </c>
      <c r="B242" s="122">
        <v>4908</v>
      </c>
      <c r="C242" s="122"/>
      <c r="D242" s="122"/>
      <c r="E242" s="122">
        <v>150134</v>
      </c>
      <c r="F242" s="178">
        <v>1.33869298183913</v>
      </c>
      <c r="G242" s="198">
        <v>6.0756835005173204E-3</v>
      </c>
      <c r="H242" s="198">
        <v>2.4612278141649999E-2</v>
      </c>
      <c r="I242" s="122">
        <v>369.50778070292398</v>
      </c>
      <c r="J242" s="198">
        <v>0.135299132774721</v>
      </c>
      <c r="K242" s="198">
        <v>1.48467369150226E-2</v>
      </c>
      <c r="L242" s="122"/>
      <c r="M242" s="122">
        <v>806.37520702256995</v>
      </c>
      <c r="N242" s="122">
        <v>28386.169353265999</v>
      </c>
      <c r="O242" s="122">
        <v>19391.412700983801</v>
      </c>
      <c r="P242" s="178">
        <v>1.6283561200508601</v>
      </c>
      <c r="Q242" s="122">
        <v>2284.8907066318002</v>
      </c>
      <c r="R242" s="122">
        <v>87497.080062889596</v>
      </c>
      <c r="S242" s="122"/>
      <c r="T242" s="122"/>
    </row>
    <row r="243" spans="1:20" ht="14.25" customHeight="1" x14ac:dyDescent="0.2">
      <c r="A243" s="19" t="s">
        <v>591</v>
      </c>
      <c r="B243" s="122"/>
      <c r="C243" s="122"/>
      <c r="D243" s="122"/>
      <c r="E243" s="19"/>
      <c r="F243" s="178"/>
      <c r="G243" s="198"/>
      <c r="H243" s="198"/>
      <c r="I243" s="122"/>
      <c r="J243" s="198"/>
      <c r="K243" s="198"/>
      <c r="L243" s="122"/>
      <c r="M243" s="122"/>
      <c r="N243" s="122"/>
      <c r="O243" s="122"/>
      <c r="P243" s="178"/>
      <c r="Q243" s="122"/>
      <c r="R243" s="122"/>
      <c r="S243" s="122"/>
      <c r="T243" s="122"/>
    </row>
    <row r="244" spans="1:20" ht="12.75" x14ac:dyDescent="0.2">
      <c r="A244" s="122" t="s">
        <v>592</v>
      </c>
      <c r="B244" s="122">
        <v>4209</v>
      </c>
      <c r="C244" s="122"/>
      <c r="D244" s="122"/>
      <c r="E244" s="122">
        <v>23256</v>
      </c>
      <c r="F244" s="178">
        <v>1.33869298183913</v>
      </c>
      <c r="G244" s="198">
        <v>6.0701181057218204E-3</v>
      </c>
      <c r="H244" s="198">
        <v>2.44351993259255E-2</v>
      </c>
      <c r="I244" s="122">
        <v>137.164135254082</v>
      </c>
      <c r="J244" s="198">
        <v>6.7982456140350894E-2</v>
      </c>
      <c r="K244" s="198">
        <v>1.5006879944960401E-2</v>
      </c>
      <c r="L244" s="122"/>
      <c r="M244" s="122">
        <v>806.37520702256995</v>
      </c>
      <c r="N244" s="122">
        <v>28386.169353265999</v>
      </c>
      <c r="O244" s="122">
        <v>19391.412700983801</v>
      </c>
      <c r="P244" s="178">
        <v>1.6283561200508601</v>
      </c>
      <c r="Q244" s="122">
        <v>2284.8907066318002</v>
      </c>
      <c r="R244" s="122">
        <v>87497.080062889596</v>
      </c>
      <c r="S244" s="122"/>
      <c r="T244" s="122"/>
    </row>
    <row r="245" spans="1:20" ht="12.75" x14ac:dyDescent="0.2">
      <c r="A245" s="122" t="s">
        <v>593</v>
      </c>
      <c r="B245" s="122">
        <v>5230</v>
      </c>
      <c r="C245" s="122"/>
      <c r="D245" s="122"/>
      <c r="E245" s="122">
        <v>51964</v>
      </c>
      <c r="F245" s="178">
        <v>1.33869298183913</v>
      </c>
      <c r="G245" s="198">
        <v>6.2976291278577503E-3</v>
      </c>
      <c r="H245" s="198">
        <v>2.7315247895229201E-2</v>
      </c>
      <c r="I245" s="122">
        <v>215.69654610123001</v>
      </c>
      <c r="J245" s="198">
        <v>0.179893772611808</v>
      </c>
      <c r="K245" s="198">
        <v>1.8628281117696901E-2</v>
      </c>
      <c r="L245" s="122"/>
      <c r="M245" s="122">
        <v>806.37520702256995</v>
      </c>
      <c r="N245" s="122">
        <v>28386.169353265999</v>
      </c>
      <c r="O245" s="122">
        <v>19391.412700983801</v>
      </c>
      <c r="P245" s="178">
        <v>1.6283561200508601</v>
      </c>
      <c r="Q245" s="122">
        <v>2284.8907066318002</v>
      </c>
      <c r="R245" s="122">
        <v>87497.080062889596</v>
      </c>
      <c r="S245" s="122"/>
      <c r="T245" s="122"/>
    </row>
    <row r="246" spans="1:20" ht="12.75" x14ac:dyDescent="0.2">
      <c r="A246" s="122" t="s">
        <v>594</v>
      </c>
      <c r="B246" s="122">
        <v>3955</v>
      </c>
      <c r="C246" s="122"/>
      <c r="D246" s="122"/>
      <c r="E246" s="122">
        <v>58340</v>
      </c>
      <c r="F246" s="178">
        <v>1.33869298183913</v>
      </c>
      <c r="G246" s="198">
        <v>5.1865501085590201E-3</v>
      </c>
      <c r="H246" s="198">
        <v>2.0571253775857501E-2</v>
      </c>
      <c r="I246" s="122">
        <v>222.13509403063699</v>
      </c>
      <c r="J246" s="198">
        <v>0.13309907439149801</v>
      </c>
      <c r="K246" s="198">
        <v>1.0695920466232399E-2</v>
      </c>
      <c r="L246" s="122"/>
      <c r="M246" s="122">
        <v>806.37520702256995</v>
      </c>
      <c r="N246" s="122">
        <v>28386.169353265999</v>
      </c>
      <c r="O246" s="122">
        <v>19391.412700983801</v>
      </c>
      <c r="P246" s="178">
        <v>1.6283561200508601</v>
      </c>
      <c r="Q246" s="122">
        <v>2284.8907066318002</v>
      </c>
      <c r="R246" s="122">
        <v>87497.080062889596</v>
      </c>
      <c r="S246" s="122"/>
      <c r="T246" s="122"/>
    </row>
    <row r="247" spans="1:20" ht="12.75" x14ac:dyDescent="0.2">
      <c r="A247" s="122" t="s">
        <v>595</v>
      </c>
      <c r="B247" s="122">
        <v>2445</v>
      </c>
      <c r="C247" s="122"/>
      <c r="D247" s="122"/>
      <c r="E247" s="122">
        <v>10241</v>
      </c>
      <c r="F247" s="178">
        <v>1.33869298183913</v>
      </c>
      <c r="G247" s="198">
        <v>1.63558246265013E-3</v>
      </c>
      <c r="H247" s="198">
        <v>1.8879798615481402E-2</v>
      </c>
      <c r="I247" s="122">
        <v>87.561407023870999</v>
      </c>
      <c r="J247" s="198">
        <v>8.8858509911141498E-3</v>
      </c>
      <c r="K247" s="198">
        <v>5.0776291377795102E-3</v>
      </c>
      <c r="L247" s="122"/>
      <c r="M247" s="122">
        <v>806.37520702256995</v>
      </c>
      <c r="N247" s="122">
        <v>28386.169353265999</v>
      </c>
      <c r="O247" s="122">
        <v>19391.412700983801</v>
      </c>
      <c r="P247" s="178">
        <v>1.6283561200508601</v>
      </c>
      <c r="Q247" s="122">
        <v>2284.8907066318002</v>
      </c>
      <c r="R247" s="122">
        <v>87497.080062889596</v>
      </c>
      <c r="S247" s="122"/>
      <c r="T247" s="122"/>
    </row>
    <row r="248" spans="1:20" ht="12.75" x14ac:dyDescent="0.2">
      <c r="A248" s="122" t="s">
        <v>596</v>
      </c>
      <c r="B248" s="122">
        <v>3824</v>
      </c>
      <c r="C248" s="122"/>
      <c r="D248" s="122"/>
      <c r="E248" s="122">
        <v>15566</v>
      </c>
      <c r="F248" s="178">
        <v>1.33869298183913</v>
      </c>
      <c r="G248" s="198">
        <v>4.8503147886419101E-3</v>
      </c>
      <c r="H248" s="198">
        <v>2.8103044496487099E-2</v>
      </c>
      <c r="I248" s="122">
        <v>103.527774051218</v>
      </c>
      <c r="J248" s="198">
        <v>5.7368623923936803E-2</v>
      </c>
      <c r="K248" s="198">
        <v>1.22060901965823E-2</v>
      </c>
      <c r="L248" s="122"/>
      <c r="M248" s="122">
        <v>806.37520702256995</v>
      </c>
      <c r="N248" s="122">
        <v>28386.169353265999</v>
      </c>
      <c r="O248" s="122">
        <v>19391.412700983801</v>
      </c>
      <c r="P248" s="178">
        <v>1.6283561200508601</v>
      </c>
      <c r="Q248" s="122">
        <v>2284.8907066318002</v>
      </c>
      <c r="R248" s="122">
        <v>87497.080062889596</v>
      </c>
      <c r="S248" s="122"/>
      <c r="T248" s="122"/>
    </row>
    <row r="249" spans="1:20" ht="12.75" x14ac:dyDescent="0.2">
      <c r="A249" s="122" t="s">
        <v>597</v>
      </c>
      <c r="B249" s="122">
        <v>2660</v>
      </c>
      <c r="C249" s="122"/>
      <c r="D249" s="122"/>
      <c r="E249" s="122">
        <v>15640</v>
      </c>
      <c r="F249" s="178">
        <v>1.33869298183913</v>
      </c>
      <c r="G249" s="198">
        <v>2.6960784313725498E-3</v>
      </c>
      <c r="H249" s="198">
        <v>1.5138772077375901E-2</v>
      </c>
      <c r="I249" s="122">
        <v>111.874930167576</v>
      </c>
      <c r="J249" s="198">
        <v>2.5255754475703301E-2</v>
      </c>
      <c r="K249" s="198">
        <v>6.5217391304347797E-3</v>
      </c>
      <c r="L249" s="122"/>
      <c r="M249" s="122">
        <v>806.37520702256995</v>
      </c>
      <c r="N249" s="122">
        <v>28386.169353265999</v>
      </c>
      <c r="O249" s="122">
        <v>19391.412700983801</v>
      </c>
      <c r="P249" s="178">
        <v>1.6283561200508601</v>
      </c>
      <c r="Q249" s="122">
        <v>2284.8907066318002</v>
      </c>
      <c r="R249" s="122">
        <v>87497.080062889596</v>
      </c>
      <c r="S249" s="122"/>
      <c r="T249" s="122"/>
    </row>
    <row r="250" spans="1:20" ht="12.75" x14ac:dyDescent="0.2">
      <c r="A250" s="122" t="s">
        <v>598</v>
      </c>
      <c r="B250" s="122">
        <v>4742</v>
      </c>
      <c r="C250" s="122"/>
      <c r="D250" s="122"/>
      <c r="E250" s="122">
        <v>26992</v>
      </c>
      <c r="F250" s="178">
        <v>1.33869298183913</v>
      </c>
      <c r="G250" s="198">
        <v>5.9400316143054703E-3</v>
      </c>
      <c r="H250" s="198">
        <v>2.37988123087997E-2</v>
      </c>
      <c r="I250" s="122">
        <v>151.993420910249</v>
      </c>
      <c r="J250" s="198">
        <v>7.2836395969176099E-2</v>
      </c>
      <c r="K250" s="198">
        <v>1.9339063426200401E-2</v>
      </c>
      <c r="L250" s="122"/>
      <c r="M250" s="122">
        <v>806.37520702256995</v>
      </c>
      <c r="N250" s="122">
        <v>28386.169353265999</v>
      </c>
      <c r="O250" s="122">
        <v>19391.412700983801</v>
      </c>
      <c r="P250" s="178">
        <v>1.6283561200508601</v>
      </c>
      <c r="Q250" s="122">
        <v>2284.8907066318002</v>
      </c>
      <c r="R250" s="122">
        <v>87497.080062889596</v>
      </c>
      <c r="S250" s="122"/>
      <c r="T250" s="122"/>
    </row>
    <row r="251" spans="1:20" ht="12.75" x14ac:dyDescent="0.2">
      <c r="A251" s="122" t="s">
        <v>599</v>
      </c>
      <c r="B251" s="122">
        <v>2845</v>
      </c>
      <c r="C251" s="122"/>
      <c r="D251" s="122"/>
      <c r="E251" s="122">
        <v>10114</v>
      </c>
      <c r="F251" s="178">
        <v>1.33869298183913</v>
      </c>
      <c r="G251" s="198">
        <v>2.6860457451717101E-3</v>
      </c>
      <c r="H251" s="198">
        <v>2.0698864900957001E-2</v>
      </c>
      <c r="I251" s="122">
        <v>83.797374660546495</v>
      </c>
      <c r="J251" s="198">
        <v>4.3405180937314602E-2</v>
      </c>
      <c r="K251" s="198">
        <v>6.9210994660866103E-3</v>
      </c>
      <c r="L251" s="122"/>
      <c r="M251" s="122">
        <v>806.37520702256995</v>
      </c>
      <c r="N251" s="122">
        <v>28386.169353265999</v>
      </c>
      <c r="O251" s="122">
        <v>19391.412700983801</v>
      </c>
      <c r="P251" s="178">
        <v>1.6283561200508601</v>
      </c>
      <c r="Q251" s="122">
        <v>2284.8907066318002</v>
      </c>
      <c r="R251" s="122">
        <v>87497.080062889596</v>
      </c>
      <c r="S251" s="122"/>
      <c r="T251" s="122"/>
    </row>
    <row r="252" spans="1:20" ht="12.75" x14ac:dyDescent="0.2">
      <c r="A252" s="122" t="s">
        <v>600</v>
      </c>
      <c r="B252" s="122">
        <v>2990</v>
      </c>
      <c r="C252" s="122"/>
      <c r="D252" s="122"/>
      <c r="E252" s="122">
        <v>20369</v>
      </c>
      <c r="F252" s="178">
        <v>1.33869298183913</v>
      </c>
      <c r="G252" s="198">
        <v>1.5587412244096399E-3</v>
      </c>
      <c r="H252" s="198">
        <v>2.8374846658488499E-2</v>
      </c>
      <c r="I252" s="122">
        <v>132.17034463146399</v>
      </c>
      <c r="J252" s="198">
        <v>6.5344395895723897E-2</v>
      </c>
      <c r="K252" s="198">
        <v>5.3512690853748301E-3</v>
      </c>
      <c r="L252" s="122"/>
      <c r="M252" s="122">
        <v>806.37520702256995</v>
      </c>
      <c r="N252" s="122">
        <v>28386.169353265999</v>
      </c>
      <c r="O252" s="122">
        <v>19391.412700983801</v>
      </c>
      <c r="P252" s="178">
        <v>1.6283561200508601</v>
      </c>
      <c r="Q252" s="122">
        <v>2284.8907066318002</v>
      </c>
      <c r="R252" s="122">
        <v>87497.080062889596</v>
      </c>
      <c r="S252" s="122"/>
      <c r="T252" s="122"/>
    </row>
    <row r="253" spans="1:20" ht="12.75" x14ac:dyDescent="0.2">
      <c r="A253" s="122" t="s">
        <v>601</v>
      </c>
      <c r="B253" s="122">
        <v>3494</v>
      </c>
      <c r="C253" s="122"/>
      <c r="D253" s="122"/>
      <c r="E253" s="122">
        <v>6887</v>
      </c>
      <c r="F253" s="178">
        <v>1.33869298183913</v>
      </c>
      <c r="G253" s="198">
        <v>3.41222593291709E-3</v>
      </c>
      <c r="H253" s="198">
        <v>3.1425736023817402E-2</v>
      </c>
      <c r="I253" s="122">
        <v>75.226325179421096</v>
      </c>
      <c r="J253" s="198">
        <v>7.6375780455931505E-2</v>
      </c>
      <c r="K253" s="198">
        <v>9.1476695222883694E-3</v>
      </c>
      <c r="L253" s="122"/>
      <c r="M253" s="122">
        <v>806.37520702256995</v>
      </c>
      <c r="N253" s="122">
        <v>28386.169353265999</v>
      </c>
      <c r="O253" s="122">
        <v>19391.412700983801</v>
      </c>
      <c r="P253" s="178">
        <v>1.6283561200508601</v>
      </c>
      <c r="Q253" s="122">
        <v>2284.8907066318002</v>
      </c>
      <c r="R253" s="122">
        <v>87497.080062889596</v>
      </c>
      <c r="S253" s="122"/>
      <c r="T253" s="122"/>
    </row>
    <row r="254" spans="1:20" ht="12.75" x14ac:dyDescent="0.2">
      <c r="A254" s="122" t="s">
        <v>602</v>
      </c>
      <c r="B254" s="122">
        <v>2810</v>
      </c>
      <c r="C254" s="122"/>
      <c r="D254" s="122"/>
      <c r="E254" s="122">
        <v>10837</v>
      </c>
      <c r="F254" s="178">
        <v>1.33869298183913</v>
      </c>
      <c r="G254" s="198">
        <v>1.7301836301559499E-3</v>
      </c>
      <c r="H254" s="198">
        <v>2.2057368941641901E-2</v>
      </c>
      <c r="I254" s="122">
        <v>92.595896237360293</v>
      </c>
      <c r="J254" s="198">
        <v>5.0752053151241101E-2</v>
      </c>
      <c r="K254" s="198">
        <v>6.2747992986989E-3</v>
      </c>
      <c r="L254" s="122"/>
      <c r="M254" s="122">
        <v>806.37520702256995</v>
      </c>
      <c r="N254" s="122">
        <v>28386.169353265999</v>
      </c>
      <c r="O254" s="122">
        <v>19391.412700983801</v>
      </c>
      <c r="P254" s="178">
        <v>1.6283561200508601</v>
      </c>
      <c r="Q254" s="122">
        <v>2284.8907066318002</v>
      </c>
      <c r="R254" s="122">
        <v>87497.080062889596</v>
      </c>
      <c r="S254" s="122"/>
      <c r="T254" s="122"/>
    </row>
    <row r="255" spans="1:20" ht="12.75" x14ac:dyDescent="0.2">
      <c r="A255" s="122" t="s">
        <v>603</v>
      </c>
      <c r="B255" s="122">
        <v>2811</v>
      </c>
      <c r="C255" s="122"/>
      <c r="D255" s="122"/>
      <c r="E255" s="122">
        <v>10894</v>
      </c>
      <c r="F255" s="178">
        <v>1.33869298183913</v>
      </c>
      <c r="G255" s="198">
        <v>1.9812129000673201E-3</v>
      </c>
      <c r="H255" s="198">
        <v>2.1232522009321599E-2</v>
      </c>
      <c r="I255" s="122">
        <v>86.255434611391294</v>
      </c>
      <c r="J255" s="198">
        <v>4.3143014503396401E-2</v>
      </c>
      <c r="K255" s="198">
        <v>6.7009362952083701E-3</v>
      </c>
      <c r="L255" s="122"/>
      <c r="M255" s="122">
        <v>806.37520702256995</v>
      </c>
      <c r="N255" s="122">
        <v>28386.169353265999</v>
      </c>
      <c r="O255" s="122">
        <v>19391.412700983801</v>
      </c>
      <c r="P255" s="178">
        <v>1.6283561200508601</v>
      </c>
      <c r="Q255" s="122">
        <v>2284.8907066318002</v>
      </c>
      <c r="R255" s="122">
        <v>87497.080062889596</v>
      </c>
      <c r="S255" s="122"/>
      <c r="T255" s="122"/>
    </row>
    <row r="256" spans="1:20" ht="12.75" x14ac:dyDescent="0.2">
      <c r="A256" s="122" t="s">
        <v>604</v>
      </c>
      <c r="B256" s="122">
        <v>2705</v>
      </c>
      <c r="C256" s="122"/>
      <c r="D256" s="122"/>
      <c r="E256" s="122">
        <v>11160</v>
      </c>
      <c r="F256" s="178">
        <v>1.33869298183913</v>
      </c>
      <c r="G256" s="198">
        <v>2.0683990442055002E-3</v>
      </c>
      <c r="H256" s="198">
        <v>2.5108643167551899E-2</v>
      </c>
      <c r="I256" s="122">
        <v>84.970583144992005</v>
      </c>
      <c r="J256" s="198">
        <v>4.0053763440860202E-2</v>
      </c>
      <c r="K256" s="198">
        <v>5.0179211469534102E-3</v>
      </c>
      <c r="L256" s="122"/>
      <c r="M256" s="122">
        <v>806.37520702256995</v>
      </c>
      <c r="N256" s="122">
        <v>28386.169353265999</v>
      </c>
      <c r="O256" s="122">
        <v>19391.412700983801</v>
      </c>
      <c r="P256" s="178">
        <v>1.6283561200508601</v>
      </c>
      <c r="Q256" s="122">
        <v>2284.8907066318002</v>
      </c>
      <c r="R256" s="122">
        <v>87497.080062889596</v>
      </c>
      <c r="S256" s="122"/>
      <c r="T256" s="122"/>
    </row>
    <row r="257" spans="1:20" ht="12.75" x14ac:dyDescent="0.2">
      <c r="A257" s="122" t="s">
        <v>605</v>
      </c>
      <c r="B257" s="122">
        <v>2559</v>
      </c>
      <c r="C257" s="122"/>
      <c r="D257" s="122"/>
      <c r="E257" s="122">
        <v>6837</v>
      </c>
      <c r="F257" s="178">
        <v>1.33869298183913</v>
      </c>
      <c r="G257" s="198">
        <v>1.60889278923504E-3</v>
      </c>
      <c r="H257" s="198">
        <v>2.5657472738935198E-2</v>
      </c>
      <c r="I257" s="122">
        <v>71.721684308164399</v>
      </c>
      <c r="J257" s="198">
        <v>4.9290624542928201E-2</v>
      </c>
      <c r="K257" s="198">
        <v>3.8028375018282902E-3</v>
      </c>
      <c r="L257" s="122"/>
      <c r="M257" s="122">
        <v>806.37520702256995</v>
      </c>
      <c r="N257" s="122">
        <v>28386.169353265999</v>
      </c>
      <c r="O257" s="122">
        <v>19391.412700983801</v>
      </c>
      <c r="P257" s="178">
        <v>1.6283561200508601</v>
      </c>
      <c r="Q257" s="122">
        <v>2284.8907066318002</v>
      </c>
      <c r="R257" s="122">
        <v>87497.080062889596</v>
      </c>
      <c r="S257" s="122"/>
      <c r="T257" s="122"/>
    </row>
    <row r="258" spans="1:20" ht="12.75" x14ac:dyDescent="0.2">
      <c r="A258" s="122" t="s">
        <v>606</v>
      </c>
      <c r="B258" s="122">
        <v>2334</v>
      </c>
      <c r="C258" s="122"/>
      <c r="D258" s="122"/>
      <c r="E258" s="122">
        <v>7068</v>
      </c>
      <c r="F258" s="178">
        <v>1.33869298183913</v>
      </c>
      <c r="G258" s="198">
        <v>2.41699679305791E-3</v>
      </c>
      <c r="H258" s="198">
        <v>2.3614755363481999E-2</v>
      </c>
      <c r="I258" s="122">
        <v>68.702256149270696</v>
      </c>
      <c r="J258" s="198">
        <v>8.4889643463497495E-4</v>
      </c>
      <c r="K258" s="198">
        <v>3.3955857385398998E-3</v>
      </c>
      <c r="L258" s="122"/>
      <c r="M258" s="122">
        <v>806.37520702256995</v>
      </c>
      <c r="N258" s="122">
        <v>28386.169353265999</v>
      </c>
      <c r="O258" s="122">
        <v>19391.412700983801</v>
      </c>
      <c r="P258" s="178">
        <v>1.6283561200508601</v>
      </c>
      <c r="Q258" s="122">
        <v>2284.8907066318002</v>
      </c>
      <c r="R258" s="122">
        <v>87497.080062889596</v>
      </c>
      <c r="S258" s="122"/>
      <c r="T258" s="122"/>
    </row>
    <row r="259" spans="1:20" ht="14.25" customHeight="1" x14ac:dyDescent="0.2">
      <c r="A259" s="19" t="s">
        <v>607</v>
      </c>
      <c r="B259" s="122"/>
      <c r="C259" s="122"/>
      <c r="D259" s="122"/>
      <c r="E259" s="19"/>
      <c r="F259" s="178"/>
      <c r="G259" s="198"/>
      <c r="H259" s="198"/>
      <c r="I259" s="122"/>
      <c r="J259" s="198"/>
      <c r="K259" s="198"/>
      <c r="L259" s="122"/>
      <c r="M259" s="122"/>
      <c r="N259" s="122"/>
      <c r="O259" s="122"/>
      <c r="P259" s="178"/>
      <c r="Q259" s="122"/>
      <c r="R259" s="122"/>
      <c r="S259" s="122"/>
      <c r="T259" s="122"/>
    </row>
    <row r="260" spans="1:20" ht="12.75" x14ac:dyDescent="0.2">
      <c r="A260" s="122" t="s">
        <v>608</v>
      </c>
      <c r="B260" s="122">
        <v>3971</v>
      </c>
      <c r="C260" s="122"/>
      <c r="D260" s="122"/>
      <c r="E260" s="122">
        <v>26918</v>
      </c>
      <c r="F260" s="178">
        <v>1.33869298183913</v>
      </c>
      <c r="G260" s="198">
        <v>3.3744458478837001E-3</v>
      </c>
      <c r="H260" s="198">
        <v>2.35562310030395E-2</v>
      </c>
      <c r="I260" s="122">
        <v>136.45145656972699</v>
      </c>
      <c r="J260" s="198">
        <v>9.1240062411769102E-2</v>
      </c>
      <c r="K260" s="198">
        <v>1.34482502414741E-2</v>
      </c>
      <c r="L260" s="122"/>
      <c r="M260" s="122">
        <v>806.37520702256995</v>
      </c>
      <c r="N260" s="122">
        <v>28386.169353265999</v>
      </c>
      <c r="O260" s="122">
        <v>19391.412700983801</v>
      </c>
      <c r="P260" s="178">
        <v>1.6283561200508601</v>
      </c>
      <c r="Q260" s="122">
        <v>2284.8907066318002</v>
      </c>
      <c r="R260" s="122">
        <v>87497.080062889596</v>
      </c>
      <c r="S260" s="122"/>
      <c r="T260" s="122"/>
    </row>
    <row r="261" spans="1:20" ht="12.75" x14ac:dyDescent="0.2">
      <c r="A261" s="122" t="s">
        <v>609</v>
      </c>
      <c r="B261" s="122">
        <v>4510</v>
      </c>
      <c r="C261" s="122"/>
      <c r="D261" s="122"/>
      <c r="E261" s="122">
        <v>100603</v>
      </c>
      <c r="F261" s="178">
        <v>1.33869298183913</v>
      </c>
      <c r="G261" s="198">
        <v>3.7316647283546899E-3</v>
      </c>
      <c r="H261" s="198">
        <v>2.4918920180125499E-2</v>
      </c>
      <c r="I261" s="122">
        <v>305.16061344806599</v>
      </c>
      <c r="J261" s="198">
        <v>0.160263610429112</v>
      </c>
      <c r="K261" s="198">
        <v>1.2693458445573199E-2</v>
      </c>
      <c r="L261" s="122"/>
      <c r="M261" s="122">
        <v>806.37520702256995</v>
      </c>
      <c r="N261" s="122">
        <v>28386.169353265999</v>
      </c>
      <c r="O261" s="122">
        <v>19391.412700983801</v>
      </c>
      <c r="P261" s="178">
        <v>1.6283561200508601</v>
      </c>
      <c r="Q261" s="122">
        <v>2284.8907066318002</v>
      </c>
      <c r="R261" s="122">
        <v>87497.080062889596</v>
      </c>
      <c r="S261" s="122"/>
      <c r="T261" s="122"/>
    </row>
    <row r="262" spans="1:20" ht="12.75" x14ac:dyDescent="0.2">
      <c r="A262" s="122" t="s">
        <v>610</v>
      </c>
      <c r="B262" s="122">
        <v>4016</v>
      </c>
      <c r="C262" s="122"/>
      <c r="D262" s="122"/>
      <c r="E262" s="122">
        <v>9660</v>
      </c>
      <c r="F262" s="178">
        <v>1.33869298183913</v>
      </c>
      <c r="G262" s="198">
        <v>3.0193236714975802E-3</v>
      </c>
      <c r="H262" s="198">
        <v>3.1299476312263999E-2</v>
      </c>
      <c r="I262" s="122">
        <v>85.749635567738693</v>
      </c>
      <c r="J262" s="198">
        <v>6.05590062111801E-2</v>
      </c>
      <c r="K262" s="198">
        <v>1.3975155279503101E-2</v>
      </c>
      <c r="L262" s="122"/>
      <c r="M262" s="122">
        <v>806.37520702256995</v>
      </c>
      <c r="N262" s="122">
        <v>28386.169353265999</v>
      </c>
      <c r="O262" s="122">
        <v>19391.412700983801</v>
      </c>
      <c r="P262" s="178">
        <v>1.6283561200508601</v>
      </c>
      <c r="Q262" s="122">
        <v>2284.8907066318002</v>
      </c>
      <c r="R262" s="122">
        <v>87497.080062889596</v>
      </c>
      <c r="S262" s="122"/>
      <c r="T262" s="122"/>
    </row>
    <row r="263" spans="1:20" ht="12.75" x14ac:dyDescent="0.2">
      <c r="A263" s="122" t="s">
        <v>611</v>
      </c>
      <c r="B263" s="122">
        <v>3733</v>
      </c>
      <c r="C263" s="122"/>
      <c r="D263" s="122"/>
      <c r="E263" s="122">
        <v>37401</v>
      </c>
      <c r="F263" s="178">
        <v>1.33869298183913</v>
      </c>
      <c r="G263" s="198">
        <v>3.74321542204754E-3</v>
      </c>
      <c r="H263" s="198">
        <v>2.1180208272048001E-2</v>
      </c>
      <c r="I263" s="122">
        <v>163.23296235748501</v>
      </c>
      <c r="J263" s="198">
        <v>9.4917248201919699E-2</v>
      </c>
      <c r="K263" s="198">
        <v>1.12296462661426E-2</v>
      </c>
      <c r="L263" s="122"/>
      <c r="M263" s="122">
        <v>806.37520702256995</v>
      </c>
      <c r="N263" s="122">
        <v>28386.169353265999</v>
      </c>
      <c r="O263" s="122">
        <v>19391.412700983801</v>
      </c>
      <c r="P263" s="178">
        <v>1.6283561200508601</v>
      </c>
      <c r="Q263" s="122">
        <v>2284.8907066318002</v>
      </c>
      <c r="R263" s="122">
        <v>87497.080062889596</v>
      </c>
      <c r="S263" s="122"/>
      <c r="T263" s="122"/>
    </row>
    <row r="264" spans="1:20" ht="12.75" x14ac:dyDescent="0.2">
      <c r="A264" s="122" t="s">
        <v>612</v>
      </c>
      <c r="B264" s="122">
        <v>3472</v>
      </c>
      <c r="C264" s="122"/>
      <c r="D264" s="122"/>
      <c r="E264" s="122">
        <v>19028</v>
      </c>
      <c r="F264" s="178">
        <v>1.33869298183913</v>
      </c>
      <c r="G264" s="198">
        <v>4.0641861116950499E-3</v>
      </c>
      <c r="H264" s="198">
        <v>2.1921833676168099E-2</v>
      </c>
      <c r="I264" s="122">
        <v>108.494239478417</v>
      </c>
      <c r="J264" s="198">
        <v>8.3928946815219702E-2</v>
      </c>
      <c r="K264" s="198">
        <v>1.00378389741434E-2</v>
      </c>
      <c r="L264" s="122"/>
      <c r="M264" s="122">
        <v>806.37520702256995</v>
      </c>
      <c r="N264" s="122">
        <v>28386.169353265999</v>
      </c>
      <c r="O264" s="122">
        <v>19391.412700983801</v>
      </c>
      <c r="P264" s="178">
        <v>1.6283561200508601</v>
      </c>
      <c r="Q264" s="122">
        <v>2284.8907066318002</v>
      </c>
      <c r="R264" s="122">
        <v>87497.080062889596</v>
      </c>
      <c r="S264" s="122"/>
      <c r="T264" s="122"/>
    </row>
    <row r="265" spans="1:20" ht="12.75" x14ac:dyDescent="0.2">
      <c r="A265" s="122" t="s">
        <v>613</v>
      </c>
      <c r="B265" s="122">
        <v>3313</v>
      </c>
      <c r="C265" s="122"/>
      <c r="D265" s="122"/>
      <c r="E265" s="122">
        <v>9481</v>
      </c>
      <c r="F265" s="178">
        <v>1.33869298183913</v>
      </c>
      <c r="G265" s="198">
        <v>3.51580353689836E-3</v>
      </c>
      <c r="H265" s="198">
        <v>2.5127373784159301E-2</v>
      </c>
      <c r="I265" s="122">
        <v>69.447822140078699</v>
      </c>
      <c r="J265" s="198">
        <v>7.2460710895475205E-2</v>
      </c>
      <c r="K265" s="198">
        <v>9.1762472313047204E-3</v>
      </c>
      <c r="L265" s="122"/>
      <c r="M265" s="122">
        <v>806.37520702256995</v>
      </c>
      <c r="N265" s="122">
        <v>28386.169353265999</v>
      </c>
      <c r="O265" s="122">
        <v>19391.412700983801</v>
      </c>
      <c r="P265" s="178">
        <v>1.6283561200508601</v>
      </c>
      <c r="Q265" s="122">
        <v>2284.8907066318002</v>
      </c>
      <c r="R265" s="122">
        <v>87497.080062889596</v>
      </c>
      <c r="S265" s="122"/>
      <c r="T265" s="122"/>
    </row>
    <row r="266" spans="1:20" ht="12.75" x14ac:dyDescent="0.2">
      <c r="A266" s="122" t="s">
        <v>614</v>
      </c>
      <c r="B266" s="122">
        <v>4186</v>
      </c>
      <c r="C266" s="122"/>
      <c r="D266" s="122"/>
      <c r="E266" s="122">
        <v>5896</v>
      </c>
      <c r="F266" s="178">
        <v>1.33869298183913</v>
      </c>
      <c r="G266" s="198">
        <v>3.0670511080958798E-3</v>
      </c>
      <c r="H266" s="198">
        <v>2.8313016122689699E-2</v>
      </c>
      <c r="I266" s="122">
        <v>59.4390444068543</v>
      </c>
      <c r="J266" s="198">
        <v>3.8839891451831698E-2</v>
      </c>
      <c r="K266" s="198">
        <v>1.7130257801899602E-2</v>
      </c>
      <c r="L266" s="122"/>
      <c r="M266" s="122">
        <v>806.37520702256995</v>
      </c>
      <c r="N266" s="122">
        <v>28386.169353265999</v>
      </c>
      <c r="O266" s="122">
        <v>19391.412700983801</v>
      </c>
      <c r="P266" s="178">
        <v>1.6283561200508601</v>
      </c>
      <c r="Q266" s="122">
        <v>2284.8907066318002</v>
      </c>
      <c r="R266" s="122">
        <v>87497.080062889596</v>
      </c>
      <c r="S266" s="122"/>
      <c r="T266" s="122"/>
    </row>
    <row r="267" spans="1:20" ht="12.75" x14ac:dyDescent="0.2">
      <c r="A267" s="122" t="s">
        <v>615</v>
      </c>
      <c r="B267" s="122">
        <v>3784</v>
      </c>
      <c r="C267" s="122"/>
      <c r="D267" s="122"/>
      <c r="E267" s="122">
        <v>11609</v>
      </c>
      <c r="F267" s="178">
        <v>1.33869298183913</v>
      </c>
      <c r="G267" s="198">
        <v>2.89287047405748E-3</v>
      </c>
      <c r="H267" s="198">
        <v>2.2454948580054701E-2</v>
      </c>
      <c r="I267" s="122">
        <v>86.133617130595397</v>
      </c>
      <c r="J267" s="198">
        <v>8.8207425273494705E-2</v>
      </c>
      <c r="K267" s="198">
        <v>1.3265569816521701E-2</v>
      </c>
      <c r="L267" s="122"/>
      <c r="M267" s="122">
        <v>806.37520702256995</v>
      </c>
      <c r="N267" s="122">
        <v>28386.169353265999</v>
      </c>
      <c r="O267" s="122">
        <v>19391.412700983801</v>
      </c>
      <c r="P267" s="178">
        <v>1.6283561200508601</v>
      </c>
      <c r="Q267" s="122">
        <v>2284.8907066318002</v>
      </c>
      <c r="R267" s="122">
        <v>87497.080062889596</v>
      </c>
      <c r="S267" s="122"/>
      <c r="T267" s="122"/>
    </row>
    <row r="268" spans="1:20" ht="12.75" x14ac:dyDescent="0.2">
      <c r="A268" s="122" t="s">
        <v>616</v>
      </c>
      <c r="B268" s="122">
        <v>4444</v>
      </c>
      <c r="C268" s="122"/>
      <c r="D268" s="122"/>
      <c r="E268" s="122">
        <v>39259</v>
      </c>
      <c r="F268" s="178">
        <v>1.33869298183913</v>
      </c>
      <c r="G268" s="198">
        <v>3.3835129099909198E-3</v>
      </c>
      <c r="H268" s="198">
        <v>2.5143877142769201E-2</v>
      </c>
      <c r="I268" s="122">
        <v>181.317401260883</v>
      </c>
      <c r="J268" s="198">
        <v>0.136911281489595</v>
      </c>
      <c r="K268" s="198">
        <v>1.51048167299218E-2</v>
      </c>
      <c r="L268" s="122"/>
      <c r="M268" s="122">
        <v>806.37520702256995</v>
      </c>
      <c r="N268" s="122">
        <v>28386.169353265999</v>
      </c>
      <c r="O268" s="122">
        <v>19391.412700983801</v>
      </c>
      <c r="P268" s="178">
        <v>1.6283561200508601</v>
      </c>
      <c r="Q268" s="122">
        <v>2284.8907066318002</v>
      </c>
      <c r="R268" s="122">
        <v>87497.080062889596</v>
      </c>
      <c r="S268" s="122"/>
      <c r="T268" s="122"/>
    </row>
    <row r="269" spans="1:20" ht="12.75" x14ac:dyDescent="0.2">
      <c r="A269" s="122" t="s">
        <v>617</v>
      </c>
      <c r="B269" s="122">
        <v>4059</v>
      </c>
      <c r="C269" s="122"/>
      <c r="D269" s="122"/>
      <c r="E269" s="122">
        <v>25782</v>
      </c>
      <c r="F269" s="178">
        <v>1.33869298183913</v>
      </c>
      <c r="G269" s="198">
        <v>3.6136322498900998E-3</v>
      </c>
      <c r="H269" s="198">
        <v>2.61371200355003E-2</v>
      </c>
      <c r="I269" s="122">
        <v>141.07090415815699</v>
      </c>
      <c r="J269" s="198">
        <v>9.1459157551780301E-2</v>
      </c>
      <c r="K269" s="198">
        <v>1.34590024047785E-2</v>
      </c>
      <c r="L269" s="122"/>
      <c r="M269" s="122">
        <v>806.37520702256995</v>
      </c>
      <c r="N269" s="122">
        <v>28386.169353265999</v>
      </c>
      <c r="O269" s="122">
        <v>19391.412700983801</v>
      </c>
      <c r="P269" s="178">
        <v>1.6283561200508601</v>
      </c>
      <c r="Q269" s="122">
        <v>2284.8907066318002</v>
      </c>
      <c r="R269" s="122">
        <v>87497.080062889596</v>
      </c>
      <c r="S269" s="122"/>
      <c r="T269" s="122"/>
    </row>
    <row r="270" spans="1:20" ht="14.25" customHeight="1" x14ac:dyDescent="0.2">
      <c r="A270" s="19" t="s">
        <v>618</v>
      </c>
      <c r="B270" s="122"/>
      <c r="C270" s="122"/>
      <c r="D270" s="122"/>
      <c r="E270" s="19"/>
      <c r="F270" s="178"/>
      <c r="G270" s="198"/>
      <c r="H270" s="198"/>
      <c r="I270" s="122"/>
      <c r="J270" s="198"/>
      <c r="K270" s="198"/>
      <c r="L270" s="122"/>
      <c r="M270" s="122"/>
      <c r="N270" s="122"/>
      <c r="O270" s="122"/>
      <c r="P270" s="178"/>
      <c r="Q270" s="122"/>
      <c r="R270" s="122"/>
      <c r="S270" s="122"/>
      <c r="T270" s="122"/>
    </row>
    <row r="271" spans="1:20" ht="12.75" x14ac:dyDescent="0.2">
      <c r="A271" s="122" t="s">
        <v>619</v>
      </c>
      <c r="B271" s="122">
        <v>3815</v>
      </c>
      <c r="C271" s="122"/>
      <c r="D271" s="122"/>
      <c r="E271" s="122">
        <v>25190</v>
      </c>
      <c r="F271" s="178">
        <v>1.33869298183913</v>
      </c>
      <c r="G271" s="198">
        <v>6.1499272197962198E-3</v>
      </c>
      <c r="H271" s="198">
        <v>2.1914111571209201E-2</v>
      </c>
      <c r="I271" s="122">
        <v>140.72668545801801</v>
      </c>
      <c r="J271" s="198">
        <v>9.6705041683207593E-2</v>
      </c>
      <c r="K271" s="198">
        <v>1.1353711790393E-2</v>
      </c>
      <c r="L271" s="122"/>
      <c r="M271" s="122">
        <v>806.37520702256995</v>
      </c>
      <c r="N271" s="122">
        <v>28386.169353265999</v>
      </c>
      <c r="O271" s="122">
        <v>19391.412700983801</v>
      </c>
      <c r="P271" s="178">
        <v>1.6283561200508601</v>
      </c>
      <c r="Q271" s="122">
        <v>2284.8907066318002</v>
      </c>
      <c r="R271" s="122">
        <v>87497.080062889596</v>
      </c>
      <c r="S271" s="122"/>
      <c r="T271" s="122"/>
    </row>
    <row r="272" spans="1:20" ht="12.75" x14ac:dyDescent="0.2">
      <c r="A272" s="122" t="s">
        <v>620</v>
      </c>
      <c r="B272" s="122">
        <v>3905</v>
      </c>
      <c r="C272" s="122"/>
      <c r="D272" s="122"/>
      <c r="E272" s="122">
        <v>18610</v>
      </c>
      <c r="F272" s="178">
        <v>1.33869298183913</v>
      </c>
      <c r="G272" s="198">
        <v>7.2093856349632803E-3</v>
      </c>
      <c r="H272" s="198">
        <v>2.6085886551002802E-2</v>
      </c>
      <c r="I272" s="122">
        <v>112.245267160803</v>
      </c>
      <c r="J272" s="198">
        <v>6.9854916711445503E-2</v>
      </c>
      <c r="K272" s="198">
        <v>1.2090274046211699E-2</v>
      </c>
      <c r="L272" s="122"/>
      <c r="M272" s="122">
        <v>806.37520702256995</v>
      </c>
      <c r="N272" s="122">
        <v>28386.169353265999</v>
      </c>
      <c r="O272" s="122">
        <v>19391.412700983801</v>
      </c>
      <c r="P272" s="178">
        <v>1.6283561200508601</v>
      </c>
      <c r="Q272" s="122">
        <v>2284.8907066318002</v>
      </c>
      <c r="R272" s="122">
        <v>87497.080062889596</v>
      </c>
      <c r="S272" s="122"/>
      <c r="T272" s="122"/>
    </row>
    <row r="273" spans="1:20" ht="12.75" x14ac:dyDescent="0.2">
      <c r="A273" s="122" t="s">
        <v>621</v>
      </c>
      <c r="B273" s="122">
        <v>3525</v>
      </c>
      <c r="C273" s="122"/>
      <c r="D273" s="122"/>
      <c r="E273" s="122">
        <v>19709</v>
      </c>
      <c r="F273" s="178">
        <v>1.33869298183913</v>
      </c>
      <c r="G273" s="198">
        <v>3.8645627209227601E-3</v>
      </c>
      <c r="H273" s="198">
        <v>2.13038416763679E-2</v>
      </c>
      <c r="I273" s="122">
        <v>112.627705294923</v>
      </c>
      <c r="J273" s="198">
        <v>8.0369374397483401E-2</v>
      </c>
      <c r="K273" s="198">
        <v>1.07057689380486E-2</v>
      </c>
      <c r="L273" s="122"/>
      <c r="M273" s="122">
        <v>806.37520702256995</v>
      </c>
      <c r="N273" s="122">
        <v>28386.169353265999</v>
      </c>
      <c r="O273" s="122">
        <v>19391.412700983801</v>
      </c>
      <c r="P273" s="178">
        <v>1.6283561200508601</v>
      </c>
      <c r="Q273" s="122">
        <v>2284.8907066318002</v>
      </c>
      <c r="R273" s="122">
        <v>87497.080062889596</v>
      </c>
      <c r="S273" s="122"/>
      <c r="T273" s="122"/>
    </row>
    <row r="274" spans="1:20" ht="12.75" x14ac:dyDescent="0.2">
      <c r="A274" s="122" t="s">
        <v>622</v>
      </c>
      <c r="B274" s="122">
        <v>4267</v>
      </c>
      <c r="C274" s="122"/>
      <c r="D274" s="122"/>
      <c r="E274" s="122">
        <v>98810</v>
      </c>
      <c r="F274" s="178">
        <v>1.33869298183913</v>
      </c>
      <c r="G274" s="198">
        <v>5.2415410046216604E-3</v>
      </c>
      <c r="H274" s="198">
        <v>2.4336810561086102E-2</v>
      </c>
      <c r="I274" s="122">
        <v>292.64654448669</v>
      </c>
      <c r="J274" s="198">
        <v>0.15974091691124401</v>
      </c>
      <c r="K274" s="198">
        <v>1.05050096144115E-2</v>
      </c>
      <c r="L274" s="122"/>
      <c r="M274" s="122">
        <v>806.37520702256995</v>
      </c>
      <c r="N274" s="122">
        <v>28386.169353265999</v>
      </c>
      <c r="O274" s="122">
        <v>19391.412700983801</v>
      </c>
      <c r="P274" s="178">
        <v>1.6283561200508601</v>
      </c>
      <c r="Q274" s="122">
        <v>2284.8907066318002</v>
      </c>
      <c r="R274" s="122">
        <v>87497.080062889596</v>
      </c>
      <c r="S274" s="122"/>
      <c r="T274" s="122"/>
    </row>
    <row r="275" spans="1:20" ht="12.75" x14ac:dyDescent="0.2">
      <c r="A275" s="122" t="s">
        <v>623</v>
      </c>
      <c r="B275" s="122">
        <v>3641</v>
      </c>
      <c r="C275" s="122"/>
      <c r="D275" s="122"/>
      <c r="E275" s="122">
        <v>18030</v>
      </c>
      <c r="F275" s="178">
        <v>1.33869298183913</v>
      </c>
      <c r="G275" s="198">
        <v>2.5143279718986898E-3</v>
      </c>
      <c r="H275" s="198">
        <v>2.8093686604782699E-2</v>
      </c>
      <c r="I275" s="122">
        <v>122.82914963476701</v>
      </c>
      <c r="J275" s="198">
        <v>0.12762063227953399</v>
      </c>
      <c r="K275" s="198">
        <v>9.2068774265113701E-3</v>
      </c>
      <c r="L275" s="122"/>
      <c r="M275" s="122">
        <v>806.37520702256995</v>
      </c>
      <c r="N275" s="122">
        <v>28386.169353265999</v>
      </c>
      <c r="O275" s="122">
        <v>19391.412700983801</v>
      </c>
      <c r="P275" s="178">
        <v>1.6283561200508601</v>
      </c>
      <c r="Q275" s="122">
        <v>2284.8907066318002</v>
      </c>
      <c r="R275" s="122">
        <v>87497.080062889596</v>
      </c>
      <c r="S275" s="122"/>
      <c r="T275" s="122"/>
    </row>
    <row r="276" spans="1:20" ht="12.75" x14ac:dyDescent="0.2">
      <c r="A276" s="122" t="s">
        <v>624</v>
      </c>
      <c r="B276" s="122">
        <v>3432</v>
      </c>
      <c r="C276" s="122"/>
      <c r="D276" s="122"/>
      <c r="E276" s="122">
        <v>9480</v>
      </c>
      <c r="F276" s="178">
        <v>1.33869298183913</v>
      </c>
      <c r="G276" s="198">
        <v>3.05028129395218E-3</v>
      </c>
      <c r="H276" s="198">
        <v>3.03554939981533E-2</v>
      </c>
      <c r="I276" s="122">
        <v>76.006578662639498</v>
      </c>
      <c r="J276" s="198">
        <v>3.57594936708861E-2</v>
      </c>
      <c r="K276" s="198">
        <v>1.0021097046413499E-2</v>
      </c>
      <c r="L276" s="122"/>
      <c r="M276" s="122">
        <v>806.37520702256995</v>
      </c>
      <c r="N276" s="122">
        <v>28386.169353265999</v>
      </c>
      <c r="O276" s="122">
        <v>19391.412700983801</v>
      </c>
      <c r="P276" s="178">
        <v>1.6283561200508601</v>
      </c>
      <c r="Q276" s="122">
        <v>2284.8907066318002</v>
      </c>
      <c r="R276" s="122">
        <v>87497.080062889596</v>
      </c>
      <c r="S276" s="122"/>
      <c r="T276" s="122"/>
    </row>
    <row r="277" spans="1:20" ht="12.75" x14ac:dyDescent="0.2">
      <c r="A277" s="122" t="s">
        <v>625</v>
      </c>
      <c r="B277" s="122">
        <v>3196</v>
      </c>
      <c r="C277" s="122"/>
      <c r="D277" s="122"/>
      <c r="E277" s="122">
        <v>56139</v>
      </c>
      <c r="F277" s="178">
        <v>1.33869298183913</v>
      </c>
      <c r="G277" s="198">
        <v>4.5304215132676599E-3</v>
      </c>
      <c r="H277" s="198">
        <v>1.7273493716055899E-2</v>
      </c>
      <c r="I277" s="122">
        <v>203.98774472992201</v>
      </c>
      <c r="J277" s="198">
        <v>6.5498138548958806E-2</v>
      </c>
      <c r="K277" s="198">
        <v>7.2676748784267602E-3</v>
      </c>
      <c r="L277" s="122"/>
      <c r="M277" s="122">
        <v>806.37520702256995</v>
      </c>
      <c r="N277" s="122">
        <v>28386.169353265999</v>
      </c>
      <c r="O277" s="122">
        <v>19391.412700983801</v>
      </c>
      <c r="P277" s="178">
        <v>1.6283561200508601</v>
      </c>
      <c r="Q277" s="122">
        <v>2284.8907066318002</v>
      </c>
      <c r="R277" s="122">
        <v>87497.080062889596</v>
      </c>
      <c r="S277" s="122"/>
      <c r="T277" s="122"/>
    </row>
    <row r="278" spans="1:20" ht="14.25" customHeight="1" x14ac:dyDescent="0.2">
      <c r="A278" s="19" t="s">
        <v>626</v>
      </c>
      <c r="B278" s="122"/>
      <c r="C278" s="122"/>
      <c r="D278" s="122"/>
      <c r="E278" s="19"/>
      <c r="F278" s="178"/>
      <c r="G278" s="198"/>
      <c r="H278" s="198"/>
      <c r="I278" s="122"/>
      <c r="J278" s="198"/>
      <c r="K278" s="198"/>
      <c r="L278" s="122"/>
      <c r="M278" s="122"/>
      <c r="N278" s="122"/>
      <c r="O278" s="122"/>
      <c r="P278" s="178"/>
      <c r="Q278" s="122"/>
      <c r="R278" s="122"/>
      <c r="S278" s="122"/>
      <c r="T278" s="122"/>
    </row>
    <row r="279" spans="1:20" ht="12.75" x14ac:dyDescent="0.2">
      <c r="A279" s="122" t="s">
        <v>627</v>
      </c>
      <c r="B279" s="122">
        <v>2584</v>
      </c>
      <c r="C279" s="122"/>
      <c r="D279" s="122"/>
      <c r="E279" s="122">
        <v>7122</v>
      </c>
      <c r="F279" s="178">
        <v>1.33869298183913</v>
      </c>
      <c r="G279" s="198">
        <v>3.0773191051202799E-3</v>
      </c>
      <c r="H279" s="198">
        <v>1.6907088568326401E-2</v>
      </c>
      <c r="I279" s="122">
        <v>52.278102490430904</v>
      </c>
      <c r="J279" s="198">
        <v>2.54142094917158E-2</v>
      </c>
      <c r="K279" s="198">
        <v>6.4588598708228001E-3</v>
      </c>
      <c r="L279" s="122"/>
      <c r="M279" s="122">
        <v>806.37520702256995</v>
      </c>
      <c r="N279" s="122">
        <v>28386.169353265999</v>
      </c>
      <c r="O279" s="122">
        <v>19391.412700983801</v>
      </c>
      <c r="P279" s="178">
        <v>1.6283561200508601</v>
      </c>
      <c r="Q279" s="122">
        <v>2284.8907066318002</v>
      </c>
      <c r="R279" s="122">
        <v>87497.080062889596</v>
      </c>
      <c r="S279" s="122"/>
      <c r="T279" s="122"/>
    </row>
    <row r="280" spans="1:20" ht="12.75" x14ac:dyDescent="0.2">
      <c r="A280" s="122" t="s">
        <v>628</v>
      </c>
      <c r="B280" s="122">
        <v>3627</v>
      </c>
      <c r="C280" s="122"/>
      <c r="D280" s="122"/>
      <c r="E280" s="122">
        <v>6501</v>
      </c>
      <c r="F280" s="178">
        <v>1.33869298183913</v>
      </c>
      <c r="G280" s="198">
        <v>5.4606983540993704E-3</v>
      </c>
      <c r="H280" s="198">
        <v>2.0318021201413398E-2</v>
      </c>
      <c r="I280" s="122">
        <v>56.1515805654658</v>
      </c>
      <c r="J280" s="198">
        <v>6.9681587448084906E-2</v>
      </c>
      <c r="K280" s="198">
        <v>1.26134440855253E-2</v>
      </c>
      <c r="L280" s="122"/>
      <c r="M280" s="122">
        <v>806.37520702256995</v>
      </c>
      <c r="N280" s="122">
        <v>28386.169353265999</v>
      </c>
      <c r="O280" s="122">
        <v>19391.412700983801</v>
      </c>
      <c r="P280" s="178">
        <v>1.6283561200508601</v>
      </c>
      <c r="Q280" s="122">
        <v>2284.8907066318002</v>
      </c>
      <c r="R280" s="122">
        <v>87497.080062889596</v>
      </c>
      <c r="S280" s="122"/>
      <c r="T280" s="122"/>
    </row>
    <row r="281" spans="1:20" ht="12.75" x14ac:dyDescent="0.2">
      <c r="A281" s="122" t="s">
        <v>629</v>
      </c>
      <c r="B281" s="122">
        <v>2311</v>
      </c>
      <c r="C281" s="122"/>
      <c r="D281" s="122"/>
      <c r="E281" s="122">
        <v>10154</v>
      </c>
      <c r="F281" s="178">
        <v>1.33869298183913</v>
      </c>
      <c r="G281" s="198">
        <v>2.0107018580526599E-3</v>
      </c>
      <c r="H281" s="198">
        <v>1.7516629711751702E-2</v>
      </c>
      <c r="I281" s="122">
        <v>80.517078933602605</v>
      </c>
      <c r="J281" s="198">
        <v>4.3431160133937399E-2</v>
      </c>
      <c r="K281" s="198">
        <v>3.3484341146346299E-3</v>
      </c>
      <c r="L281" s="122"/>
      <c r="M281" s="122">
        <v>806.37520702256995</v>
      </c>
      <c r="N281" s="122">
        <v>28386.169353265999</v>
      </c>
      <c r="O281" s="122">
        <v>19391.412700983801</v>
      </c>
      <c r="P281" s="178">
        <v>1.6283561200508601</v>
      </c>
      <c r="Q281" s="122">
        <v>2284.8907066318002</v>
      </c>
      <c r="R281" s="122">
        <v>87497.080062889596</v>
      </c>
      <c r="S281" s="122"/>
      <c r="T281" s="122"/>
    </row>
    <row r="282" spans="1:20" ht="12.75" x14ac:dyDescent="0.2">
      <c r="A282" s="122" t="s">
        <v>630</v>
      </c>
      <c r="B282" s="122">
        <v>2496</v>
      </c>
      <c r="C282" s="122"/>
      <c r="D282" s="122"/>
      <c r="E282" s="122">
        <v>14925</v>
      </c>
      <c r="F282" s="178">
        <v>1.33869298183913</v>
      </c>
      <c r="G282" s="198">
        <v>2.9759910664433299E-3</v>
      </c>
      <c r="H282" s="198">
        <v>1.6835507616062999E-2</v>
      </c>
      <c r="I282" s="122">
        <v>92.282175960474603</v>
      </c>
      <c r="J282" s="198">
        <v>4.0536013400334997E-2</v>
      </c>
      <c r="K282" s="198">
        <v>4.6231155778894504E-3</v>
      </c>
      <c r="L282" s="122"/>
      <c r="M282" s="122">
        <v>806.37520702256995</v>
      </c>
      <c r="N282" s="122">
        <v>28386.169353265999</v>
      </c>
      <c r="O282" s="122">
        <v>19391.412700983801</v>
      </c>
      <c r="P282" s="178">
        <v>1.6283561200508601</v>
      </c>
      <c r="Q282" s="122">
        <v>2284.8907066318002</v>
      </c>
      <c r="R282" s="122">
        <v>87497.080062889596</v>
      </c>
      <c r="S282" s="122"/>
      <c r="T282" s="122"/>
    </row>
    <row r="283" spans="1:20" ht="12.75" x14ac:dyDescent="0.2">
      <c r="A283" s="122" t="s">
        <v>631</v>
      </c>
      <c r="B283" s="122">
        <v>3452</v>
      </c>
      <c r="C283" s="122"/>
      <c r="D283" s="122"/>
      <c r="E283" s="122">
        <v>5444</v>
      </c>
      <c r="F283" s="178">
        <v>1.33869298183913</v>
      </c>
      <c r="G283" s="198">
        <v>3.7196914033798701E-3</v>
      </c>
      <c r="H283" s="198">
        <v>2.54291163382072E-2</v>
      </c>
      <c r="I283" s="122">
        <v>49.598387070549002</v>
      </c>
      <c r="J283" s="198">
        <v>3.5268185157972101E-2</v>
      </c>
      <c r="K283" s="198">
        <v>1.1572373254959601E-2</v>
      </c>
      <c r="L283" s="122"/>
      <c r="M283" s="122">
        <v>806.37520702256995</v>
      </c>
      <c r="N283" s="122">
        <v>28386.169353265999</v>
      </c>
      <c r="O283" s="122">
        <v>19391.412700983801</v>
      </c>
      <c r="P283" s="178">
        <v>1.6283561200508601</v>
      </c>
      <c r="Q283" s="122">
        <v>2284.8907066318002</v>
      </c>
      <c r="R283" s="122">
        <v>87497.080062889596</v>
      </c>
      <c r="S283" s="122"/>
      <c r="T283" s="122"/>
    </row>
    <row r="284" spans="1:20" ht="12.75" x14ac:dyDescent="0.2">
      <c r="A284" s="122" t="s">
        <v>632</v>
      </c>
      <c r="B284" s="122">
        <v>3310</v>
      </c>
      <c r="C284" s="122"/>
      <c r="D284" s="122"/>
      <c r="E284" s="122">
        <v>11791</v>
      </c>
      <c r="F284" s="178">
        <v>1.33869298183913</v>
      </c>
      <c r="G284" s="198">
        <v>4.40307579227094E-3</v>
      </c>
      <c r="H284" s="198">
        <v>1.6390281527188601E-2</v>
      </c>
      <c r="I284" s="122">
        <v>82.449984839295198</v>
      </c>
      <c r="J284" s="198">
        <v>7.7262318717666006E-2</v>
      </c>
      <c r="K284" s="198">
        <v>1.0431685183614601E-2</v>
      </c>
      <c r="L284" s="122"/>
      <c r="M284" s="122">
        <v>806.37520702256995</v>
      </c>
      <c r="N284" s="122">
        <v>28386.169353265999</v>
      </c>
      <c r="O284" s="122">
        <v>19391.412700983801</v>
      </c>
      <c r="P284" s="178">
        <v>1.6283561200508601</v>
      </c>
      <c r="Q284" s="122">
        <v>2284.8907066318002</v>
      </c>
      <c r="R284" s="122">
        <v>87497.080062889596</v>
      </c>
      <c r="S284" s="122"/>
      <c r="T284" s="122"/>
    </row>
    <row r="285" spans="1:20" ht="12.75" x14ac:dyDescent="0.2">
      <c r="A285" s="122" t="s">
        <v>633</v>
      </c>
      <c r="B285" s="122">
        <v>2311</v>
      </c>
      <c r="C285" s="122"/>
      <c r="D285" s="122"/>
      <c r="E285" s="122">
        <v>11268</v>
      </c>
      <c r="F285" s="178">
        <v>1.33869298183913</v>
      </c>
      <c r="G285" s="198">
        <v>3.72736954206603E-3</v>
      </c>
      <c r="H285" s="198">
        <v>1.9377868434472201E-2</v>
      </c>
      <c r="I285" s="122">
        <v>80.690767749476805</v>
      </c>
      <c r="J285" s="198">
        <v>1.2158324458643901E-2</v>
      </c>
      <c r="K285" s="198">
        <v>3.1948881789137401E-3</v>
      </c>
      <c r="L285" s="122"/>
      <c r="M285" s="122">
        <v>806.37520702256995</v>
      </c>
      <c r="N285" s="122">
        <v>28386.169353265999</v>
      </c>
      <c r="O285" s="122">
        <v>19391.412700983801</v>
      </c>
      <c r="P285" s="178">
        <v>1.6283561200508601</v>
      </c>
      <c r="Q285" s="122">
        <v>2284.8907066318002</v>
      </c>
      <c r="R285" s="122">
        <v>87497.080062889596</v>
      </c>
      <c r="S285" s="122"/>
      <c r="T285" s="122"/>
    </row>
    <row r="286" spans="1:20" ht="12.75" x14ac:dyDescent="0.2">
      <c r="A286" s="122" t="s">
        <v>634</v>
      </c>
      <c r="B286" s="122">
        <v>3548</v>
      </c>
      <c r="C286" s="122"/>
      <c r="D286" s="122"/>
      <c r="E286" s="122">
        <v>62601</v>
      </c>
      <c r="F286" s="178">
        <v>1.33869298183913</v>
      </c>
      <c r="G286" s="198">
        <v>2.4480439609590901E-3</v>
      </c>
      <c r="H286" s="198">
        <v>1.91936559177515E-2</v>
      </c>
      <c r="I286" s="122">
        <v>232.42633241524101</v>
      </c>
      <c r="J286" s="198">
        <v>0.138480215970991</v>
      </c>
      <c r="K286" s="198">
        <v>8.0829379722368692E-3</v>
      </c>
      <c r="L286" s="122"/>
      <c r="M286" s="122">
        <v>806.37520702256995</v>
      </c>
      <c r="N286" s="122">
        <v>28386.169353265999</v>
      </c>
      <c r="O286" s="122">
        <v>19391.412700983801</v>
      </c>
      <c r="P286" s="178">
        <v>1.6283561200508601</v>
      </c>
      <c r="Q286" s="122">
        <v>2284.8907066318002</v>
      </c>
      <c r="R286" s="122">
        <v>87497.080062889596</v>
      </c>
      <c r="S286" s="122"/>
      <c r="T286" s="122"/>
    </row>
    <row r="287" spans="1:20" ht="14.25" customHeight="1" x14ac:dyDescent="0.2">
      <c r="A287" s="19" t="s">
        <v>635</v>
      </c>
      <c r="B287" s="122"/>
      <c r="C287" s="122"/>
      <c r="D287" s="122"/>
      <c r="E287" s="19"/>
      <c r="F287" s="178"/>
      <c r="G287" s="198"/>
      <c r="H287" s="198"/>
      <c r="I287" s="122"/>
      <c r="J287" s="198"/>
      <c r="K287" s="198"/>
      <c r="L287" s="122"/>
      <c r="M287" s="122"/>
      <c r="N287" s="122"/>
      <c r="O287" s="122"/>
      <c r="P287" s="178"/>
      <c r="Q287" s="122"/>
      <c r="R287" s="122"/>
      <c r="S287" s="122"/>
      <c r="T287" s="122"/>
    </row>
    <row r="288" spans="1:20" ht="12.75" x14ac:dyDescent="0.2">
      <c r="A288" s="122" t="s">
        <v>636</v>
      </c>
      <c r="B288" s="122">
        <v>3107</v>
      </c>
      <c r="C288" s="122"/>
      <c r="D288" s="122"/>
      <c r="E288" s="122">
        <v>2451</v>
      </c>
      <c r="F288" s="178">
        <v>1.33869298183913</v>
      </c>
      <c r="G288" s="198">
        <v>2.8559771521827798E-3</v>
      </c>
      <c r="H288" s="198">
        <v>1.8424689083371699E-2</v>
      </c>
      <c r="I288" s="122">
        <v>31.6227766016838</v>
      </c>
      <c r="J288" s="198">
        <v>1.1015911872705E-2</v>
      </c>
      <c r="K288" s="198">
        <v>1.14239086087311E-2</v>
      </c>
      <c r="L288" s="122"/>
      <c r="M288" s="122">
        <v>806.37520702256995</v>
      </c>
      <c r="N288" s="122">
        <v>28386.169353265999</v>
      </c>
      <c r="O288" s="122">
        <v>19391.412700983801</v>
      </c>
      <c r="P288" s="178">
        <v>1.6283561200508601</v>
      </c>
      <c r="Q288" s="122">
        <v>2284.8907066318002</v>
      </c>
      <c r="R288" s="122">
        <v>87497.080062889596</v>
      </c>
      <c r="S288" s="122"/>
      <c r="T288" s="122"/>
    </row>
    <row r="289" spans="1:20" ht="12.75" x14ac:dyDescent="0.2">
      <c r="A289" s="122" t="s">
        <v>637</v>
      </c>
      <c r="B289" s="122">
        <v>2624</v>
      </c>
      <c r="C289" s="122"/>
      <c r="D289" s="122"/>
      <c r="E289" s="122">
        <v>2646</v>
      </c>
      <c r="F289" s="178">
        <v>1.33869298183913</v>
      </c>
      <c r="G289" s="198">
        <v>1.1022927689594399E-3</v>
      </c>
      <c r="H289" s="198">
        <v>1.61892901618929E-2</v>
      </c>
      <c r="I289" s="122">
        <v>38.6134691526156</v>
      </c>
      <c r="J289" s="198">
        <v>5.1398337112622802E-2</v>
      </c>
      <c r="K289" s="198">
        <v>7.1806500377928897E-3</v>
      </c>
      <c r="L289" s="122"/>
      <c r="M289" s="122">
        <v>806.37520702256995</v>
      </c>
      <c r="N289" s="122">
        <v>28386.169353265999</v>
      </c>
      <c r="O289" s="122">
        <v>19391.412700983801</v>
      </c>
      <c r="P289" s="178">
        <v>1.6283561200508601</v>
      </c>
      <c r="Q289" s="122">
        <v>2284.8907066318002</v>
      </c>
      <c r="R289" s="122">
        <v>87497.080062889596</v>
      </c>
      <c r="S289" s="122"/>
      <c r="T289" s="122"/>
    </row>
    <row r="290" spans="1:20" ht="12.75" x14ac:dyDescent="0.2">
      <c r="A290" s="122" t="s">
        <v>638</v>
      </c>
      <c r="B290" s="122">
        <v>3616</v>
      </c>
      <c r="C290" s="122"/>
      <c r="D290" s="122"/>
      <c r="E290" s="122">
        <v>12257</v>
      </c>
      <c r="F290" s="178">
        <v>1.33869298183913</v>
      </c>
      <c r="G290" s="198">
        <v>3.16825759429986E-3</v>
      </c>
      <c r="H290" s="198">
        <v>2.0126926563916601E-2</v>
      </c>
      <c r="I290" s="122">
        <v>94.609724658726293</v>
      </c>
      <c r="J290" s="198">
        <v>8.3054581055723303E-2</v>
      </c>
      <c r="K290" s="198">
        <v>1.22379048706861E-2</v>
      </c>
      <c r="L290" s="122"/>
      <c r="M290" s="122">
        <v>806.37520702256995</v>
      </c>
      <c r="N290" s="122">
        <v>28386.169353265999</v>
      </c>
      <c r="O290" s="122">
        <v>19391.412700983801</v>
      </c>
      <c r="P290" s="178">
        <v>1.6283561200508601</v>
      </c>
      <c r="Q290" s="122">
        <v>2284.8907066318002</v>
      </c>
      <c r="R290" s="122">
        <v>87497.080062889596</v>
      </c>
      <c r="S290" s="122"/>
      <c r="T290" s="122"/>
    </row>
    <row r="291" spans="1:20" ht="12.75" x14ac:dyDescent="0.2">
      <c r="A291" s="122" t="s">
        <v>639</v>
      </c>
      <c r="B291" s="122">
        <v>2871</v>
      </c>
      <c r="C291" s="122"/>
      <c r="D291" s="122"/>
      <c r="E291" s="122">
        <v>3133</v>
      </c>
      <c r="F291" s="178">
        <v>1.33869298183913</v>
      </c>
      <c r="G291" s="198">
        <v>1.8884987764655799E-3</v>
      </c>
      <c r="H291" s="198">
        <v>1.9787985865724399E-2</v>
      </c>
      <c r="I291" s="122">
        <v>45.199557519958098</v>
      </c>
      <c r="J291" s="198">
        <v>9.3201404404723895E-2</v>
      </c>
      <c r="K291" s="198">
        <v>7.0220236195339897E-3</v>
      </c>
      <c r="L291" s="122"/>
      <c r="M291" s="122">
        <v>806.37520702256995</v>
      </c>
      <c r="N291" s="122">
        <v>28386.169353265999</v>
      </c>
      <c r="O291" s="122">
        <v>19391.412700983801</v>
      </c>
      <c r="P291" s="178">
        <v>1.6283561200508601</v>
      </c>
      <c r="Q291" s="122">
        <v>2284.8907066318002</v>
      </c>
      <c r="R291" s="122">
        <v>87497.080062889596</v>
      </c>
      <c r="S291" s="122"/>
      <c r="T291" s="122"/>
    </row>
    <row r="292" spans="1:20" ht="12.75" x14ac:dyDescent="0.2">
      <c r="A292" s="122" t="s">
        <v>640</v>
      </c>
      <c r="B292" s="122">
        <v>3266</v>
      </c>
      <c r="C292" s="122"/>
      <c r="D292" s="122"/>
      <c r="E292" s="122">
        <v>7103</v>
      </c>
      <c r="F292" s="178">
        <v>1.33869298183913</v>
      </c>
      <c r="G292" s="198">
        <v>3.8129428879815999E-3</v>
      </c>
      <c r="H292" s="198">
        <v>2.7730441518202899E-2</v>
      </c>
      <c r="I292" s="122">
        <v>63.221831672294996</v>
      </c>
      <c r="J292" s="198">
        <v>2.5904547374348899E-2</v>
      </c>
      <c r="K292" s="198">
        <v>9.4326340982683402E-3</v>
      </c>
      <c r="L292" s="122"/>
      <c r="M292" s="122">
        <v>806.37520702256995</v>
      </c>
      <c r="N292" s="122">
        <v>28386.169353265999</v>
      </c>
      <c r="O292" s="122">
        <v>19391.412700983801</v>
      </c>
      <c r="P292" s="178">
        <v>1.6283561200508601</v>
      </c>
      <c r="Q292" s="122">
        <v>2284.8907066318002</v>
      </c>
      <c r="R292" s="122">
        <v>87497.080062889596</v>
      </c>
      <c r="S292" s="122"/>
      <c r="T292" s="122"/>
    </row>
    <row r="293" spans="1:20" ht="12.75" x14ac:dyDescent="0.2">
      <c r="A293" s="122" t="s">
        <v>641</v>
      </c>
      <c r="B293" s="122">
        <v>2813</v>
      </c>
      <c r="C293" s="122"/>
      <c r="D293" s="122"/>
      <c r="E293" s="122">
        <v>4086</v>
      </c>
      <c r="F293" s="178">
        <v>1.33869298183913</v>
      </c>
      <c r="G293" s="198">
        <v>3.5690977320933302E-3</v>
      </c>
      <c r="H293" s="198">
        <v>1.74197060424605E-2</v>
      </c>
      <c r="I293" s="122">
        <v>49.618544920221098</v>
      </c>
      <c r="J293" s="198">
        <v>4.8702887909936397E-2</v>
      </c>
      <c r="K293" s="198">
        <v>7.5868820362212401E-3</v>
      </c>
      <c r="L293" s="122"/>
      <c r="M293" s="122">
        <v>806.37520702256995</v>
      </c>
      <c r="N293" s="122">
        <v>28386.169353265999</v>
      </c>
      <c r="O293" s="122">
        <v>19391.412700983801</v>
      </c>
      <c r="P293" s="178">
        <v>1.6283561200508601</v>
      </c>
      <c r="Q293" s="122">
        <v>2284.8907066318002</v>
      </c>
      <c r="R293" s="122">
        <v>87497.080062889596</v>
      </c>
      <c r="S293" s="122"/>
      <c r="T293" s="122"/>
    </row>
    <row r="294" spans="1:20" ht="12.75" x14ac:dyDescent="0.2">
      <c r="A294" s="122" t="s">
        <v>642</v>
      </c>
      <c r="B294" s="122">
        <v>2763</v>
      </c>
      <c r="C294" s="122"/>
      <c r="D294" s="122"/>
      <c r="E294" s="122">
        <v>6784</v>
      </c>
      <c r="F294" s="178">
        <v>1.33869298183913</v>
      </c>
      <c r="G294" s="198">
        <v>2.9726808176100601E-3</v>
      </c>
      <c r="H294" s="198">
        <v>2.5089025574619599E-2</v>
      </c>
      <c r="I294" s="122">
        <v>56.080299571239799</v>
      </c>
      <c r="J294" s="198">
        <v>2.3584905660377398E-2</v>
      </c>
      <c r="K294" s="198">
        <v>6.1910377358490604E-3</v>
      </c>
      <c r="L294" s="122"/>
      <c r="M294" s="122">
        <v>806.37520702256995</v>
      </c>
      <c r="N294" s="122">
        <v>28386.169353265999</v>
      </c>
      <c r="O294" s="122">
        <v>19391.412700983801</v>
      </c>
      <c r="P294" s="178">
        <v>1.6283561200508601</v>
      </c>
      <c r="Q294" s="122">
        <v>2284.8907066318002</v>
      </c>
      <c r="R294" s="122">
        <v>87497.080062889596</v>
      </c>
      <c r="S294" s="122"/>
      <c r="T294" s="122"/>
    </row>
    <row r="295" spans="1:20" ht="12.75" x14ac:dyDescent="0.2">
      <c r="A295" s="122" t="s">
        <v>643</v>
      </c>
      <c r="B295" s="122">
        <v>3602</v>
      </c>
      <c r="C295" s="122"/>
      <c r="D295" s="122"/>
      <c r="E295" s="122">
        <v>72723</v>
      </c>
      <c r="F295" s="178">
        <v>1.33869298183913</v>
      </c>
      <c r="G295" s="198">
        <v>3.3162364955607801E-3</v>
      </c>
      <c r="H295" s="198">
        <v>2.0616544288781801E-2</v>
      </c>
      <c r="I295" s="122">
        <v>241.78089254529601</v>
      </c>
      <c r="J295" s="198">
        <v>8.5392516810362598E-2</v>
      </c>
      <c r="K295" s="198">
        <v>9.1580380347345402E-3</v>
      </c>
      <c r="L295" s="122"/>
      <c r="M295" s="122">
        <v>806.37520702256995</v>
      </c>
      <c r="N295" s="122">
        <v>28386.169353265999</v>
      </c>
      <c r="O295" s="122">
        <v>19391.412700983801</v>
      </c>
      <c r="P295" s="178">
        <v>1.6283561200508601</v>
      </c>
      <c r="Q295" s="122">
        <v>2284.8907066318002</v>
      </c>
      <c r="R295" s="122">
        <v>87497.080062889596</v>
      </c>
      <c r="S295" s="122"/>
      <c r="T295" s="122"/>
    </row>
    <row r="296" spans="1:20" ht="12.75" x14ac:dyDescent="0.2">
      <c r="A296" s="122" t="s">
        <v>644</v>
      </c>
      <c r="B296" s="122">
        <v>2663</v>
      </c>
      <c r="C296" s="122"/>
      <c r="D296" s="122"/>
      <c r="E296" s="122">
        <v>2516</v>
      </c>
      <c r="F296" s="178">
        <v>1.33869298183913</v>
      </c>
      <c r="G296" s="198">
        <v>1.5235824059353499E-3</v>
      </c>
      <c r="H296" s="198">
        <v>1.8577254191209799E-2</v>
      </c>
      <c r="I296" s="122">
        <v>34.2782730020052</v>
      </c>
      <c r="J296" s="198">
        <v>2.7424483306836198E-2</v>
      </c>
      <c r="K296" s="198">
        <v>7.5516693163751999E-3</v>
      </c>
      <c r="L296" s="122"/>
      <c r="M296" s="122">
        <v>806.37520702256995</v>
      </c>
      <c r="N296" s="122">
        <v>28386.169353265999</v>
      </c>
      <c r="O296" s="122">
        <v>19391.412700983801</v>
      </c>
      <c r="P296" s="178">
        <v>1.6283561200508601</v>
      </c>
      <c r="Q296" s="122">
        <v>2284.8907066318002</v>
      </c>
      <c r="R296" s="122">
        <v>87497.080062889596</v>
      </c>
      <c r="S296" s="122"/>
      <c r="T296" s="122"/>
    </row>
    <row r="297" spans="1:20" ht="12.75" x14ac:dyDescent="0.2">
      <c r="A297" s="122" t="s">
        <v>645</v>
      </c>
      <c r="B297" s="122">
        <v>2746</v>
      </c>
      <c r="C297" s="122"/>
      <c r="D297" s="122"/>
      <c r="E297" s="122">
        <v>5902</v>
      </c>
      <c r="F297" s="178">
        <v>1.33869298183913</v>
      </c>
      <c r="G297" s="198">
        <v>1.5249068112504201E-3</v>
      </c>
      <c r="H297" s="198">
        <v>1.7972947934037399E-2</v>
      </c>
      <c r="I297" s="122">
        <v>58.677082408722399</v>
      </c>
      <c r="J297" s="198">
        <v>3.9478143002372103E-2</v>
      </c>
      <c r="K297" s="198">
        <v>7.6245340562521198E-3</v>
      </c>
      <c r="L297" s="122"/>
      <c r="M297" s="122">
        <v>806.37520702256995</v>
      </c>
      <c r="N297" s="122">
        <v>28386.169353265999</v>
      </c>
      <c r="O297" s="122">
        <v>19391.412700983801</v>
      </c>
      <c r="P297" s="178">
        <v>1.6283561200508601</v>
      </c>
      <c r="Q297" s="122">
        <v>2284.8907066318002</v>
      </c>
      <c r="R297" s="122">
        <v>87497.080062889596</v>
      </c>
      <c r="S297" s="122"/>
      <c r="T297" s="122"/>
    </row>
    <row r="298" spans="1:20" ht="12.75" x14ac:dyDescent="0.2">
      <c r="A298" s="122" t="s">
        <v>646</v>
      </c>
      <c r="B298" s="122">
        <v>3658</v>
      </c>
      <c r="C298" s="122"/>
      <c r="D298" s="122"/>
      <c r="E298" s="122">
        <v>125080</v>
      </c>
      <c r="F298" s="178">
        <v>1.33869298183913</v>
      </c>
      <c r="G298" s="198">
        <v>3.2692410190811199E-3</v>
      </c>
      <c r="H298" s="198">
        <v>1.8702079316369299E-2</v>
      </c>
      <c r="I298" s="122">
        <v>329.24762717444099</v>
      </c>
      <c r="J298" s="198">
        <v>0.122537575951391</v>
      </c>
      <c r="K298" s="198">
        <v>7.48321074512312E-3</v>
      </c>
      <c r="L298" s="122"/>
      <c r="M298" s="122">
        <v>806.37520702256995</v>
      </c>
      <c r="N298" s="122">
        <v>28386.169353265999</v>
      </c>
      <c r="O298" s="122">
        <v>19391.412700983801</v>
      </c>
      <c r="P298" s="178">
        <v>1.6283561200508601</v>
      </c>
      <c r="Q298" s="122">
        <v>2284.8907066318002</v>
      </c>
      <c r="R298" s="122">
        <v>87497.080062889596</v>
      </c>
      <c r="S298" s="122"/>
      <c r="T298" s="122"/>
    </row>
    <row r="299" spans="1:20" ht="12.75" x14ac:dyDescent="0.2">
      <c r="A299" s="122" t="s">
        <v>647</v>
      </c>
      <c r="B299" s="122">
        <v>2942</v>
      </c>
      <c r="C299" s="122"/>
      <c r="D299" s="122"/>
      <c r="E299" s="122">
        <v>6787</v>
      </c>
      <c r="F299" s="178">
        <v>1.33869298183913</v>
      </c>
      <c r="G299" s="198">
        <v>2.3083345611708702E-3</v>
      </c>
      <c r="H299" s="198">
        <v>1.95255768920445E-2</v>
      </c>
      <c r="I299" s="122">
        <v>59.766211189935703</v>
      </c>
      <c r="J299" s="198">
        <v>7.8385148077206396E-2</v>
      </c>
      <c r="K299" s="198">
        <v>7.6617062030352101E-3</v>
      </c>
      <c r="L299" s="122"/>
      <c r="M299" s="122">
        <v>806.37520702256995</v>
      </c>
      <c r="N299" s="122">
        <v>28386.169353265999</v>
      </c>
      <c r="O299" s="122">
        <v>19391.412700983801</v>
      </c>
      <c r="P299" s="178">
        <v>1.6283561200508601</v>
      </c>
      <c r="Q299" s="122">
        <v>2284.8907066318002</v>
      </c>
      <c r="R299" s="122">
        <v>87497.080062889596</v>
      </c>
      <c r="S299" s="122"/>
      <c r="T299" s="122"/>
    </row>
    <row r="300" spans="1:20" ht="12.75" x14ac:dyDescent="0.2">
      <c r="A300" s="122" t="s">
        <v>648</v>
      </c>
      <c r="B300" s="122">
        <v>2515</v>
      </c>
      <c r="C300" s="122"/>
      <c r="D300" s="122"/>
      <c r="E300" s="122">
        <v>5412</v>
      </c>
      <c r="F300" s="178">
        <v>1.33869298183913</v>
      </c>
      <c r="G300" s="198">
        <v>2.04791820645479E-3</v>
      </c>
      <c r="H300" s="198">
        <v>2.0102564102564099E-2</v>
      </c>
      <c r="I300" s="122">
        <v>56.409219104681803</v>
      </c>
      <c r="J300" s="198">
        <v>6.6518847006651902E-3</v>
      </c>
      <c r="K300" s="198">
        <v>5.9127864005912804E-3</v>
      </c>
      <c r="L300" s="122"/>
      <c r="M300" s="122">
        <v>806.37520702256995</v>
      </c>
      <c r="N300" s="122">
        <v>28386.169353265999</v>
      </c>
      <c r="O300" s="122">
        <v>19391.412700983801</v>
      </c>
      <c r="P300" s="178">
        <v>1.6283561200508601</v>
      </c>
      <c r="Q300" s="122">
        <v>2284.8907066318002</v>
      </c>
      <c r="R300" s="122">
        <v>87497.080062889596</v>
      </c>
      <c r="S300" s="122"/>
      <c r="T300" s="122"/>
    </row>
    <row r="301" spans="1:20" ht="12.75" x14ac:dyDescent="0.2">
      <c r="A301" s="122" t="s">
        <v>649</v>
      </c>
      <c r="B301" s="122">
        <v>3036</v>
      </c>
      <c r="C301" s="122"/>
      <c r="D301" s="122"/>
      <c r="E301" s="122">
        <v>8776</v>
      </c>
      <c r="F301" s="178">
        <v>1.33869298183913</v>
      </c>
      <c r="G301" s="198">
        <v>1.98457915527195E-3</v>
      </c>
      <c r="H301" s="198">
        <v>2.4296516672864799E-2</v>
      </c>
      <c r="I301" s="122">
        <v>77.1621668954417</v>
      </c>
      <c r="J301" s="198">
        <v>3.9767547857794003E-2</v>
      </c>
      <c r="K301" s="198">
        <v>8.2041932543299896E-3</v>
      </c>
      <c r="L301" s="122"/>
      <c r="M301" s="122">
        <v>806.37520702256995</v>
      </c>
      <c r="N301" s="122">
        <v>28386.169353265999</v>
      </c>
      <c r="O301" s="122">
        <v>19391.412700983801</v>
      </c>
      <c r="P301" s="178">
        <v>1.6283561200508601</v>
      </c>
      <c r="Q301" s="122">
        <v>2284.8907066318002</v>
      </c>
      <c r="R301" s="122">
        <v>87497.080062889596</v>
      </c>
      <c r="S301" s="122"/>
      <c r="T301" s="122"/>
    </row>
    <row r="302" spans="1:20" ht="12.75" x14ac:dyDescent="0.2">
      <c r="A302" s="122" t="s">
        <v>650</v>
      </c>
      <c r="B302" s="122">
        <v>2836</v>
      </c>
      <c r="C302" s="122"/>
      <c r="D302" s="122"/>
      <c r="E302" s="122">
        <v>2809</v>
      </c>
      <c r="F302" s="178">
        <v>1.33869298183913</v>
      </c>
      <c r="G302" s="198">
        <v>3.88631778806218E-3</v>
      </c>
      <c r="H302" s="198">
        <v>2.22401940962394E-2</v>
      </c>
      <c r="I302" s="122">
        <v>41.303752856126799</v>
      </c>
      <c r="J302" s="198">
        <v>3.5243859024563902E-2</v>
      </c>
      <c r="K302" s="198">
        <v>7.1199715201139199E-3</v>
      </c>
      <c r="L302" s="122"/>
      <c r="M302" s="122">
        <v>806.37520702256995</v>
      </c>
      <c r="N302" s="122">
        <v>28386.169353265999</v>
      </c>
      <c r="O302" s="122">
        <v>19391.412700983801</v>
      </c>
      <c r="P302" s="178">
        <v>1.6283561200508601</v>
      </c>
      <c r="Q302" s="122">
        <v>2284.8907066318002</v>
      </c>
      <c r="R302" s="122">
        <v>87497.080062889596</v>
      </c>
      <c r="S302" s="122"/>
      <c r="T302" s="122"/>
    </row>
    <row r="303" spans="1:20" ht="14.25" customHeight="1" x14ac:dyDescent="0.2">
      <c r="A303" s="19" t="s">
        <v>651</v>
      </c>
      <c r="B303" s="122"/>
      <c r="C303" s="122"/>
      <c r="D303" s="122"/>
      <c r="E303" s="19"/>
      <c r="F303" s="178"/>
      <c r="G303" s="198"/>
      <c r="H303" s="198"/>
      <c r="I303" s="122"/>
      <c r="J303" s="198"/>
      <c r="K303" s="198"/>
      <c r="L303" s="122"/>
      <c r="M303" s="122"/>
      <c r="N303" s="122"/>
      <c r="O303" s="122"/>
      <c r="P303" s="178"/>
      <c r="Q303" s="122"/>
      <c r="R303" s="122"/>
      <c r="S303" s="122"/>
      <c r="T303" s="122"/>
    </row>
    <row r="304" spans="1:20" ht="12.75" x14ac:dyDescent="0.2">
      <c r="A304" s="122" t="s">
        <v>652</v>
      </c>
      <c r="B304" s="122">
        <v>3024</v>
      </c>
      <c r="C304" s="122"/>
      <c r="D304" s="122"/>
      <c r="E304" s="122">
        <v>2821</v>
      </c>
      <c r="F304" s="178">
        <v>1.33869298183913</v>
      </c>
      <c r="G304" s="198">
        <v>2.3041474654377902E-3</v>
      </c>
      <c r="H304" s="198">
        <v>2.7359238699444899E-2</v>
      </c>
      <c r="I304" s="122">
        <v>42.684891940826098</v>
      </c>
      <c r="J304" s="198">
        <v>5.95533498759305E-2</v>
      </c>
      <c r="K304" s="198">
        <v>7.4441687344913203E-3</v>
      </c>
      <c r="L304" s="122"/>
      <c r="M304" s="122">
        <v>806.37520702256995</v>
      </c>
      <c r="N304" s="122">
        <v>28386.169353265999</v>
      </c>
      <c r="O304" s="122">
        <v>19391.412700983801</v>
      </c>
      <c r="P304" s="178">
        <v>1.6283561200508601</v>
      </c>
      <c r="Q304" s="122">
        <v>2284.8907066318002</v>
      </c>
      <c r="R304" s="122">
        <v>87497.080062889596</v>
      </c>
      <c r="S304" s="122"/>
      <c r="T304" s="122"/>
    </row>
    <row r="305" spans="1:20" ht="12.75" x14ac:dyDescent="0.2">
      <c r="A305" s="122" t="s">
        <v>653</v>
      </c>
      <c r="B305" s="122">
        <v>2868</v>
      </c>
      <c r="C305" s="122"/>
      <c r="D305" s="122"/>
      <c r="E305" s="122">
        <v>6440</v>
      </c>
      <c r="F305" s="178">
        <v>1.33869298183913</v>
      </c>
      <c r="G305" s="198">
        <v>2.83385093167702E-3</v>
      </c>
      <c r="H305" s="198">
        <v>2.1575342465753398E-2</v>
      </c>
      <c r="I305" s="122">
        <v>69.899928469205193</v>
      </c>
      <c r="J305" s="198">
        <v>6.08695652173913E-2</v>
      </c>
      <c r="K305" s="198">
        <v>6.6770186335403702E-3</v>
      </c>
      <c r="L305" s="122"/>
      <c r="M305" s="122">
        <v>806.37520702256995</v>
      </c>
      <c r="N305" s="122">
        <v>28386.169353265999</v>
      </c>
      <c r="O305" s="122">
        <v>19391.412700983801</v>
      </c>
      <c r="P305" s="178">
        <v>1.6283561200508601</v>
      </c>
      <c r="Q305" s="122">
        <v>2284.8907066318002</v>
      </c>
      <c r="R305" s="122">
        <v>87497.080062889596</v>
      </c>
      <c r="S305" s="122"/>
      <c r="T305" s="122"/>
    </row>
    <row r="306" spans="1:20" ht="12.75" x14ac:dyDescent="0.2">
      <c r="A306" s="122" t="s">
        <v>654</v>
      </c>
      <c r="B306" s="122">
        <v>3242</v>
      </c>
      <c r="C306" s="122"/>
      <c r="D306" s="122"/>
      <c r="E306" s="122">
        <v>28181</v>
      </c>
      <c r="F306" s="178">
        <v>1.33869298183913</v>
      </c>
      <c r="G306" s="198">
        <v>3.5396188921613899E-3</v>
      </c>
      <c r="H306" s="198">
        <v>2.59898556992883E-2</v>
      </c>
      <c r="I306" s="122">
        <v>153.065345522754</v>
      </c>
      <c r="J306" s="198">
        <v>5.6208083460487598E-2</v>
      </c>
      <c r="K306" s="198">
        <v>7.23891983960825E-3</v>
      </c>
      <c r="L306" s="122"/>
      <c r="M306" s="122">
        <v>806.37520702256995</v>
      </c>
      <c r="N306" s="122">
        <v>28386.169353265999</v>
      </c>
      <c r="O306" s="122">
        <v>19391.412700983801</v>
      </c>
      <c r="P306" s="178">
        <v>1.6283561200508601</v>
      </c>
      <c r="Q306" s="122">
        <v>2284.8907066318002</v>
      </c>
      <c r="R306" s="122">
        <v>87497.080062889596</v>
      </c>
      <c r="S306" s="122"/>
      <c r="T306" s="122"/>
    </row>
    <row r="307" spans="1:20" ht="12.75" x14ac:dyDescent="0.2">
      <c r="A307" s="122" t="s">
        <v>655</v>
      </c>
      <c r="B307" s="122">
        <v>2799</v>
      </c>
      <c r="C307" s="122"/>
      <c r="D307" s="122"/>
      <c r="E307" s="122">
        <v>17825</v>
      </c>
      <c r="F307" s="178">
        <v>1.33869298183913</v>
      </c>
      <c r="G307" s="198">
        <v>3.1603553062178602E-3</v>
      </c>
      <c r="H307" s="198">
        <v>2.46108410754938E-2</v>
      </c>
      <c r="I307" s="122">
        <v>123.199025970176</v>
      </c>
      <c r="J307" s="198">
        <v>8.6563814866760194E-2</v>
      </c>
      <c r="K307" s="198">
        <v>3.6465638148667598E-3</v>
      </c>
      <c r="L307" s="122"/>
      <c r="M307" s="122">
        <v>806.37520702256995</v>
      </c>
      <c r="N307" s="122">
        <v>28386.169353265999</v>
      </c>
      <c r="O307" s="122">
        <v>19391.412700983801</v>
      </c>
      <c r="P307" s="178">
        <v>1.6283561200508601</v>
      </c>
      <c r="Q307" s="122">
        <v>2284.8907066318002</v>
      </c>
      <c r="R307" s="122">
        <v>87497.080062889596</v>
      </c>
      <c r="S307" s="122"/>
      <c r="T307" s="122"/>
    </row>
    <row r="308" spans="1:20" ht="12.75" x14ac:dyDescent="0.2">
      <c r="A308" s="122" t="s">
        <v>656</v>
      </c>
      <c r="B308" s="122">
        <v>3743</v>
      </c>
      <c r="C308" s="122"/>
      <c r="D308" s="122"/>
      <c r="E308" s="122">
        <v>9805</v>
      </c>
      <c r="F308" s="178">
        <v>1.33869298183913</v>
      </c>
      <c r="G308" s="198">
        <v>3.74808771035186E-3</v>
      </c>
      <c r="H308" s="198">
        <v>4.6600591201530199E-2</v>
      </c>
      <c r="I308" s="122">
        <v>87.840765023990997</v>
      </c>
      <c r="J308" s="198">
        <v>4.1815400305966297E-2</v>
      </c>
      <c r="K308" s="198">
        <v>8.4650688424273302E-3</v>
      </c>
      <c r="L308" s="122"/>
      <c r="M308" s="122">
        <v>806.37520702256995</v>
      </c>
      <c r="N308" s="122">
        <v>28386.169353265999</v>
      </c>
      <c r="O308" s="122">
        <v>19391.412700983801</v>
      </c>
      <c r="P308" s="178">
        <v>1.6283561200508601</v>
      </c>
      <c r="Q308" s="122">
        <v>2284.8907066318002</v>
      </c>
      <c r="R308" s="122">
        <v>87497.080062889596</v>
      </c>
      <c r="S308" s="122"/>
      <c r="T308" s="122"/>
    </row>
    <row r="309" spans="1:20" ht="12.75" x14ac:dyDescent="0.2">
      <c r="A309" s="122" t="s">
        <v>657</v>
      </c>
      <c r="B309" s="122">
        <v>2672</v>
      </c>
      <c r="C309" s="122"/>
      <c r="D309" s="122"/>
      <c r="E309" s="122">
        <v>5081</v>
      </c>
      <c r="F309" s="178">
        <v>1.33869298183913</v>
      </c>
      <c r="G309" s="198">
        <v>4.8710883684314104E-3</v>
      </c>
      <c r="H309" s="198">
        <v>2.47221592197777E-2</v>
      </c>
      <c r="I309" s="122">
        <v>60.967204298704701</v>
      </c>
      <c r="J309" s="198">
        <v>3.36547923637079E-2</v>
      </c>
      <c r="K309" s="198">
        <v>4.5266679787443398E-3</v>
      </c>
      <c r="L309" s="122"/>
      <c r="M309" s="122">
        <v>806.37520702256995</v>
      </c>
      <c r="N309" s="122">
        <v>28386.169353265999</v>
      </c>
      <c r="O309" s="122">
        <v>19391.412700983801</v>
      </c>
      <c r="P309" s="178">
        <v>1.6283561200508601</v>
      </c>
      <c r="Q309" s="122">
        <v>2284.8907066318002</v>
      </c>
      <c r="R309" s="122">
        <v>87497.080062889596</v>
      </c>
      <c r="S309" s="122"/>
      <c r="T309" s="122"/>
    </row>
    <row r="310" spans="1:20" ht="12.75" x14ac:dyDescent="0.2">
      <c r="A310" s="122" t="s">
        <v>658</v>
      </c>
      <c r="B310" s="122">
        <v>3185</v>
      </c>
      <c r="C310" s="122"/>
      <c r="D310" s="122"/>
      <c r="E310" s="122">
        <v>16169</v>
      </c>
      <c r="F310" s="178">
        <v>1.33869298183913</v>
      </c>
      <c r="G310" s="198">
        <v>2.1491743459706798E-3</v>
      </c>
      <c r="H310" s="198">
        <v>2.5105763229072799E-2</v>
      </c>
      <c r="I310" s="122">
        <v>112.303161130932</v>
      </c>
      <c r="J310" s="198">
        <v>7.2546230440967294E-2</v>
      </c>
      <c r="K310" s="198">
        <v>7.73084297111757E-3</v>
      </c>
      <c r="L310" s="122"/>
      <c r="M310" s="122">
        <v>806.37520702256995</v>
      </c>
      <c r="N310" s="122">
        <v>28386.169353265999</v>
      </c>
      <c r="O310" s="122">
        <v>19391.412700983801</v>
      </c>
      <c r="P310" s="178">
        <v>1.6283561200508601</v>
      </c>
      <c r="Q310" s="122">
        <v>2284.8907066318002</v>
      </c>
      <c r="R310" s="122">
        <v>87497.080062889596</v>
      </c>
      <c r="S310" s="122"/>
      <c r="T310" s="122"/>
    </row>
    <row r="311" spans="1:20" ht="12.75" x14ac:dyDescent="0.2">
      <c r="A311" s="122" t="s">
        <v>659</v>
      </c>
      <c r="B311" s="122">
        <v>3164</v>
      </c>
      <c r="C311" s="122"/>
      <c r="D311" s="122"/>
      <c r="E311" s="122">
        <v>23116</v>
      </c>
      <c r="F311" s="178">
        <v>1.33869298183913</v>
      </c>
      <c r="G311" s="198">
        <v>3.3130010959220202E-3</v>
      </c>
      <c r="H311" s="198">
        <v>2.9956506866050898E-2</v>
      </c>
      <c r="I311" s="122">
        <v>142.520174010559</v>
      </c>
      <c r="J311" s="198">
        <v>7.7435542481398195E-2</v>
      </c>
      <c r="K311" s="198">
        <v>5.4075099498183104E-3</v>
      </c>
      <c r="L311" s="122"/>
      <c r="M311" s="122">
        <v>806.37520702256995</v>
      </c>
      <c r="N311" s="122">
        <v>28386.169353265999</v>
      </c>
      <c r="O311" s="122">
        <v>19391.412700983801</v>
      </c>
      <c r="P311" s="178">
        <v>1.6283561200508601</v>
      </c>
      <c r="Q311" s="122">
        <v>2284.8907066318002</v>
      </c>
      <c r="R311" s="122">
        <v>87497.080062889596</v>
      </c>
      <c r="S311" s="122"/>
      <c r="T311" s="122"/>
    </row>
    <row r="312" spans="1:20" ht="12.75" x14ac:dyDescent="0.2">
      <c r="A312" s="122" t="s">
        <v>660</v>
      </c>
      <c r="B312" s="122">
        <v>3698</v>
      </c>
      <c r="C312" s="122"/>
      <c r="D312" s="122"/>
      <c r="E312" s="122">
        <v>77470</v>
      </c>
      <c r="F312" s="178">
        <v>1.33869298183913</v>
      </c>
      <c r="G312" s="198">
        <v>3.3131104513575101E-3</v>
      </c>
      <c r="H312" s="198">
        <v>2.1772422561257498E-2</v>
      </c>
      <c r="I312" s="122">
        <v>262.19839816444301</v>
      </c>
      <c r="J312" s="198">
        <v>0.16682586807796601</v>
      </c>
      <c r="K312" s="198">
        <v>7.2156963986059102E-3</v>
      </c>
      <c r="L312" s="122"/>
      <c r="M312" s="122">
        <v>806.37520702256995</v>
      </c>
      <c r="N312" s="122">
        <v>28386.169353265999</v>
      </c>
      <c r="O312" s="122">
        <v>19391.412700983801</v>
      </c>
      <c r="P312" s="178">
        <v>1.6283561200508601</v>
      </c>
      <c r="Q312" s="122">
        <v>2284.8907066318002</v>
      </c>
      <c r="R312" s="122">
        <v>87497.080062889596</v>
      </c>
      <c r="S312" s="122"/>
      <c r="T312" s="122"/>
    </row>
    <row r="313" spans="1:20" ht="12.75" x14ac:dyDescent="0.2">
      <c r="A313" s="122" t="s">
        <v>661</v>
      </c>
      <c r="B313" s="122">
        <v>2378</v>
      </c>
      <c r="C313" s="122"/>
      <c r="D313" s="122"/>
      <c r="E313" s="122">
        <v>6101</v>
      </c>
      <c r="F313" s="178">
        <v>1.33869298183913</v>
      </c>
      <c r="G313" s="198">
        <v>3.22351527072065E-3</v>
      </c>
      <c r="H313" s="198">
        <v>1.39184225787744E-2</v>
      </c>
      <c r="I313" s="122">
        <v>55.946402922797503</v>
      </c>
      <c r="J313" s="198">
        <v>2.5733486313719099E-2</v>
      </c>
      <c r="K313" s="198">
        <v>5.2450417964268097E-3</v>
      </c>
      <c r="L313" s="122"/>
      <c r="M313" s="122">
        <v>806.37520702256995</v>
      </c>
      <c r="N313" s="122">
        <v>28386.169353265999</v>
      </c>
      <c r="O313" s="122">
        <v>19391.412700983801</v>
      </c>
      <c r="P313" s="178">
        <v>1.6283561200508601</v>
      </c>
      <c r="Q313" s="122">
        <v>2284.8907066318002</v>
      </c>
      <c r="R313" s="122">
        <v>87497.080062889596</v>
      </c>
      <c r="S313" s="122"/>
      <c r="T313" s="122"/>
    </row>
    <row r="314" spans="1:20" ht="12.75" x14ac:dyDescent="0.2">
      <c r="A314" s="122" t="s">
        <v>662</v>
      </c>
      <c r="B314" s="122">
        <v>2959</v>
      </c>
      <c r="C314" s="122"/>
      <c r="D314" s="122"/>
      <c r="E314" s="122">
        <v>42184</v>
      </c>
      <c r="F314" s="178">
        <v>1.33869298183913</v>
      </c>
      <c r="G314" s="198">
        <v>2.80714646943549E-3</v>
      </c>
      <c r="H314" s="198">
        <v>1.88808526836696E-2</v>
      </c>
      <c r="I314" s="122">
        <v>185.69868066305699</v>
      </c>
      <c r="J314" s="198">
        <v>6.9125734875782302E-2</v>
      </c>
      <c r="K314" s="198">
        <v>5.6893608951261096E-3</v>
      </c>
      <c r="L314" s="122"/>
      <c r="M314" s="122">
        <v>806.37520702256995</v>
      </c>
      <c r="N314" s="122">
        <v>28386.169353265999</v>
      </c>
      <c r="O314" s="122">
        <v>19391.412700983801</v>
      </c>
      <c r="P314" s="178">
        <v>1.6283561200508601</v>
      </c>
      <c r="Q314" s="122">
        <v>2284.8907066318002</v>
      </c>
      <c r="R314" s="122">
        <v>87497.080062889596</v>
      </c>
      <c r="S314" s="122"/>
      <c r="T314" s="122"/>
    </row>
    <row r="315" spans="1:20" ht="12.75" x14ac:dyDescent="0.2">
      <c r="A315" s="122" t="s">
        <v>663</v>
      </c>
      <c r="B315" s="122">
        <v>3495</v>
      </c>
      <c r="C315" s="122"/>
      <c r="D315" s="122"/>
      <c r="E315" s="122">
        <v>8274</v>
      </c>
      <c r="F315" s="178">
        <v>1.33869298183913</v>
      </c>
      <c r="G315" s="198">
        <v>3.0920151478527102E-3</v>
      </c>
      <c r="H315" s="198">
        <v>2.7180527383367101E-2</v>
      </c>
      <c r="I315" s="122">
        <v>77.910204723129795</v>
      </c>
      <c r="J315" s="198">
        <v>5.3178631858834903E-2</v>
      </c>
      <c r="K315" s="198">
        <v>1.07565868987189E-2</v>
      </c>
      <c r="L315" s="122"/>
      <c r="M315" s="122">
        <v>806.37520702256995</v>
      </c>
      <c r="N315" s="122">
        <v>28386.169353265999</v>
      </c>
      <c r="O315" s="122">
        <v>19391.412700983801</v>
      </c>
      <c r="P315" s="178">
        <v>1.6283561200508601</v>
      </c>
      <c r="Q315" s="122">
        <v>2284.8907066318002</v>
      </c>
      <c r="R315" s="122">
        <v>87497.080062889596</v>
      </c>
      <c r="S315" s="122"/>
      <c r="T315" s="122"/>
    </row>
    <row r="316" spans="1:20" ht="12.75" x14ac:dyDescent="0.2">
      <c r="A316" s="122" t="s">
        <v>664</v>
      </c>
      <c r="B316" s="122">
        <v>3071</v>
      </c>
      <c r="C316" s="122"/>
      <c r="D316" s="122"/>
      <c r="E316" s="122">
        <v>3367</v>
      </c>
      <c r="F316" s="178">
        <v>1.33869298183913</v>
      </c>
      <c r="G316" s="198">
        <v>3.1680031680031699E-3</v>
      </c>
      <c r="H316" s="198">
        <v>2.4924216908049902E-2</v>
      </c>
      <c r="I316" s="122">
        <v>42.402830094228399</v>
      </c>
      <c r="J316" s="198">
        <v>6.2964062964062997E-2</v>
      </c>
      <c r="K316" s="198">
        <v>8.0190080190080202E-3</v>
      </c>
      <c r="L316" s="122"/>
      <c r="M316" s="122">
        <v>806.37520702256995</v>
      </c>
      <c r="N316" s="122">
        <v>28386.169353265999</v>
      </c>
      <c r="O316" s="122">
        <v>19391.412700983801</v>
      </c>
      <c r="P316" s="178">
        <v>1.6283561200508601</v>
      </c>
      <c r="Q316" s="122">
        <v>2284.8907066318002</v>
      </c>
      <c r="R316" s="122">
        <v>87497.080062889596</v>
      </c>
      <c r="S316" s="122"/>
      <c r="T316" s="122"/>
    </row>
    <row r="317" spans="1:20" ht="12.75" x14ac:dyDescent="0.2">
      <c r="A317" s="122" t="s">
        <v>665</v>
      </c>
      <c r="B317" s="122">
        <v>3245</v>
      </c>
      <c r="C317" s="122"/>
      <c r="D317" s="122"/>
      <c r="E317" s="122">
        <v>4461</v>
      </c>
      <c r="F317" s="178">
        <v>1.33869298183913</v>
      </c>
      <c r="G317" s="198">
        <v>2.0735261152207999E-3</v>
      </c>
      <c r="H317" s="198">
        <v>1.9698368728839601E-2</v>
      </c>
      <c r="I317" s="122">
        <v>49.7594212184989</v>
      </c>
      <c r="J317" s="198">
        <v>3.3176417843532799E-2</v>
      </c>
      <c r="K317" s="198">
        <v>1.16565792423223E-2</v>
      </c>
      <c r="L317" s="122"/>
      <c r="M317" s="122">
        <v>806.37520702256995</v>
      </c>
      <c r="N317" s="122">
        <v>28386.169353265999</v>
      </c>
      <c r="O317" s="122">
        <v>19391.412700983801</v>
      </c>
      <c r="P317" s="178">
        <v>1.6283561200508601</v>
      </c>
      <c r="Q317" s="122">
        <v>2284.8907066318002</v>
      </c>
      <c r="R317" s="122">
        <v>87497.080062889596</v>
      </c>
      <c r="S317" s="122"/>
      <c r="T317" s="122"/>
    </row>
    <row r="318" spans="1:20" ht="8.25" customHeight="1" thickBot="1" x14ac:dyDescent="0.25">
      <c r="A318" s="197"/>
      <c r="B318" s="87"/>
      <c r="C318" s="87"/>
      <c r="D318" s="87"/>
      <c r="E318" s="87"/>
      <c r="F318" s="97"/>
      <c r="G318" s="99"/>
      <c r="H318" s="99"/>
      <c r="I318" s="87"/>
      <c r="J318" s="99"/>
      <c r="K318" s="99"/>
      <c r="L318" s="87"/>
      <c r="M318" s="87"/>
      <c r="N318" s="87"/>
      <c r="O318" s="87"/>
      <c r="P318" s="95"/>
      <c r="Q318" s="87"/>
      <c r="R318" s="87"/>
    </row>
    <row r="319" spans="1:20" ht="12.75" x14ac:dyDescent="0.2">
      <c r="A319" s="196"/>
      <c r="B319" s="85"/>
      <c r="C319" s="85"/>
      <c r="D319" s="86"/>
      <c r="E319" s="85"/>
      <c r="F319" s="96"/>
      <c r="G319" s="98"/>
      <c r="H319" s="98"/>
      <c r="I319" s="85"/>
      <c r="J319" s="98"/>
      <c r="K319" s="98"/>
      <c r="L319" s="85"/>
      <c r="M319" s="85"/>
      <c r="N319" s="85"/>
      <c r="O319" s="85"/>
      <c r="P319" s="94"/>
      <c r="Q319" s="85"/>
      <c r="R319" s="85"/>
    </row>
    <row r="320" spans="1:20" ht="12.75" x14ac:dyDescent="0.2">
      <c r="A320" s="196"/>
      <c r="B320" s="85"/>
      <c r="C320" s="85"/>
      <c r="D320" s="86"/>
      <c r="E320" s="85"/>
      <c r="F320" s="96"/>
      <c r="G320" s="98"/>
      <c r="H320" s="98"/>
      <c r="I320" s="85"/>
      <c r="J320" s="98"/>
      <c r="K320" s="98"/>
      <c r="L320" s="85"/>
      <c r="M320" s="85"/>
      <c r="N320" s="85"/>
      <c r="O320" s="85"/>
      <c r="P320" s="94"/>
      <c r="Q320" s="85"/>
      <c r="R320" s="85"/>
    </row>
    <row r="321" spans="1:18" ht="12.75" hidden="1" x14ac:dyDescent="0.2">
      <c r="A321" s="196"/>
      <c r="B321" s="85"/>
      <c r="C321" s="85"/>
      <c r="D321" s="86"/>
      <c r="E321" s="85"/>
      <c r="F321" s="96"/>
      <c r="G321" s="98"/>
      <c r="H321" s="98"/>
      <c r="I321" s="85"/>
      <c r="J321" s="98"/>
      <c r="K321" s="98"/>
      <c r="L321" s="85"/>
      <c r="M321" s="85"/>
      <c r="N321" s="85"/>
      <c r="O321" s="85"/>
      <c r="P321" s="94"/>
      <c r="Q321" s="85"/>
      <c r="R321" s="85"/>
    </row>
    <row r="322" spans="1:18" ht="12.75" hidden="1" x14ac:dyDescent="0.2">
      <c r="A322" s="196"/>
      <c r="B322" s="85"/>
      <c r="C322" s="85"/>
      <c r="D322" s="86"/>
      <c r="E322" s="85"/>
      <c r="F322" s="96"/>
      <c r="G322" s="98"/>
      <c r="H322" s="98"/>
      <c r="I322" s="85"/>
      <c r="J322" s="98"/>
      <c r="K322" s="98"/>
      <c r="L322" s="85"/>
      <c r="M322" s="85"/>
      <c r="N322" s="85"/>
      <c r="O322" s="85"/>
      <c r="P322" s="94"/>
      <c r="Q322" s="85"/>
      <c r="R322" s="85"/>
    </row>
    <row r="323" spans="1:18" ht="12.75" hidden="1" x14ac:dyDescent="0.2">
      <c r="A323" s="196"/>
      <c r="B323" s="85"/>
      <c r="C323" s="85"/>
      <c r="D323" s="86"/>
      <c r="E323" s="85"/>
      <c r="F323" s="96"/>
      <c r="G323" s="98"/>
      <c r="H323" s="98"/>
      <c r="I323" s="85"/>
      <c r="J323" s="98"/>
      <c r="K323" s="98"/>
      <c r="L323" s="85"/>
      <c r="M323" s="85"/>
      <c r="N323" s="85"/>
      <c r="O323" s="85"/>
      <c r="P323" s="94"/>
      <c r="Q323" s="85"/>
      <c r="R323" s="85"/>
    </row>
    <row r="324" spans="1:18" ht="12.75" hidden="1" x14ac:dyDescent="0.2">
      <c r="A324" s="196"/>
      <c r="B324" s="85"/>
      <c r="C324" s="85"/>
      <c r="D324" s="86"/>
      <c r="E324" s="85"/>
      <c r="F324" s="96"/>
      <c r="G324" s="98"/>
      <c r="H324" s="98"/>
      <c r="I324" s="85"/>
      <c r="J324" s="98"/>
      <c r="K324" s="98"/>
      <c r="L324" s="85"/>
      <c r="M324" s="85"/>
      <c r="N324" s="85"/>
      <c r="O324" s="85"/>
      <c r="P324" s="94"/>
      <c r="Q324" s="85"/>
      <c r="R324" s="85"/>
    </row>
    <row r="325" spans="1:18" ht="12.75" hidden="1" x14ac:dyDescent="0.2">
      <c r="A325" s="196"/>
      <c r="B325" s="85"/>
      <c r="C325" s="85"/>
      <c r="D325" s="86"/>
      <c r="E325" s="85"/>
      <c r="F325" s="96"/>
      <c r="G325" s="98"/>
      <c r="H325" s="98"/>
      <c r="I325" s="85"/>
      <c r="J325" s="98"/>
      <c r="K325" s="98"/>
      <c r="L325" s="85"/>
      <c r="M325" s="85"/>
      <c r="N325" s="85"/>
      <c r="O325" s="85"/>
      <c r="P325" s="94"/>
      <c r="Q325" s="85"/>
      <c r="R325" s="85"/>
    </row>
    <row r="326" spans="1:18" ht="12.75" hidden="1" x14ac:dyDescent="0.2">
      <c r="A326" s="196"/>
      <c r="B326" s="85"/>
      <c r="C326" s="85"/>
      <c r="D326" s="86"/>
      <c r="E326" s="85"/>
      <c r="F326" s="96"/>
      <c r="G326" s="98"/>
      <c r="H326" s="98"/>
      <c r="I326" s="85"/>
      <c r="J326" s="98"/>
      <c r="K326" s="98"/>
      <c r="L326" s="85"/>
      <c r="M326" s="85"/>
      <c r="N326" s="85"/>
      <c r="O326" s="85"/>
      <c r="P326" s="94"/>
      <c r="Q326" s="85"/>
      <c r="R326" s="85"/>
    </row>
    <row r="327" spans="1:18" ht="12.75" hidden="1" x14ac:dyDescent="0.2">
      <c r="A327" s="196"/>
      <c r="B327" s="85"/>
      <c r="C327" s="85"/>
      <c r="D327" s="86"/>
      <c r="E327" s="85"/>
      <c r="F327" s="96"/>
      <c r="G327" s="98"/>
      <c r="H327" s="98"/>
      <c r="I327" s="85"/>
      <c r="J327" s="98"/>
      <c r="K327" s="98"/>
      <c r="L327" s="85"/>
      <c r="M327" s="85"/>
      <c r="N327" s="85"/>
      <c r="O327" s="85"/>
      <c r="P327" s="94"/>
      <c r="Q327" s="85"/>
      <c r="R327" s="85"/>
    </row>
    <row r="328" spans="1:18" ht="12.75" hidden="1" x14ac:dyDescent="0.2">
      <c r="A328" s="196"/>
      <c r="B328" s="85"/>
      <c r="C328" s="85"/>
      <c r="D328" s="86"/>
      <c r="E328" s="85"/>
      <c r="F328" s="96"/>
      <c r="G328" s="98"/>
      <c r="H328" s="98"/>
      <c r="I328" s="85"/>
      <c r="J328" s="98"/>
      <c r="K328" s="98"/>
      <c r="L328" s="85"/>
      <c r="M328" s="85"/>
      <c r="N328" s="85"/>
      <c r="O328" s="85"/>
      <c r="P328" s="94"/>
      <c r="Q328" s="85"/>
      <c r="R328" s="85"/>
    </row>
    <row r="329" spans="1:18" ht="12.75" hidden="1" x14ac:dyDescent="0.2">
      <c r="A329" s="196"/>
      <c r="B329" s="85"/>
      <c r="C329" s="85"/>
      <c r="D329" s="86"/>
      <c r="E329" s="85"/>
      <c r="F329" s="96"/>
      <c r="G329" s="98"/>
      <c r="H329" s="98"/>
      <c r="I329" s="85"/>
      <c r="J329" s="98"/>
      <c r="K329" s="98"/>
      <c r="L329" s="85"/>
      <c r="M329" s="85"/>
      <c r="N329" s="85"/>
      <c r="O329" s="85"/>
      <c r="P329" s="94"/>
      <c r="Q329" s="85"/>
      <c r="R329" s="85"/>
    </row>
    <row r="330" spans="1:18" ht="12.75" hidden="1" x14ac:dyDescent="0.2">
      <c r="A330" s="196"/>
      <c r="B330" s="85"/>
      <c r="C330" s="85"/>
      <c r="D330" s="86"/>
      <c r="E330" s="85"/>
      <c r="F330" s="96"/>
      <c r="G330" s="98"/>
      <c r="H330" s="98"/>
      <c r="I330" s="85"/>
      <c r="J330" s="98"/>
      <c r="K330" s="98"/>
      <c r="L330" s="85"/>
      <c r="M330" s="85"/>
      <c r="N330" s="85"/>
      <c r="O330" s="85"/>
      <c r="P330" s="94"/>
      <c r="Q330" s="85"/>
      <c r="R330" s="85"/>
    </row>
    <row r="331" spans="1:18" ht="12.75" hidden="1" x14ac:dyDescent="0.2">
      <c r="A331" s="196"/>
      <c r="B331" s="85"/>
      <c r="C331" s="85"/>
      <c r="D331" s="86"/>
      <c r="E331" s="85"/>
      <c r="F331" s="96"/>
      <c r="G331" s="98"/>
      <c r="H331" s="98"/>
      <c r="I331" s="85"/>
      <c r="J331" s="98"/>
      <c r="K331" s="98"/>
      <c r="L331" s="85"/>
      <c r="M331" s="85"/>
      <c r="N331" s="85"/>
      <c r="O331" s="85"/>
      <c r="P331" s="94"/>
      <c r="Q331" s="85"/>
      <c r="R331" s="85"/>
    </row>
    <row r="332" spans="1:18" ht="12.75" hidden="1" x14ac:dyDescent="0.2">
      <c r="A332" s="196"/>
      <c r="B332" s="85"/>
      <c r="C332" s="85"/>
      <c r="D332" s="86"/>
      <c r="E332" s="85"/>
      <c r="F332" s="96"/>
      <c r="G332" s="98"/>
      <c r="H332" s="98"/>
      <c r="I332" s="85"/>
      <c r="J332" s="98"/>
      <c r="K332" s="98"/>
      <c r="L332" s="85"/>
      <c r="M332" s="85"/>
      <c r="N332" s="85"/>
      <c r="O332" s="85"/>
      <c r="P332" s="94"/>
      <c r="Q332" s="85"/>
      <c r="R332" s="85"/>
    </row>
    <row r="333" spans="1:18" ht="12.75" hidden="1" x14ac:dyDescent="0.2">
      <c r="A333" s="196"/>
      <c r="B333" s="85"/>
      <c r="C333" s="85"/>
      <c r="D333" s="86"/>
      <c r="E333" s="85"/>
      <c r="F333" s="96"/>
      <c r="G333" s="98"/>
      <c r="H333" s="98"/>
      <c r="I333" s="85"/>
      <c r="J333" s="98"/>
      <c r="K333" s="98"/>
      <c r="L333" s="85"/>
      <c r="M333" s="85"/>
      <c r="N333" s="85"/>
      <c r="O333" s="85"/>
      <c r="P333" s="94"/>
      <c r="Q333" s="85"/>
      <c r="R333" s="85"/>
    </row>
    <row r="334" spans="1:18" ht="12.75" hidden="1" x14ac:dyDescent="0.2">
      <c r="A334" s="196"/>
      <c r="B334" s="85"/>
      <c r="C334" s="85"/>
      <c r="D334" s="86"/>
      <c r="E334" s="85"/>
      <c r="F334" s="96"/>
      <c r="G334" s="98"/>
      <c r="H334" s="98"/>
      <c r="I334" s="85"/>
      <c r="J334" s="98"/>
      <c r="K334" s="98"/>
      <c r="L334" s="85"/>
      <c r="M334" s="85"/>
      <c r="N334" s="85"/>
      <c r="O334" s="85"/>
      <c r="P334" s="94"/>
      <c r="Q334" s="85"/>
      <c r="R334" s="85"/>
    </row>
    <row r="335" spans="1:18" ht="12.75" hidden="1" x14ac:dyDescent="0.2">
      <c r="A335" s="196"/>
      <c r="B335" s="85"/>
      <c r="C335" s="85"/>
      <c r="D335" s="86"/>
      <c r="E335" s="85"/>
      <c r="F335" s="96"/>
      <c r="G335" s="98"/>
      <c r="H335" s="98"/>
      <c r="I335" s="85"/>
      <c r="J335" s="98"/>
      <c r="K335" s="98"/>
      <c r="L335" s="85"/>
      <c r="M335" s="85"/>
      <c r="N335" s="85"/>
      <c r="O335" s="85"/>
      <c r="P335" s="94"/>
      <c r="Q335" s="85"/>
      <c r="R335" s="85"/>
    </row>
    <row r="336" spans="1:18" ht="12.75" hidden="1" x14ac:dyDescent="0.2">
      <c r="A336" s="196"/>
      <c r="B336" s="85"/>
      <c r="C336" s="85"/>
      <c r="D336" s="86"/>
      <c r="E336" s="85"/>
      <c r="F336" s="96"/>
      <c r="G336" s="98"/>
      <c r="H336" s="98"/>
      <c r="I336" s="85"/>
      <c r="J336" s="98"/>
      <c r="K336" s="98"/>
      <c r="L336" s="85"/>
      <c r="M336" s="85"/>
      <c r="N336" s="85"/>
      <c r="O336" s="85"/>
      <c r="P336" s="94"/>
      <c r="Q336" s="85"/>
      <c r="R336" s="85"/>
    </row>
    <row r="337" spans="1:18" ht="12.75" hidden="1" x14ac:dyDescent="0.2">
      <c r="A337" s="196"/>
      <c r="B337" s="85"/>
      <c r="C337" s="85"/>
      <c r="D337" s="86"/>
      <c r="E337" s="85"/>
      <c r="F337" s="96"/>
      <c r="G337" s="98"/>
      <c r="H337" s="98"/>
      <c r="I337" s="85"/>
      <c r="J337" s="98"/>
      <c r="K337" s="98"/>
      <c r="L337" s="85"/>
      <c r="M337" s="85"/>
      <c r="N337" s="85"/>
      <c r="O337" s="85"/>
      <c r="P337" s="94"/>
      <c r="Q337" s="85"/>
      <c r="R337" s="85"/>
    </row>
    <row r="338" spans="1:18" ht="12.75" hidden="1" x14ac:dyDescent="0.2">
      <c r="A338" s="196"/>
      <c r="B338" s="85"/>
      <c r="C338" s="85"/>
      <c r="D338" s="86"/>
      <c r="E338" s="85"/>
      <c r="F338" s="96"/>
      <c r="G338" s="98"/>
      <c r="H338" s="98"/>
      <c r="I338" s="85"/>
      <c r="J338" s="98"/>
      <c r="K338" s="98"/>
      <c r="L338" s="85"/>
      <c r="M338" s="85"/>
      <c r="N338" s="85"/>
      <c r="O338" s="85"/>
      <c r="P338" s="94"/>
      <c r="Q338" s="85"/>
      <c r="R338" s="85"/>
    </row>
    <row r="339" spans="1:18" ht="12.75" hidden="1" x14ac:dyDescent="0.2">
      <c r="A339" s="196"/>
      <c r="B339" s="85"/>
      <c r="C339" s="85"/>
      <c r="D339" s="86"/>
      <c r="E339" s="85"/>
      <c r="F339" s="96"/>
      <c r="G339" s="98"/>
      <c r="H339" s="98"/>
      <c r="I339" s="85"/>
      <c r="J339" s="98"/>
      <c r="K339" s="98"/>
      <c r="L339" s="85"/>
      <c r="M339" s="85"/>
      <c r="N339" s="85"/>
      <c r="O339" s="85"/>
      <c r="P339" s="94"/>
      <c r="Q339" s="85"/>
      <c r="R339" s="85"/>
    </row>
    <row r="340" spans="1:18" ht="12.75" hidden="1" x14ac:dyDescent="0.2">
      <c r="A340" s="196"/>
      <c r="B340" s="85"/>
      <c r="C340" s="85"/>
      <c r="D340" s="86"/>
      <c r="E340" s="85"/>
      <c r="F340" s="96"/>
      <c r="G340" s="98"/>
      <c r="H340" s="98"/>
      <c r="I340" s="85"/>
      <c r="J340" s="98"/>
      <c r="K340" s="98"/>
      <c r="L340" s="85"/>
      <c r="M340" s="85"/>
      <c r="N340" s="85"/>
      <c r="O340" s="85"/>
      <c r="P340" s="94"/>
      <c r="Q340" s="85"/>
      <c r="R340" s="85"/>
    </row>
    <row r="341" spans="1:18" ht="12.75" hidden="1" x14ac:dyDescent="0.2">
      <c r="A341" s="196"/>
      <c r="B341" s="85"/>
      <c r="C341" s="85"/>
      <c r="D341" s="86"/>
      <c r="E341" s="85"/>
      <c r="F341" s="96"/>
      <c r="G341" s="98"/>
      <c r="H341" s="98"/>
      <c r="I341" s="85"/>
      <c r="J341" s="98"/>
      <c r="K341" s="98"/>
      <c r="L341" s="85"/>
      <c r="M341" s="85"/>
      <c r="N341" s="85"/>
      <c r="O341" s="85"/>
      <c r="P341" s="94"/>
      <c r="Q341" s="85"/>
      <c r="R341" s="85"/>
    </row>
    <row r="342" spans="1:18" ht="12.75" hidden="1" x14ac:dyDescent="0.2">
      <c r="A342" s="196"/>
      <c r="B342" s="85"/>
      <c r="C342" s="85"/>
      <c r="D342" s="86"/>
      <c r="E342" s="85"/>
      <c r="F342" s="96"/>
      <c r="G342" s="98"/>
      <c r="H342" s="98"/>
      <c r="I342" s="85"/>
      <c r="J342" s="98"/>
      <c r="K342" s="98"/>
      <c r="L342" s="85"/>
      <c r="M342" s="85"/>
      <c r="N342" s="85"/>
      <c r="O342" s="85"/>
      <c r="P342" s="94"/>
      <c r="Q342" s="85"/>
      <c r="R342" s="85"/>
    </row>
    <row r="343" spans="1:18" ht="12.75" hidden="1" x14ac:dyDescent="0.2">
      <c r="A343" s="196"/>
      <c r="B343" s="85"/>
      <c r="C343" s="85"/>
      <c r="D343" s="86"/>
      <c r="E343" s="85"/>
      <c r="F343" s="96"/>
      <c r="G343" s="98"/>
      <c r="H343" s="98"/>
      <c r="I343" s="85"/>
      <c r="J343" s="98"/>
      <c r="K343" s="98"/>
      <c r="L343" s="85"/>
      <c r="M343" s="85"/>
      <c r="N343" s="85"/>
      <c r="O343" s="85"/>
      <c r="P343" s="94"/>
      <c r="Q343" s="85"/>
      <c r="R343" s="85"/>
    </row>
    <row r="344" spans="1:18" ht="12.75" hidden="1" x14ac:dyDescent="0.2">
      <c r="A344" s="196"/>
      <c r="B344" s="85"/>
      <c r="C344" s="85"/>
      <c r="D344" s="86"/>
      <c r="E344" s="85"/>
      <c r="F344" s="96"/>
      <c r="G344" s="98"/>
      <c r="H344" s="98"/>
      <c r="I344" s="85"/>
      <c r="J344" s="98"/>
      <c r="K344" s="98"/>
      <c r="L344" s="85"/>
      <c r="M344" s="85"/>
      <c r="N344" s="85"/>
      <c r="O344" s="85"/>
      <c r="P344" s="94"/>
      <c r="Q344" s="85"/>
      <c r="R344" s="85"/>
    </row>
  </sheetData>
  <mergeCells count="3">
    <mergeCell ref="A6:B6"/>
    <mergeCell ref="M3:R3"/>
    <mergeCell ref="G3:K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3" manualBreakCount="3">
    <brk id="52" max="16383" man="1"/>
    <brk id="104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28</vt:i4>
      </vt:variant>
      <vt:variant>
        <vt:lpstr>Namngivna områden</vt:lpstr>
      </vt:variant>
      <vt:variant>
        <vt:i4>30</vt:i4>
      </vt:variant>
    </vt:vector>
  </HeadingPairs>
  <TitlesOfParts>
    <vt:vector size="58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6.1</vt:lpstr>
      <vt:lpstr>Tabell 7</vt:lpstr>
      <vt:lpstr>Tabell 8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</vt:lpstr>
      <vt:lpstr>Tabell 17</vt:lpstr>
      <vt:lpstr>Tabell 18</vt:lpstr>
      <vt:lpstr>Tabell 19</vt:lpstr>
      <vt:lpstr>Tabell 20</vt:lpstr>
      <vt:lpstr>Tabell 21</vt:lpstr>
      <vt:lpstr>Tabell 22</vt:lpstr>
      <vt:lpstr>Data (2)</vt:lpstr>
      <vt:lpstr>Data20 (2)</vt:lpstr>
      <vt:lpstr>Data21</vt:lpstr>
      <vt:lpstr>Data22</vt:lpstr>
      <vt:lpstr>Data21!Fråga_från_QryXL_1</vt:lpstr>
      <vt:lpstr>'Data20 (2)'!Utskriftsområde</vt:lpstr>
      <vt:lpstr>Data21!Utskriftsområde</vt:lpstr>
      <vt:lpstr>Data22!Utskriftsområde</vt:lpstr>
      <vt:lpstr>'Tabell 14'!Utskriftsområde</vt:lpstr>
      <vt:lpstr>'Tabell 15'!Utskriftsområde</vt:lpstr>
      <vt:lpstr>'Tabell 16'!Utskriftsområde</vt:lpstr>
      <vt:lpstr>'Tabell 20'!Utskriftsområde</vt:lpstr>
      <vt:lpstr>'Tabell 21'!Utskriftsområde</vt:lpstr>
      <vt:lpstr>'Tabell 22'!Utskriftsområde</vt:lpstr>
      <vt:lpstr>'Data20 (2)'!Utskriftsrubriker</vt:lpstr>
      <vt:lpstr>Data21!Utskriftsrubriker</vt:lpstr>
      <vt:lpstr>Data22!Utskriftsrubriker</vt:lpstr>
      <vt:lpstr>'Tabell 1'!Utskriftsrubriker</vt:lpstr>
      <vt:lpstr>'Tabell 10'!Utskriftsrubriker</vt:lpstr>
      <vt:lpstr>'Tabell 11'!Utskriftsrubriker</vt:lpstr>
      <vt:lpstr>'Tabell 12'!Utskriftsrubriker</vt:lpstr>
      <vt:lpstr>'Tabell 13'!Utskriftsrubriker</vt:lpstr>
      <vt:lpstr>'Tabell 14'!Utskriftsrubriker</vt:lpstr>
      <vt:lpstr>'Tabell 15'!Utskriftsrubriker</vt:lpstr>
      <vt:lpstr>'Tabell 16'!Utskriftsrubriker</vt:lpstr>
      <vt:lpstr>'Tabell 2'!Utskriftsrubriker</vt:lpstr>
      <vt:lpstr>'Tabell 3'!Utskriftsrubriker</vt:lpstr>
      <vt:lpstr>'Tabell 4'!Utskriftsrubriker</vt:lpstr>
      <vt:lpstr>'Tabell 5'!Utskriftsrubriker</vt:lpstr>
      <vt:lpstr>'Tabell 6'!Utskriftsrubriker</vt:lpstr>
      <vt:lpstr>'Tabell 6.1'!Utskriftsrubriker</vt:lpstr>
      <vt:lpstr>'Tabell 7'!Utskriftsrubriker</vt:lpstr>
      <vt:lpstr>'Tabell 8'!Utskriftsrubriker</vt:lpstr>
      <vt:lpstr>'Tabell 9'!Utskriftsrubriker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Rönnbacka Mats NR/OEM-Ö</cp:lastModifiedBy>
  <cp:lastPrinted>2015-09-14T10:57:46Z</cp:lastPrinted>
  <dcterms:created xsi:type="dcterms:W3CDTF">2013-04-08T12:55:08Z</dcterms:created>
  <dcterms:modified xsi:type="dcterms:W3CDTF">2019-04-02T07:36:28Z</dcterms:modified>
</cp:coreProperties>
</file>