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19\Landsting\Utdata\Slutlig\"/>
    </mc:Choice>
  </mc:AlternateContent>
  <bookViews>
    <workbookView xWindow="360" yWindow="570" windowWidth="11355" windowHeight="5100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8" r:id="rId6"/>
    <sheet name="Tabell 6" sheetId="19" r:id="rId7"/>
    <sheet name="Tabell 7" sheetId="20" r:id="rId8"/>
    <sheet name="Tabell 8" sheetId="21" r:id="rId9"/>
    <sheet name="Tabell 9" sheetId="22" r:id="rId10"/>
    <sheet name="Tabell 10" sheetId="23" r:id="rId11"/>
    <sheet name="Tabell 11" sheetId="2" r:id="rId12"/>
    <sheet name="Tabell 12" sheetId="24" r:id="rId13"/>
  </sheets>
  <externalReferences>
    <externalReference r:id="rId14"/>
    <externalReference r:id="rId15"/>
  </externalReferences>
  <definedNames>
    <definedName name="A" localSheetId="12">#REF!</definedName>
    <definedName name="A" localSheetId="9">#REF!</definedName>
    <definedName name="A">#REF!</definedName>
    <definedName name="AndSthlm" localSheetId="12">#REF!</definedName>
    <definedName name="AndSthlm" localSheetId="9">#REF!</definedName>
    <definedName name="AndSthlm">#REF!</definedName>
    <definedName name="D" localSheetId="12">#REF!</definedName>
    <definedName name="D" localSheetId="9">#REF!</definedName>
    <definedName name="D">#REF!</definedName>
    <definedName name="E" localSheetId="12">#REF!</definedName>
    <definedName name="E">#REF!</definedName>
    <definedName name="F" localSheetId="12">#REF!</definedName>
    <definedName name="F">#REF!</definedName>
    <definedName name="G" localSheetId="12">#REF!</definedName>
    <definedName name="G">#REF!</definedName>
    <definedName name="H" localSheetId="12">#REF!</definedName>
    <definedName name="H">#REF!</definedName>
    <definedName name="I" localSheetId="12">#REF!</definedName>
    <definedName name="I">#REF!</definedName>
    <definedName name="J" localSheetId="12">#REF!</definedName>
    <definedName name="J">#REF!</definedName>
    <definedName name="K" localSheetId="12">#REF!</definedName>
    <definedName name="K">#REF!</definedName>
    <definedName name="K_AndTät11" localSheetId="12">#REF!</definedName>
    <definedName name="K_AndTät11">#REF!</definedName>
    <definedName name="K_AndUtP" localSheetId="12">#REF!</definedName>
    <definedName name="K_AndUtP">#REF!</definedName>
    <definedName name="K_IcKoll" localSheetId="12">#REF!</definedName>
    <definedName name="K_IcKoll">#REF!</definedName>
    <definedName name="K_Rotgles" localSheetId="12">#REF!</definedName>
    <definedName name="K_Rotgles">#REF!</definedName>
    <definedName name="Korr_HoS" localSheetId="12">#REF!</definedName>
    <definedName name="Korr_HoS">#REF!</definedName>
    <definedName name="KorrFaktKoll" localSheetId="12">#REF!</definedName>
    <definedName name="KorrFaktKoll">#REF!</definedName>
    <definedName name="Kost16_18" localSheetId="12">#REF!</definedName>
    <definedName name="Kost16_18">#REF!</definedName>
    <definedName name="L" localSheetId="12">#REF!</definedName>
    <definedName name="L">#REF!</definedName>
    <definedName name="M" localSheetId="12">#REF!</definedName>
    <definedName name="M">#REF!</definedName>
    <definedName name="RS_Gymn" localSheetId="12">#REF!</definedName>
    <definedName name="RS_Gymn">#REF!</definedName>
    <definedName name="SnittAmb" localSheetId="12">#REF!</definedName>
    <definedName name="SnittAmb">#REF!</definedName>
    <definedName name="SnittKostPrg" localSheetId="12">#REF!</definedName>
    <definedName name="SnittKostPrg">#REF!</definedName>
    <definedName name="SnittKostTot" localSheetId="12">#REF!</definedName>
    <definedName name="SnittKostTot">#REF!</definedName>
    <definedName name="SnittMerk" localSheetId="12">#REF!</definedName>
    <definedName name="SnittMerk">#REF!</definedName>
    <definedName name="SnittPrgV" localSheetId="12">#REF!</definedName>
    <definedName name="SnittPrgV">#REF!</definedName>
    <definedName name="SnittPrgV_1" localSheetId="12">#REF!</definedName>
    <definedName name="SnittPrgV_1">#REF!</definedName>
    <definedName name="SnittPrimV" localSheetId="12">#REF!</definedName>
    <definedName name="SnittPrimV">#REF!</definedName>
    <definedName name="SnittSjukR" localSheetId="12">#REF!</definedName>
    <definedName name="SnittSjukR">#REF!</definedName>
    <definedName name="SnittSmåSjH" localSheetId="12">#REF!</definedName>
    <definedName name="SnittSmåSjH">#REF!</definedName>
    <definedName name="SnittÖverN" localSheetId="12">#REF!</definedName>
    <definedName name="SnittÖverN">#REF!</definedName>
    <definedName name="TillInstGles" localSheetId="12">#REF!</definedName>
    <definedName name="TillInstGles">#REF!</definedName>
    <definedName name="TotKostLT" localSheetId="12">#REF!</definedName>
    <definedName name="TotKostLT">#REF!</definedName>
  </definedNames>
  <calcPr calcId="162913"/>
</workbook>
</file>

<file path=xl/calcChain.xml><?xml version="1.0" encoding="utf-8"?>
<calcChain xmlns="http://schemas.openxmlformats.org/spreadsheetml/2006/main">
  <c r="A34" i="2" l="1"/>
  <c r="A33" i="2"/>
  <c r="A30" i="5"/>
  <c r="A1" i="2"/>
  <c r="N29" i="22"/>
  <c r="E29" i="22"/>
  <c r="N28" i="22"/>
  <c r="E28" i="22"/>
  <c r="N27" i="22"/>
  <c r="E27" i="22"/>
  <c r="N26" i="22"/>
  <c r="E26" i="22"/>
  <c r="N25" i="22"/>
  <c r="E25" i="22"/>
  <c r="N24" i="22"/>
  <c r="E24" i="22"/>
  <c r="N23" i="22"/>
  <c r="E23" i="22"/>
  <c r="N22" i="22"/>
  <c r="E22" i="22"/>
  <c r="N21" i="22"/>
  <c r="E21" i="22"/>
  <c r="N20" i="22"/>
  <c r="E20" i="22"/>
  <c r="N19" i="22"/>
  <c r="E19" i="22"/>
  <c r="N18" i="22"/>
  <c r="E18" i="22"/>
  <c r="N17" i="22"/>
  <c r="E17" i="22"/>
  <c r="N16" i="22"/>
  <c r="E16" i="22"/>
  <c r="N15" i="22"/>
  <c r="E15" i="22"/>
  <c r="N14" i="22"/>
  <c r="E14" i="22"/>
  <c r="N13" i="22"/>
  <c r="E13" i="22"/>
  <c r="N12" i="22"/>
  <c r="E12" i="22"/>
  <c r="N11" i="22"/>
  <c r="E11" i="22"/>
  <c r="N10" i="22"/>
  <c r="E10" i="22"/>
  <c r="N9" i="22"/>
  <c r="E9" i="22"/>
  <c r="N8" i="22"/>
  <c r="D8" i="19" l="1"/>
  <c r="A6" i="6" l="1"/>
  <c r="I3" i="16"/>
  <c r="J5" i="17"/>
  <c r="A2" i="17"/>
  <c r="A32" i="16" l="1"/>
  <c r="A2" i="19" l="1"/>
  <c r="A2" i="20"/>
  <c r="A2" i="21"/>
  <c r="A2" i="18"/>
  <c r="B5" i="18"/>
  <c r="B5" i="21"/>
  <c r="O5" i="19"/>
  <c r="B5" i="20"/>
  <c r="M5" i="19"/>
  <c r="P5" i="19"/>
  <c r="B5" i="19"/>
  <c r="N5" i="19"/>
  <c r="Q5" i="19"/>
  <c r="E7" i="19" s="1"/>
  <c r="L5" i="19"/>
  <c r="G5" i="19" s="1"/>
  <c r="B5" i="17"/>
  <c r="A2" i="7"/>
  <c r="C7" i="5"/>
  <c r="C6" i="5"/>
  <c r="B5" i="7"/>
  <c r="B4" i="5"/>
  <c r="B5" i="16"/>
  <c r="B3" i="5"/>
  <c r="B4" i="16"/>
  <c r="A2" i="16"/>
  <c r="A5" i="6"/>
  <c r="J7" i="19" l="1"/>
  <c r="E5" i="19"/>
  <c r="J5" i="19"/>
  <c r="I7" i="19"/>
  <c r="H7" i="19"/>
  <c r="I5" i="19"/>
  <c r="H5" i="19"/>
  <c r="G7" i="19"/>
  <c r="J6" i="5"/>
  <c r="I6" i="5"/>
  <c r="G4" i="5"/>
  <c r="D7" i="5"/>
  <c r="D6" i="5"/>
  <c r="C3" i="5"/>
  <c r="A1" i="5"/>
  <c r="A47" i="6"/>
  <c r="A46" i="6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<sst xmlns="http://schemas.openxmlformats.org/spreadsheetml/2006/main" count="721" uniqueCount="327">
  <si>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</si>
  <si>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</si>
  <si>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</si>
  <si>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</si>
  <si>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</si>
  <si>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</si>
  <si>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</si>
  <si>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</si>
  <si>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</si>
  <si>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</si>
  <si>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</si>
  <si>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</si>
  <si>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</si>
  <si>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</si>
  <si>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</si>
  <si>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</si>
  <si>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</si>
  <si>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</si>
  <si>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</si>
  <si>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</si>
  <si>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</si>
  <si>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</si>
  <si>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</si>
  <si>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</si>
  <si>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</si>
  <si>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</si>
  <si>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</si>
  <si>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</si>
  <si>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</si>
  <si>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landsting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</si>
  <si>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</si>
  <si>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</si>
  <si>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</si>
  <si>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</si>
  <si>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</si>
  <si>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t>1) Exklusive kommun utanför landsting.</t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</si>
  <si>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</si>
  <si>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</si>
  <si>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</si>
  <si>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</si>
  <si>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</si>
  <si>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</si>
  <si>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</si>
  <si>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</si>
  <si>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</si>
  <si>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</si>
  <si>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</si>
  <si>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</si>
  <si>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</si>
  <si>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</si>
  <si>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</si>
  <si>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</si>
  <si>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</si>
  <si>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</si>
  <si>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</si>
  <si>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</si>
  <si>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</si>
  <si>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</si>
  <si>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</si>
  <si>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</si>
  <si>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</si>
  <si>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</si>
  <si>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</si>
  <si>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</si>
  <si>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</si>
  <si>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</si>
  <si>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</si>
  <si>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Landsting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</si>
  <si>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</si>
  <si>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</si>
  <si>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</si>
  <si>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</si>
  <si>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</si>
  <si>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</si>
  <si>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</si>
  <si>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</si>
  <si>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</si>
  <si>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</si>
  <si>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</si>
  <si>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</si>
  <si>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>Kommunalekonomisk utjämning för landsting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</si>
  <si>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</si>
  <si>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</si>
  <si>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</si>
  <si>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</si>
  <si>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</si>
  <si>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</si>
  <si>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</si>
  <si>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</si>
  <si>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</si>
  <si>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</si>
  <si>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Glesbygdstillägg</t>
  </si>
  <si>
    <t>Tabell 8</t>
  </si>
  <si>
    <t>Tabell 9</t>
  </si>
  <si>
    <t>Befolkningsförändringar</t>
  </si>
  <si>
    <t>Lönekostnader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</si>
  <si>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</si>
  <si>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</si>
  <si>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</si>
  <si>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</si>
  <si>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</si>
  <si>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</si>
  <si>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</si>
  <si>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</si>
  <si>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</si>
  <si>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</si>
  <si>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</si>
  <si>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</si>
  <si>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</si>
  <si>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</si>
  <si>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</si>
  <si>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</si>
  <si>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</si>
  <si>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</si>
  <si>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</si>
  <si>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</si>
  <si>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 xml:space="preserve">    därav</t>
  </si>
  <si>
    <t>förändringar</t>
  </si>
  <si>
    <t>utjämnings-</t>
  </si>
  <si>
    <t>glesbygds-</t>
  </si>
  <si>
    <t>avgift(-)</t>
  </si>
  <si>
    <t>tillägg</t>
  </si>
  <si>
    <t>Genomsnittlig</t>
  </si>
  <si>
    <t>kr/inv.</t>
  </si>
  <si>
    <t>strukturkostnad:</t>
  </si>
  <si>
    <t>Vägt genomsnitt:</t>
  </si>
  <si>
    <t>Kr/inv.</t>
  </si>
  <si>
    <t>Standard-</t>
  </si>
  <si>
    <t>Kostnad</t>
  </si>
  <si>
    <t>Glesbygds-</t>
  </si>
  <si>
    <t>(Tabell 5)</t>
  </si>
  <si>
    <t>HIV,</t>
  </si>
  <si>
    <t xml:space="preserve">sjukvård, </t>
  </si>
  <si>
    <t>faktor</t>
  </si>
  <si>
    <t>sjukvård,</t>
  </si>
  <si>
    <t>Korrig-</t>
  </si>
  <si>
    <t>erings-</t>
  </si>
  <si>
    <t>okorrigerad</t>
  </si>
  <si>
    <t>korrigerad</t>
  </si>
  <si>
    <t xml:space="preserve">E </t>
  </si>
  <si>
    <t>Sjukhus</t>
  </si>
  <si>
    <t>Resor</t>
  </si>
  <si>
    <t>enheter</t>
  </si>
  <si>
    <t>Små</t>
  </si>
  <si>
    <t>Ambulans</t>
  </si>
  <si>
    <t>Vårdcentral</t>
  </si>
  <si>
    <t>Observations-</t>
  </si>
  <si>
    <t>platser</t>
  </si>
  <si>
    <t>A+B+C+D+E+F+G+H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</si>
  <si>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</si>
  <si>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</si>
  <si>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</si>
  <si>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</si>
  <si>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</si>
  <si>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</si>
  <si>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</si>
  <si>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</si>
  <si>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</si>
  <si>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</si>
  <si>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</si>
  <si>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</si>
  <si>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Brutto-</t>
  </si>
  <si>
    <t>den 31 dec</t>
  </si>
  <si>
    <t>per</t>
  </si>
  <si>
    <t>invånare</t>
  </si>
  <si>
    <t>Löne-</t>
  </si>
  <si>
    <t>index</t>
  </si>
  <si>
    <t>Justerad</t>
  </si>
  <si>
    <t>löne-</t>
  </si>
  <si>
    <t>kostnads-</t>
  </si>
  <si>
    <t>andel</t>
  </si>
  <si>
    <t>hälso-</t>
  </si>
  <si>
    <t>och</t>
  </si>
  <si>
    <t>E</t>
  </si>
  <si>
    <t>1) Bruttotillägg beräknas endast om Löneindexet är större än 100.</t>
  </si>
  <si>
    <t>Korr-</t>
  </si>
  <si>
    <t>igerings-</t>
  </si>
  <si>
    <t>Roten ur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</si>
  <si>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</si>
  <si>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</si>
  <si>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</si>
  <si>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</si>
  <si>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</si>
  <si>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</si>
  <si>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</si>
  <si>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</si>
  <si>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</si>
  <si>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</si>
  <si>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</si>
  <si>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</si>
  <si>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</si>
  <si>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</si>
  <si>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t>1) För Stockholms län gäller dock att 60 procent av den beräknade kollektivtrafikkostnaden tillfaller landstinget. Gotlands kommun specialbehandlas.</t>
  </si>
  <si>
    <t>F x G</t>
  </si>
  <si>
    <t>B-C</t>
  </si>
  <si>
    <r>
      <t>(D-100)xE/100</t>
    </r>
    <r>
      <rPr>
        <vertAlign val="superscript"/>
        <sz val="10"/>
        <rFont val="Arial"/>
        <family val="2"/>
      </rPr>
      <t>1</t>
    </r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</si>
  <si>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</si>
  <si>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</si>
  <si>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</si>
  <si>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r>
      <t>sjukvård</t>
    </r>
    <r>
      <rPr>
        <vertAlign val="superscript"/>
        <sz val="10"/>
        <rFont val="Arial"/>
        <family val="2"/>
      </rPr>
      <t>1</t>
    </r>
  </si>
  <si>
    <r>
      <t>Löner</t>
    </r>
    <r>
      <rPr>
        <vertAlign val="superscript"/>
        <sz val="10"/>
        <rFont val="Arial"/>
        <family val="2"/>
      </rPr>
      <t>1</t>
    </r>
  </si>
  <si>
    <r>
      <t>trafik</t>
    </r>
    <r>
      <rPr>
        <vertAlign val="superscript"/>
        <sz val="10"/>
        <rFont val="Arial"/>
        <family val="2"/>
      </rPr>
      <t>1</t>
    </r>
  </si>
  <si>
    <t>B+C</t>
  </si>
  <si>
    <t>D x E</t>
  </si>
  <si>
    <t>(F+G)/H</t>
  </si>
  <si>
    <t>2019</t>
  </si>
  <si>
    <t>utfall</t>
  </si>
  <si>
    <t>2003</t>
  </si>
  <si>
    <t>1</t>
  </si>
  <si>
    <t>95</t>
  </si>
  <si>
    <t>85</t>
  </si>
  <si>
    <t>0</t>
  </si>
  <si>
    <t>90</t>
  </si>
  <si>
    <t>115</t>
  </si>
  <si>
    <t>1,040</t>
  </si>
  <si>
    <t>1,039</t>
  </si>
  <si>
    <t>nej</t>
  </si>
  <si>
    <t>Landsting 2019_utfall_18DEC18_1617</t>
  </si>
  <si>
    <t>Hela 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</si>
  <si>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</si>
  <si>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</si>
  <si>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</si>
  <si>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</si>
  <si>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</si>
  <si>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</si>
  <si>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</si>
  <si>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 kommun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</si>
  <si>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</si>
  <si>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</si>
  <si>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</si>
  <si>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</si>
  <si>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</si>
  <si>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</si>
  <si>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</si>
  <si>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</si>
  <si>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</si>
  <si>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</si>
  <si>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</si>
  <si>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</si>
  <si>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</si>
  <si>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Tabell 11</t>
  </si>
  <si>
    <t>Införandebidrag och strukturbidrag</t>
  </si>
  <si>
    <t>Tabell 10</t>
  </si>
  <si>
    <t>Regleringspost</t>
  </si>
  <si>
    <t>Tabell 12</t>
  </si>
  <si>
    <t>Förfrågningar:</t>
  </si>
  <si>
    <t>Mats Rönnbacka          010 - 479 61 84</t>
  </si>
  <si>
    <t>Oskar Söderbom         010 - 479 64 36</t>
  </si>
  <si>
    <t>E-post: offentlig.ekonomi@scb.se</t>
  </si>
  <si>
    <t>Tabell 9  Införandebidrag åren 2014-2019 samt strukturbidrag</t>
  </si>
  <si>
    <t>Kommunalekonomisk</t>
  </si>
  <si>
    <t>Bidrags-</t>
  </si>
  <si>
    <t>Införandebidrag avseende 2014 års förändringar, kr/inv</t>
  </si>
  <si>
    <t>Strukturbidrag, kr/inv</t>
  </si>
  <si>
    <t>den 1 nov.</t>
  </si>
  <si>
    <t>utjämning 2013</t>
  </si>
  <si>
    <t>förändring,</t>
  </si>
  <si>
    <t xml:space="preserve">Kommun utanför </t>
  </si>
  <si>
    <t>Slutlig</t>
  </si>
  <si>
    <t>Utfall enligt</t>
  </si>
  <si>
    <t>kronor/</t>
  </si>
  <si>
    <t>minskning</t>
  </si>
  <si>
    <t>struktur-</t>
  </si>
  <si>
    <r>
      <t>ny modell</t>
    </r>
    <r>
      <rPr>
        <vertAlign val="superscript"/>
        <sz val="10"/>
        <rFont val="Arial"/>
        <family val="2"/>
      </rPr>
      <t>1</t>
    </r>
  </si>
  <si>
    <t>Kronor per invånare</t>
  </si>
  <si>
    <t>1) Utfallet 2013 enligt ny modell beräknas exkl. införandebidrag samt den särskilda kompensationen till följd av förändringar i inkomstutjämningen.</t>
  </si>
  <si>
    <t>Tabell 10 Regleringspost 2015-2019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</si>
  <si>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</si>
  <si>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</si>
  <si>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</si>
  <si>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</si>
  <si>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</si>
  <si>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</si>
  <si>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</si>
  <si>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</si>
  <si>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</si>
  <si>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</si>
  <si>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</si>
  <si>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</si>
  <si>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</si>
  <si>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</si>
  <si>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</si>
  <si>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</si>
  <si>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</si>
  <si>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</si>
  <si>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</si>
  <si>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</si>
  <si>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</si>
  <si>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</si>
  <si>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Totalt</t>
  </si>
  <si>
    <t>utjämningsåren 2006–2019,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</si>
  <si>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</si>
  <si>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</si>
  <si>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</si>
  <si>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</si>
  <si>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</si>
  <si>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</si>
  <si>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</si>
  <si>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</si>
  <si>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</si>
  <si>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</si>
  <si>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</si>
  <si>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</si>
  <si>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</si>
  <si>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</si>
  <si>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</si>
  <si>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</si>
  <si>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</si>
  <si>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</si>
  <si>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</si>
  <si>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</si>
  <si>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</si>
  <si>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</si>
  <si>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</si>
  <si>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</si>
  <si>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</si>
  <si>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</si>
  <si>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</si>
  <si>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</si>
  <si>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1) Kommuner och landsting garanteras genom ett inkomstutjämningsbidrag 115 procent</t>
  </si>
  <si>
    <t>av en uppräknad medelskattekraft. Före utjämningsår 2012 var garantinivån 110 procent</t>
  </si>
  <si>
    <t xml:space="preserve">för landsting. Kommuner och landsting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</si>
  <si>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</si>
  <si>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</si>
  <si>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 xml:space="preserve">Tabell 12    Kommunalekonomisk utjämning för kommuner och landsting </t>
  </si>
  <si>
    <t>Kommunalekonomisk utjämning, översikt åren 2006-2019</t>
  </si>
  <si>
    <t>1) Standardkostnaderna är omräknade till utjämningsårets kostnadsnivå med hjälp av konsumentprisindex med fast ränta (KPIF).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</si>
</sst>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.00_);_(* \(#,##0.00\);_(* &quot;-&quot;??_);_(@_)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00"/>
    <numFmt numFmtId="179" formatCode="#,##0.0"/>
    <numFmt numFmtId="180" formatCode="#,##0.000000"/>
    <numFmt numFmtId="181" formatCode="0.0%"/>
  </numFmts>
  <fonts count="37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1"/>
      <name val="Calibri"/>
      <family val="2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</cellStyleXfs>
  <cellXfs count="342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2" fillId="0" borderId="0" xfId="2" applyNumberFormat="1" applyFont="1"/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1" xfId="2" applyNumberFormat="1" applyFont="1" applyBorder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2" fillId="0" borderId="3" xfId="2" applyNumberFormat="1" applyFont="1" applyBorder="1"/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178" fontId="2" fillId="0" borderId="0" xfId="1" applyNumberFormat="1" applyFont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174" fontId="2" fillId="0" borderId="0" xfId="3" applyNumberFormat="1" applyFont="1" applyBorder="1"/>
    <xf numFmtId="0" fontId="27" fillId="0" borderId="2" xfId="2" applyFont="1" applyBorder="1"/>
    <xf numFmtId="174" fontId="2" fillId="0" borderId="2" xfId="2" applyNumberFormat="1" applyFont="1" applyBorder="1"/>
    <xf numFmtId="0" fontId="10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80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9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3" fontId="2" fillId="0" borderId="3" xfId="2" applyNumberFormat="1" applyFont="1" applyBorder="1" applyAlignment="1">
      <alignment horizontal="center"/>
    </xf>
    <xf numFmtId="3" fontId="2" fillId="0" borderId="0" xfId="2" applyNumberFormat="1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179" fontId="2" fillId="0" borderId="0" xfId="1" applyNumberFormat="1" applyFont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1" fontId="2" fillId="0" borderId="0" xfId="2" applyNumberFormat="1" applyFont="1" applyAlignment="1">
      <alignment horizontal="right"/>
    </xf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3" fontId="10" fillId="0" borderId="4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32" fillId="0" borderId="0" xfId="0" applyFont="1" applyBorder="1"/>
    <xf numFmtId="0" fontId="9" fillId="0" borderId="2" xfId="7" applyFont="1" applyBorder="1"/>
    <xf numFmtId="0" fontId="2" fillId="0" borderId="2" xfId="7" applyBorder="1"/>
    <xf numFmtId="0" fontId="2" fillId="0" borderId="0" xfId="7"/>
    <xf numFmtId="0" fontId="2" fillId="0" borderId="0" xfId="7" applyAlignment="1">
      <alignment horizontal="right"/>
    </xf>
    <xf numFmtId="0" fontId="2" fillId="0" borderId="4" xfId="7" applyBorder="1"/>
    <xf numFmtId="0" fontId="2" fillId="0" borderId="4" xfId="7" applyBorder="1" applyAlignment="1">
      <alignment horizontal="center"/>
    </xf>
    <xf numFmtId="1" fontId="2" fillId="0" borderId="0" xfId="7" applyNumberFormat="1" applyAlignment="1">
      <alignment horizontal="right"/>
    </xf>
    <xf numFmtId="0" fontId="2" fillId="0" borderId="1" xfId="7" applyBorder="1"/>
    <xf numFmtId="0" fontId="2" fillId="0" borderId="0" xfId="7" applyFont="1" applyAlignment="1">
      <alignment horizontal="right"/>
    </xf>
    <xf numFmtId="49" fontId="2" fillId="0" borderId="0" xfId="3" applyNumberFormat="1" applyFont="1" applyFill="1" applyAlignment="1">
      <alignment horizontal="right"/>
    </xf>
    <xf numFmtId="0" fontId="2" fillId="0" borderId="0" xfId="7" applyBorder="1"/>
    <xf numFmtId="0" fontId="10" fillId="0" borderId="0" xfId="7" applyFont="1" applyBorder="1"/>
    <xf numFmtId="0" fontId="2" fillId="0" borderId="0" xfId="7" applyBorder="1" applyAlignment="1">
      <alignment horizontal="right"/>
    </xf>
    <xf numFmtId="0" fontId="10" fillId="0" borderId="1" xfId="7" applyFont="1" applyBorder="1"/>
    <xf numFmtId="3" fontId="10" fillId="0" borderId="1" xfId="7" applyNumberFormat="1" applyFont="1" applyBorder="1"/>
    <xf numFmtId="3" fontId="2" fillId="0" borderId="0" xfId="7" applyNumberFormat="1"/>
    <xf numFmtId="3" fontId="2" fillId="0" borderId="0" xfId="7" applyNumberFormat="1" applyFont="1"/>
    <xf numFmtId="3" fontId="2" fillId="0" borderId="0" xfId="7" applyNumberFormat="1" applyAlignment="1">
      <alignment horizontal="right"/>
    </xf>
    <xf numFmtId="3" fontId="2" fillId="0" borderId="0" xfId="7" applyNumberFormat="1" applyBorder="1"/>
    <xf numFmtId="0" fontId="5" fillId="0" borderId="2" xfId="4" applyBorder="1"/>
    <xf numFmtId="0" fontId="9" fillId="0" borderId="0" xfId="8" applyFont="1" applyBorder="1"/>
    <xf numFmtId="0" fontId="2" fillId="0" borderId="0" xfId="9"/>
    <xf numFmtId="0" fontId="2" fillId="0" borderId="3" xfId="9" applyBorder="1"/>
    <xf numFmtId="0" fontId="2" fillId="0" borderId="4" xfId="9" applyBorder="1" applyAlignment="1">
      <alignment horizontal="center"/>
    </xf>
    <xf numFmtId="0" fontId="2" fillId="0" borderId="1" xfId="9" applyBorder="1"/>
    <xf numFmtId="0" fontId="2" fillId="0" borderId="1" xfId="9" applyBorder="1" applyAlignment="1">
      <alignment horizontal="center"/>
    </xf>
    <xf numFmtId="0" fontId="2" fillId="0" borderId="0" xfId="9" applyFont="1"/>
    <xf numFmtId="3" fontId="2" fillId="0" borderId="0" xfId="9" applyNumberFormat="1" applyFont="1"/>
    <xf numFmtId="3" fontId="2" fillId="0" borderId="0" xfId="9" applyNumberFormat="1" applyFont="1" applyFill="1"/>
    <xf numFmtId="0" fontId="2" fillId="0" borderId="0" xfId="9" applyFont="1" applyAlignment="1">
      <alignment wrapText="1"/>
    </xf>
    <xf numFmtId="0" fontId="2" fillId="0" borderId="12" xfId="9" applyFont="1" applyBorder="1"/>
    <xf numFmtId="4" fontId="2" fillId="0" borderId="12" xfId="9" applyNumberFormat="1" applyFont="1" applyBorder="1"/>
    <xf numFmtId="4" fontId="2" fillId="0" borderId="12" xfId="9" applyNumberFormat="1" applyFont="1" applyFill="1" applyBorder="1"/>
    <xf numFmtId="0" fontId="33" fillId="0" borderId="0" xfId="9" applyFont="1"/>
    <xf numFmtId="0" fontId="2" fillId="0" borderId="0" xfId="9" applyFont="1" applyFill="1"/>
    <xf numFmtId="0" fontId="10" fillId="0" borderId="0" xfId="9" applyFont="1"/>
    <xf numFmtId="0" fontId="34" fillId="0" borderId="0" xfId="9" applyFont="1"/>
    <xf numFmtId="0" fontId="10" fillId="0" borderId="2" xfId="9" applyFont="1" applyBorder="1"/>
    <xf numFmtId="0" fontId="34" fillId="0" borderId="2" xfId="9" applyFont="1" applyBorder="1"/>
    <xf numFmtId="3" fontId="10" fillId="0" borderId="2" xfId="9" applyNumberFormat="1" applyFont="1" applyBorder="1" applyAlignment="1">
      <alignment horizontal="right"/>
    </xf>
    <xf numFmtId="3" fontId="10" fillId="0" borderId="2" xfId="9" applyNumberFormat="1" applyFont="1" applyFill="1" applyBorder="1" applyAlignment="1">
      <alignment horizontal="right"/>
    </xf>
    <xf numFmtId="0" fontId="7" fillId="0" borderId="0" xfId="9" applyFont="1"/>
    <xf numFmtId="0" fontId="7" fillId="0" borderId="0" xfId="9" applyFont="1" applyBorder="1"/>
    <xf numFmtId="0" fontId="35" fillId="0" borderId="0" xfId="9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9" applyFont="1" applyBorder="1"/>
    <xf numFmtId="0" fontId="2" fillId="0" borderId="0" xfId="9" applyFont="1" applyBorder="1" applyAlignment="1">
      <alignment wrapText="1"/>
    </xf>
    <xf numFmtId="3" fontId="2" fillId="0" borderId="0" xfId="9" applyNumberFormat="1" applyFont="1" applyBorder="1"/>
    <xf numFmtId="0" fontId="10" fillId="0" borderId="0" xfId="9" applyFont="1" applyBorder="1"/>
    <xf numFmtId="3" fontId="10" fillId="0" borderId="0" xfId="9" applyNumberFormat="1" applyFont="1" applyBorder="1"/>
    <xf numFmtId="0" fontId="2" fillId="0" borderId="0" xfId="9" applyBorder="1"/>
    <xf numFmtId="0" fontId="35" fillId="0" borderId="0" xfId="9" applyFont="1" applyBorder="1" applyAlignment="1">
      <alignment horizontal="center"/>
    </xf>
    <xf numFmtId="0" fontId="35" fillId="0" borderId="0" xfId="9" applyFont="1" applyBorder="1" applyAlignment="1">
      <alignment horizontal="right"/>
    </xf>
    <xf numFmtId="181" fontId="2" fillId="0" borderId="0" xfId="10" applyNumberFormat="1" applyFont="1" applyBorder="1"/>
    <xf numFmtId="0" fontId="32" fillId="0" borderId="0" xfId="0" applyFont="1"/>
    <xf numFmtId="0" fontId="9" fillId="0" borderId="0" xfId="11" applyFont="1"/>
    <xf numFmtId="0" fontId="23" fillId="0" borderId="0" xfId="0" applyFont="1"/>
    <xf numFmtId="0" fontId="23" fillId="0" borderId="0" xfId="0" applyFont="1" applyAlignment="1">
      <alignment horizontal="right"/>
    </xf>
    <xf numFmtId="3" fontId="36" fillId="0" borderId="0" xfId="11" applyNumberFormat="1" applyFont="1"/>
    <xf numFmtId="3" fontId="0" fillId="0" borderId="0" xfId="0" applyNumberFormat="1"/>
    <xf numFmtId="0" fontId="2" fillId="0" borderId="5" xfId="0" applyFont="1" applyBorder="1"/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3" fillId="0" borderId="0" xfId="0" applyFont="1" applyBorder="1"/>
    <xf numFmtId="0" fontId="0" fillId="0" borderId="0" xfId="0" applyBorder="1" applyAlignment="1">
      <alignment horizontal="right"/>
    </xf>
    <xf numFmtId="49" fontId="2" fillId="0" borderId="0" xfId="0" quotePrefix="1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2" fillId="0" borderId="0" xfId="2" applyFont="1" applyBorder="1" applyAlignment="1"/>
    <xf numFmtId="0" fontId="8" fillId="0" borderId="0" xfId="11" applyFont="1" applyFill="1" applyBorder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10" fillId="0" borderId="0" xfId="0" applyFont="1" applyBorder="1"/>
    <xf numFmtId="0" fontId="34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" fillId="0" borderId="0" xfId="2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2" fillId="0" borderId="0" xfId="11" applyFont="1" applyFill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quotePrefix="1" applyFont="1"/>
    <xf numFmtId="0" fontId="23" fillId="0" borderId="0" xfId="2" applyFont="1"/>
    <xf numFmtId="3" fontId="23" fillId="0" borderId="0" xfId="0" applyNumberFormat="1" applyFont="1"/>
  </cellXfs>
  <cellStyles count="12">
    <cellStyle name="Normal" xfId="0" builtinId="0" customBuiltin="1"/>
    <cellStyle name="Normal 2" xfId="2"/>
    <cellStyle name="Normal 3" xfId="7"/>
    <cellStyle name="Normal 4" xfId="9"/>
    <cellStyle name="Normal 5" xfId="1"/>
    <cellStyle name="Normal_Blad1" xfId="11"/>
    <cellStyle name="Normal_Kommuner och landsting, bilagor2005_dec" xfId="8"/>
    <cellStyle name="Normal_Landsting 2005_dec" xfId="4"/>
    <cellStyle name="Normal_Ny modell Kolltrafik" xfId="6"/>
    <cellStyle name="Normal_Tabell 2_1" xfId="3"/>
    <cellStyle name="Procent 2" xfId="10"/>
    <cellStyle name="Tusental 2" xfId="5"/>
  </cellStyles>
  <dxfs count="2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mmunalekonomisk%20utj&#228;mning%20f&#246;r%20landsting%202019,%20prel%20utf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contentassets/572b307af2664651af12cf1ea06cd60f/kommunalekonomisk-utjamning-for-kommuner-2019-preliminart-utf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Tabell 1"/>
      <sheetName val="Tabell 2"/>
      <sheetName val="Tabell 3"/>
      <sheetName val="Tabell 4"/>
      <sheetName val="Tabell 5"/>
      <sheetName val="Tabell 6"/>
      <sheetName val="Tabell 7"/>
      <sheetName val="Tabell 8"/>
      <sheetName val="Tabell 9"/>
      <sheetName val="Tabell 10"/>
      <sheetName val="Tabell 11"/>
      <sheetName val="Tabell 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Tabell 1"/>
      <sheetName val="Tabell 2"/>
      <sheetName val="Tabell 3"/>
      <sheetName val="Tabell 4"/>
      <sheetName val="Tabell 5"/>
      <sheetName val="Tabell 6"/>
      <sheetName val="Tabell 6.1"/>
      <sheetName val="Tabell 7"/>
      <sheetName val="Tabell 8"/>
      <sheetName val="Tabell 9"/>
      <sheetName val="Tabell 10"/>
      <sheetName val="Tabell 11"/>
      <sheetName val="Tabell 12"/>
      <sheetName val="Tabell 13"/>
      <sheetName val="Tabell 14"/>
      <sheetName val="Tabell 15"/>
      <sheetName val="Tabell 16"/>
      <sheetName val="Tabell 17"/>
      <sheetName val="Tabell 18"/>
      <sheetName val="Tabell 19"/>
      <sheetName val="Tabell 20"/>
      <sheetName val="Tabell 21"/>
      <sheetName val="Tabell 22"/>
      <sheetName val="Data (2)"/>
      <sheetName val="Data20 (2)"/>
      <sheetName val="Data21"/>
      <sheetName val="Data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60"/>
  <sheetViews>
    <sheetView showGridLines="0" tabSelected="1" zoomScaleNormal="100" workbookViewId="0"/>
  </sheetViews>
  <sheetFormatPr defaultColWidth="0" defaultRowHeight="12.75" zeroHeight="1" x14ac:dyDescent="0.2"/>
  <cols>
    <col min="1" max="1" width="8.85546875" customWidth="1"/>
    <col min="2" max="2" width="38.7109375" customWidth="1"/>
    <col min="3" max="6" width="9.140625" customWidth="1"/>
    <col min="7" max="12" width="9.140625" hidden="1" customWidth="1"/>
  </cols>
  <sheetData>
    <row r="1" spans="1:256" x14ac:dyDescent="0.2">
      <c r="A1" s="1" t="s">
        <v>78</v>
      </c>
      <c r="B1" s="1"/>
      <c r="C1" s="1"/>
    </row>
    <row r="2" spans="1:256" x14ac:dyDescent="0.2">
      <c r="A2" s="1" t="s">
        <v>79</v>
      </c>
      <c r="B2" s="1"/>
      <c r="C2" s="1"/>
    </row>
    <row r="3" spans="1:256" x14ac:dyDescent="0.2"/>
    <row r="4" spans="1:256" ht="26.25" x14ac:dyDescent="0.4">
      <c r="A4" s="75" t="s">
        <v>80</v>
      </c>
      <c r="B4" s="76"/>
    </row>
    <row r="5" spans="1:256" ht="18.75" x14ac:dyDescent="0.3">
      <c r="A5" s="77" t="str">
        <f>"Utjämningsår "&amp;C31&amp;""</f>
        <v>Utjämningsår 2019</v>
      </c>
      <c r="B5" s="76"/>
    </row>
    <row r="6" spans="1:256" ht="18.75" x14ac:dyDescent="0.3">
      <c r="A6" s="77" t="str">
        <f>IF(Innehåll!C32="utfall","Utfall","Preliminärt utfall")</f>
        <v>Utfall</v>
      </c>
      <c r="B6" s="76"/>
    </row>
    <row r="7" spans="1:256" x14ac:dyDescent="0.2">
      <c r="A7" s="76"/>
      <c r="B7" s="76"/>
    </row>
    <row r="8" spans="1:256" x14ac:dyDescent="0.2">
      <c r="A8" s="76"/>
      <c r="B8" s="76"/>
    </row>
    <row r="9" spans="1:256" s="2" customFormat="1" ht="15.75" x14ac:dyDescent="0.25">
      <c r="A9" s="78" t="s">
        <v>0</v>
      </c>
      <c r="B9" s="79"/>
    </row>
    <row r="10" spans="1:256" ht="15" x14ac:dyDescent="0.25">
      <c r="A10" s="80" t="s">
        <v>81</v>
      </c>
      <c r="B10" s="80" t="s">
        <v>80</v>
      </c>
    </row>
    <row r="11" spans="1:256" ht="15" x14ac:dyDescent="0.25">
      <c r="A11" s="80" t="s">
        <v>82</v>
      </c>
      <c r="B11" s="80" t="s">
        <v>84</v>
      </c>
    </row>
    <row r="12" spans="1:256" ht="15.75" x14ac:dyDescent="0.25">
      <c r="A12" s="80" t="s">
        <v>83</v>
      </c>
      <c r="B12" s="80" t="s">
        <v>86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15" x14ac:dyDescent="0.25">
      <c r="A13" s="80" t="s">
        <v>85</v>
      </c>
      <c r="B13" s="80" t="s">
        <v>90</v>
      </c>
    </row>
    <row r="14" spans="1:256" ht="15" x14ac:dyDescent="0.25">
      <c r="A14" s="80" t="s">
        <v>87</v>
      </c>
      <c r="B14" s="80" t="s">
        <v>91</v>
      </c>
    </row>
    <row r="15" spans="1:256" ht="15" x14ac:dyDescent="0.25">
      <c r="A15" s="80" t="s">
        <v>88</v>
      </c>
      <c r="B15" s="80" t="s">
        <v>94</v>
      </c>
    </row>
    <row r="16" spans="1:256" ht="15" x14ac:dyDescent="0.25">
      <c r="A16" s="80" t="s">
        <v>89</v>
      </c>
      <c r="B16" s="80" t="s">
        <v>95</v>
      </c>
    </row>
    <row r="17" spans="1:12" ht="15" x14ac:dyDescent="0.25">
      <c r="A17" s="80" t="s">
        <v>92</v>
      </c>
      <c r="B17" s="80" t="s">
        <v>96</v>
      </c>
    </row>
    <row r="18" spans="1:12" ht="15" x14ac:dyDescent="0.25">
      <c r="A18" s="234" t="s">
        <v>93</v>
      </c>
      <c r="B18" s="234" t="s">
        <v>241</v>
      </c>
    </row>
    <row r="19" spans="1:12" ht="15" x14ac:dyDescent="0.25">
      <c r="A19" s="234" t="s">
        <v>242</v>
      </c>
      <c r="B19" s="291" t="s">
        <v>243</v>
      </c>
    </row>
    <row r="20" spans="1:12" ht="15" x14ac:dyDescent="0.25">
      <c r="A20" s="80" t="s">
        <v>240</v>
      </c>
      <c r="B20" s="81" t="s">
        <v>1</v>
      </c>
    </row>
    <row r="21" spans="1:12" ht="15" x14ac:dyDescent="0.25">
      <c r="A21" s="234" t="s">
        <v>244</v>
      </c>
      <c r="B21" s="234" t="s">
        <v>325</v>
      </c>
    </row>
    <row r="22" spans="1:12" ht="15" x14ac:dyDescent="0.25">
      <c r="A22" s="80"/>
      <c r="B22" s="81"/>
    </row>
    <row r="23" spans="1:12" ht="15" x14ac:dyDescent="0.25">
      <c r="A23" s="80"/>
      <c r="B23" s="81"/>
    </row>
    <row r="24" spans="1:12" ht="15" x14ac:dyDescent="0.25">
      <c r="A24" s="80" t="s">
        <v>245</v>
      </c>
      <c r="B24" s="81"/>
    </row>
    <row r="25" spans="1:12" ht="15" x14ac:dyDescent="0.25">
      <c r="A25" s="80" t="s">
        <v>246</v>
      </c>
      <c r="B25" s="81"/>
    </row>
    <row r="26" spans="1:12" ht="15" x14ac:dyDescent="0.25">
      <c r="A26" s="80" t="s">
        <v>247</v>
      </c>
      <c r="B26" s="81"/>
    </row>
    <row r="27" spans="1:12" ht="15" x14ac:dyDescent="0.25">
      <c r="A27" s="80" t="s">
        <v>248</v>
      </c>
      <c r="B27" s="81"/>
    </row>
    <row r="28" spans="1:12" ht="15" x14ac:dyDescent="0.25">
      <c r="A28" s="81"/>
    </row>
    <row r="29" spans="1:12" ht="14.25" hidden="1" x14ac:dyDescent="0.2">
      <c r="A29" s="82"/>
      <c r="B29" s="82"/>
    </row>
    <row r="30" spans="1:12" ht="15.75" hidden="1" x14ac:dyDescent="0.25">
      <c r="A30" s="78" t="s">
        <v>70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hidden="1" customHeight="1" x14ac:dyDescent="0.25">
      <c r="A31" s="80" t="s">
        <v>2</v>
      </c>
      <c r="B31" s="80"/>
      <c r="C31" s="203" t="s">
        <v>205</v>
      </c>
    </row>
    <row r="32" spans="1:12" ht="15" hidden="1" x14ac:dyDescent="0.25">
      <c r="A32" s="80" t="s">
        <v>46</v>
      </c>
      <c r="B32" s="80"/>
      <c r="C32" s="21" t="s">
        <v>206</v>
      </c>
    </row>
    <row r="33" spans="1:12" ht="15" hidden="1" x14ac:dyDescent="0.25">
      <c r="A33" s="80" t="s">
        <v>4</v>
      </c>
      <c r="B33" s="80"/>
      <c r="C33" s="21" t="s">
        <v>207</v>
      </c>
    </row>
    <row r="34" spans="1:12" ht="19.5" hidden="1" customHeight="1" x14ac:dyDescent="0.25">
      <c r="A34" s="80" t="s">
        <v>3</v>
      </c>
      <c r="B34" s="80"/>
      <c r="C34" s="21" t="s">
        <v>208</v>
      </c>
    </row>
    <row r="35" spans="1:12" ht="15" hidden="1" x14ac:dyDescent="0.25">
      <c r="A35" s="80" t="s">
        <v>5</v>
      </c>
      <c r="B35" s="80"/>
      <c r="C35" s="21" t="s">
        <v>208</v>
      </c>
    </row>
    <row r="36" spans="1:12" ht="19.5" hidden="1" customHeight="1" x14ac:dyDescent="0.25">
      <c r="A36" s="80" t="s">
        <v>6</v>
      </c>
      <c r="B36" s="80"/>
      <c r="C36" s="21" t="s">
        <v>209</v>
      </c>
    </row>
    <row r="37" spans="1:12" ht="15" hidden="1" x14ac:dyDescent="0.25">
      <c r="A37" s="80" t="s">
        <v>7</v>
      </c>
      <c r="B37" s="80"/>
      <c r="C37" s="21" t="s">
        <v>210</v>
      </c>
    </row>
    <row r="38" spans="1:12" ht="15" hidden="1" x14ac:dyDescent="0.25">
      <c r="A38" s="80" t="s">
        <v>8</v>
      </c>
      <c r="B38" s="80"/>
      <c r="C38" s="21" t="s">
        <v>211</v>
      </c>
    </row>
    <row r="39" spans="1:12" ht="19.5" hidden="1" customHeight="1" x14ac:dyDescent="0.25">
      <c r="A39" s="80" t="s">
        <v>11</v>
      </c>
      <c r="B39" s="80"/>
      <c r="C39" s="21" t="s">
        <v>212</v>
      </c>
    </row>
    <row r="40" spans="1:12" ht="15" hidden="1" x14ac:dyDescent="0.25">
      <c r="A40" s="80" t="s">
        <v>9</v>
      </c>
      <c r="B40" s="80"/>
      <c r="C40" s="21" t="s">
        <v>210</v>
      </c>
    </row>
    <row r="41" spans="1:12" ht="15" hidden="1" x14ac:dyDescent="0.25">
      <c r="A41" s="80" t="s">
        <v>10</v>
      </c>
      <c r="B41" s="80"/>
      <c r="C41" s="21" t="s">
        <v>211</v>
      </c>
    </row>
    <row r="42" spans="1:12" ht="19.5" hidden="1" customHeight="1" x14ac:dyDescent="0.25">
      <c r="A42" s="80" t="s">
        <v>12</v>
      </c>
      <c r="B42" s="80"/>
      <c r="C42" s="21" t="s">
        <v>213</v>
      </c>
    </row>
    <row r="43" spans="1:12" ht="15" hidden="1" x14ac:dyDescent="0.25">
      <c r="A43" s="80" t="s">
        <v>13</v>
      </c>
      <c r="B43" s="80"/>
      <c r="C43" s="21" t="s">
        <v>211</v>
      </c>
    </row>
    <row r="44" spans="1:12" ht="19.5" hidden="1" customHeight="1" x14ac:dyDescent="0.25">
      <c r="A44" s="80" t="s">
        <v>15</v>
      </c>
      <c r="B44" s="80"/>
      <c r="C44" s="21" t="s">
        <v>213</v>
      </c>
    </row>
    <row r="45" spans="1:12" ht="15" hidden="1" x14ac:dyDescent="0.25">
      <c r="A45" s="80" t="s">
        <v>14</v>
      </c>
      <c r="B45" s="80"/>
      <c r="C45" s="21" t="s">
        <v>211</v>
      </c>
    </row>
    <row r="46" spans="1:12" ht="19.5" hidden="1" customHeight="1" x14ac:dyDescent="0.25">
      <c r="A46" s="80" t="str">
        <f>"Uppräkningsfaktor för skatteunderlaget "&amp;C31</f>
        <v>Uppräkningsfaktor för skatteunderlaget 2019</v>
      </c>
      <c r="B46" s="80"/>
      <c r="C46" s="21" t="s">
        <v>214</v>
      </c>
    </row>
    <row r="47" spans="1:12" ht="15" hidden="1" x14ac:dyDescent="0.25">
      <c r="A47" s="80" t="str">
        <f>"Uppräkningsfaktor för skatteunderlaget "&amp;C31+1</f>
        <v>Uppräkningsfaktor för skatteunderlaget 2020</v>
      </c>
      <c r="B47" s="80"/>
      <c r="C47" s="21" t="s">
        <v>215</v>
      </c>
    </row>
    <row r="48" spans="1:12" ht="15" hidden="1" x14ac:dyDescent="0.25">
      <c r="A48" s="80" t="s">
        <v>106</v>
      </c>
      <c r="B48" s="71"/>
      <c r="C48" s="21" t="s">
        <v>216</v>
      </c>
      <c r="D48" s="71"/>
      <c r="E48" s="71"/>
      <c r="F48" s="71"/>
      <c r="G48" s="71"/>
      <c r="H48" s="71"/>
      <c r="I48" s="2"/>
      <c r="J48" s="2"/>
      <c r="K48" s="2"/>
      <c r="L48" s="2"/>
    </row>
    <row r="49" spans="1:8" ht="15" hidden="1" x14ac:dyDescent="0.25">
      <c r="A49" s="80" t="s">
        <v>107</v>
      </c>
      <c r="B49" s="71"/>
      <c r="C49" s="21" t="s">
        <v>216</v>
      </c>
      <c r="D49" s="71"/>
      <c r="E49" s="71"/>
      <c r="F49" s="71"/>
      <c r="G49" s="71"/>
      <c r="H49" s="71"/>
    </row>
    <row r="50" spans="1:8" hidden="1" x14ac:dyDescent="0.2">
      <c r="C50" s="21" t="s">
        <v>217</v>
      </c>
    </row>
    <row r="51" spans="1:8" hidden="1" x14ac:dyDescent="0.2"/>
    <row r="52" spans="1:8" hidden="1" x14ac:dyDescent="0.2"/>
    <row r="53" spans="1:8" hidden="1" x14ac:dyDescent="0.2"/>
    <row r="54" spans="1:8" hidden="1" x14ac:dyDescent="0.2"/>
    <row r="55" spans="1:8" hidden="1" x14ac:dyDescent="0.2"/>
    <row r="56" spans="1:8" hidden="1" x14ac:dyDescent="0.2"/>
    <row r="57" spans="1:8" hidden="1" x14ac:dyDescent="0.2"/>
    <row r="58" spans="1:8" hidden="1" x14ac:dyDescent="0.2"/>
    <row r="59" spans="1:8" hidden="1" x14ac:dyDescent="0.2"/>
    <row r="60" spans="1:8" hidden="1" x14ac:dyDescent="0.2"/>
  </sheetData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V32"/>
  <sheetViews>
    <sheetView showGridLines="0" zoomScaleNormal="100" workbookViewId="0"/>
  </sheetViews>
  <sheetFormatPr defaultColWidth="0" defaultRowHeight="12.75" customHeight="1" zeroHeight="1" x14ac:dyDescent="0.2"/>
  <cols>
    <col min="1" max="1" width="17.85546875" style="237" customWidth="1"/>
    <col min="2" max="2" width="14.85546875" style="237" customWidth="1"/>
    <col min="3" max="3" width="7.5703125" style="237" customWidth="1"/>
    <col min="4" max="4" width="11.42578125" style="237" customWidth="1"/>
    <col min="5" max="5" width="9.7109375" style="237" customWidth="1"/>
    <col min="6" max="11" width="7.7109375" style="237" customWidth="1"/>
    <col min="12" max="12" width="8.28515625" style="237" customWidth="1"/>
    <col min="13" max="13" width="9.42578125" style="237" customWidth="1"/>
    <col min="14" max="14" width="7.7109375" style="237" customWidth="1"/>
    <col min="15" max="15" width="9.140625" style="237" customWidth="1"/>
    <col min="16" max="256" width="9.140625" style="237" hidden="1"/>
    <col min="257" max="257" width="17.85546875" style="237" hidden="1"/>
    <col min="258" max="258" width="14.85546875" style="237" hidden="1"/>
    <col min="259" max="259" width="7.5703125" style="237" hidden="1"/>
    <col min="260" max="260" width="11.42578125" style="237" hidden="1"/>
    <col min="261" max="261" width="9.7109375" style="237" hidden="1"/>
    <col min="262" max="267" width="7.7109375" style="237" hidden="1"/>
    <col min="268" max="268" width="8.28515625" style="237" hidden="1"/>
    <col min="269" max="269" width="9.42578125" style="237" hidden="1"/>
    <col min="270" max="270" width="7.7109375" style="237" hidden="1"/>
    <col min="271" max="512" width="9.140625" style="237" hidden="1"/>
    <col min="513" max="513" width="17.85546875" style="237" hidden="1"/>
    <col min="514" max="514" width="14.85546875" style="237" hidden="1"/>
    <col min="515" max="515" width="7.5703125" style="237" hidden="1"/>
    <col min="516" max="516" width="11.42578125" style="237" hidden="1"/>
    <col min="517" max="517" width="9.7109375" style="237" hidden="1"/>
    <col min="518" max="523" width="7.7109375" style="237" hidden="1"/>
    <col min="524" max="524" width="8.28515625" style="237" hidden="1"/>
    <col min="525" max="525" width="9.42578125" style="237" hidden="1"/>
    <col min="526" max="526" width="7.7109375" style="237" hidden="1"/>
    <col min="527" max="768" width="9.140625" style="237" hidden="1"/>
    <col min="769" max="769" width="17.85546875" style="237" hidden="1"/>
    <col min="770" max="770" width="14.85546875" style="237" hidden="1"/>
    <col min="771" max="771" width="7.5703125" style="237" hidden="1"/>
    <col min="772" max="772" width="11.42578125" style="237" hidden="1"/>
    <col min="773" max="773" width="9.7109375" style="237" hidden="1"/>
    <col min="774" max="779" width="7.7109375" style="237" hidden="1"/>
    <col min="780" max="780" width="8.28515625" style="237" hidden="1"/>
    <col min="781" max="781" width="9.42578125" style="237" hidden="1"/>
    <col min="782" max="782" width="7.7109375" style="237" hidden="1"/>
    <col min="783" max="1024" width="9.140625" style="237" hidden="1"/>
    <col min="1025" max="1025" width="17.85546875" style="237" hidden="1"/>
    <col min="1026" max="1026" width="14.85546875" style="237" hidden="1"/>
    <col min="1027" max="1027" width="7.5703125" style="237" hidden="1"/>
    <col min="1028" max="1028" width="11.42578125" style="237" hidden="1"/>
    <col min="1029" max="1029" width="9.7109375" style="237" hidden="1"/>
    <col min="1030" max="1035" width="7.7109375" style="237" hidden="1"/>
    <col min="1036" max="1036" width="8.28515625" style="237" hidden="1"/>
    <col min="1037" max="1037" width="9.42578125" style="237" hidden="1"/>
    <col min="1038" max="1038" width="7.7109375" style="237" hidden="1"/>
    <col min="1039" max="1280" width="9.140625" style="237" hidden="1"/>
    <col min="1281" max="1281" width="17.85546875" style="237" hidden="1"/>
    <col min="1282" max="1282" width="14.85546875" style="237" hidden="1"/>
    <col min="1283" max="1283" width="7.5703125" style="237" hidden="1"/>
    <col min="1284" max="1284" width="11.42578125" style="237" hidden="1"/>
    <col min="1285" max="1285" width="9.7109375" style="237" hidden="1"/>
    <col min="1286" max="1291" width="7.7109375" style="237" hidden="1"/>
    <col min="1292" max="1292" width="8.28515625" style="237" hidden="1"/>
    <col min="1293" max="1293" width="9.42578125" style="237" hidden="1"/>
    <col min="1294" max="1294" width="7.7109375" style="237" hidden="1"/>
    <col min="1295" max="1536" width="9.140625" style="237" hidden="1"/>
    <col min="1537" max="1537" width="17.85546875" style="237" hidden="1"/>
    <col min="1538" max="1538" width="14.85546875" style="237" hidden="1"/>
    <col min="1539" max="1539" width="7.5703125" style="237" hidden="1"/>
    <col min="1540" max="1540" width="11.42578125" style="237" hidden="1"/>
    <col min="1541" max="1541" width="9.7109375" style="237" hidden="1"/>
    <col min="1542" max="1547" width="7.7109375" style="237" hidden="1"/>
    <col min="1548" max="1548" width="8.28515625" style="237" hidden="1"/>
    <col min="1549" max="1549" width="9.42578125" style="237" hidden="1"/>
    <col min="1550" max="1550" width="7.7109375" style="237" hidden="1"/>
    <col min="1551" max="1792" width="9.140625" style="237" hidden="1"/>
    <col min="1793" max="1793" width="17.85546875" style="237" hidden="1"/>
    <col min="1794" max="1794" width="14.85546875" style="237" hidden="1"/>
    <col min="1795" max="1795" width="7.5703125" style="237" hidden="1"/>
    <col min="1796" max="1796" width="11.42578125" style="237" hidden="1"/>
    <col min="1797" max="1797" width="9.7109375" style="237" hidden="1"/>
    <col min="1798" max="1803" width="7.7109375" style="237" hidden="1"/>
    <col min="1804" max="1804" width="8.28515625" style="237" hidden="1"/>
    <col min="1805" max="1805" width="9.42578125" style="237" hidden="1"/>
    <col min="1806" max="1806" width="7.7109375" style="237" hidden="1"/>
    <col min="1807" max="2048" width="9.140625" style="237" hidden="1"/>
    <col min="2049" max="2049" width="17.85546875" style="237" hidden="1"/>
    <col min="2050" max="2050" width="14.85546875" style="237" hidden="1"/>
    <col min="2051" max="2051" width="7.5703125" style="237" hidden="1"/>
    <col min="2052" max="2052" width="11.42578125" style="237" hidden="1"/>
    <col min="2053" max="2053" width="9.7109375" style="237" hidden="1"/>
    <col min="2054" max="2059" width="7.7109375" style="237" hidden="1"/>
    <col min="2060" max="2060" width="8.28515625" style="237" hidden="1"/>
    <col min="2061" max="2061" width="9.42578125" style="237" hidden="1"/>
    <col min="2062" max="2062" width="7.7109375" style="237" hidden="1"/>
    <col min="2063" max="2304" width="9.140625" style="237" hidden="1"/>
    <col min="2305" max="2305" width="17.85546875" style="237" hidden="1"/>
    <col min="2306" max="2306" width="14.85546875" style="237" hidden="1"/>
    <col min="2307" max="2307" width="7.5703125" style="237" hidden="1"/>
    <col min="2308" max="2308" width="11.42578125" style="237" hidden="1"/>
    <col min="2309" max="2309" width="9.7109375" style="237" hidden="1"/>
    <col min="2310" max="2315" width="7.7109375" style="237" hidden="1"/>
    <col min="2316" max="2316" width="8.28515625" style="237" hidden="1"/>
    <col min="2317" max="2317" width="9.42578125" style="237" hidden="1"/>
    <col min="2318" max="2318" width="7.7109375" style="237" hidden="1"/>
    <col min="2319" max="2560" width="9.140625" style="237" hidden="1"/>
    <col min="2561" max="2561" width="17.85546875" style="237" hidden="1"/>
    <col min="2562" max="2562" width="14.85546875" style="237" hidden="1"/>
    <col min="2563" max="2563" width="7.5703125" style="237" hidden="1"/>
    <col min="2564" max="2564" width="11.42578125" style="237" hidden="1"/>
    <col min="2565" max="2565" width="9.7109375" style="237" hidden="1"/>
    <col min="2566" max="2571" width="7.7109375" style="237" hidden="1"/>
    <col min="2572" max="2572" width="8.28515625" style="237" hidden="1"/>
    <col min="2573" max="2573" width="9.42578125" style="237" hidden="1"/>
    <col min="2574" max="2574" width="7.7109375" style="237" hidden="1"/>
    <col min="2575" max="2816" width="9.140625" style="237" hidden="1"/>
    <col min="2817" max="2817" width="17.85546875" style="237" hidden="1"/>
    <col min="2818" max="2818" width="14.85546875" style="237" hidden="1"/>
    <col min="2819" max="2819" width="7.5703125" style="237" hidden="1"/>
    <col min="2820" max="2820" width="11.42578125" style="237" hidden="1"/>
    <col min="2821" max="2821" width="9.7109375" style="237" hidden="1"/>
    <col min="2822" max="2827" width="7.7109375" style="237" hidden="1"/>
    <col min="2828" max="2828" width="8.28515625" style="237" hidden="1"/>
    <col min="2829" max="2829" width="9.42578125" style="237" hidden="1"/>
    <col min="2830" max="2830" width="7.7109375" style="237" hidden="1"/>
    <col min="2831" max="3072" width="9.140625" style="237" hidden="1"/>
    <col min="3073" max="3073" width="17.85546875" style="237" hidden="1"/>
    <col min="3074" max="3074" width="14.85546875" style="237" hidden="1"/>
    <col min="3075" max="3075" width="7.5703125" style="237" hidden="1"/>
    <col min="3076" max="3076" width="11.42578125" style="237" hidden="1"/>
    <col min="3077" max="3077" width="9.7109375" style="237" hidden="1"/>
    <col min="3078" max="3083" width="7.7109375" style="237" hidden="1"/>
    <col min="3084" max="3084" width="8.28515625" style="237" hidden="1"/>
    <col min="3085" max="3085" width="9.42578125" style="237" hidden="1"/>
    <col min="3086" max="3086" width="7.7109375" style="237" hidden="1"/>
    <col min="3087" max="3328" width="9.140625" style="237" hidden="1"/>
    <col min="3329" max="3329" width="17.85546875" style="237" hidden="1"/>
    <col min="3330" max="3330" width="14.85546875" style="237" hidden="1"/>
    <col min="3331" max="3331" width="7.5703125" style="237" hidden="1"/>
    <col min="3332" max="3332" width="11.42578125" style="237" hidden="1"/>
    <col min="3333" max="3333" width="9.7109375" style="237" hidden="1"/>
    <col min="3334" max="3339" width="7.7109375" style="237" hidden="1"/>
    <col min="3340" max="3340" width="8.28515625" style="237" hidden="1"/>
    <col min="3341" max="3341" width="9.42578125" style="237" hidden="1"/>
    <col min="3342" max="3342" width="7.7109375" style="237" hidden="1"/>
    <col min="3343" max="3584" width="9.140625" style="237" hidden="1"/>
    <col min="3585" max="3585" width="17.85546875" style="237" hidden="1"/>
    <col min="3586" max="3586" width="14.85546875" style="237" hidden="1"/>
    <col min="3587" max="3587" width="7.5703125" style="237" hidden="1"/>
    <col min="3588" max="3588" width="11.42578125" style="237" hidden="1"/>
    <col min="3589" max="3589" width="9.7109375" style="237" hidden="1"/>
    <col min="3590" max="3595" width="7.7109375" style="237" hidden="1"/>
    <col min="3596" max="3596" width="8.28515625" style="237" hidden="1"/>
    <col min="3597" max="3597" width="9.42578125" style="237" hidden="1"/>
    <col min="3598" max="3598" width="7.7109375" style="237" hidden="1"/>
    <col min="3599" max="3840" width="9.140625" style="237" hidden="1"/>
    <col min="3841" max="3841" width="17.85546875" style="237" hidden="1"/>
    <col min="3842" max="3842" width="14.85546875" style="237" hidden="1"/>
    <col min="3843" max="3843" width="7.5703125" style="237" hidden="1"/>
    <col min="3844" max="3844" width="11.42578125" style="237" hidden="1"/>
    <col min="3845" max="3845" width="9.7109375" style="237" hidden="1"/>
    <col min="3846" max="3851" width="7.7109375" style="237" hidden="1"/>
    <col min="3852" max="3852" width="8.28515625" style="237" hidden="1"/>
    <col min="3853" max="3853" width="9.42578125" style="237" hidden="1"/>
    <col min="3854" max="3854" width="7.7109375" style="237" hidden="1"/>
    <col min="3855" max="4096" width="9.140625" style="237" hidden="1"/>
    <col min="4097" max="4097" width="17.85546875" style="237" hidden="1"/>
    <col min="4098" max="4098" width="14.85546875" style="237" hidden="1"/>
    <col min="4099" max="4099" width="7.5703125" style="237" hidden="1"/>
    <col min="4100" max="4100" width="11.42578125" style="237" hidden="1"/>
    <col min="4101" max="4101" width="9.7109375" style="237" hidden="1"/>
    <col min="4102" max="4107" width="7.7109375" style="237" hidden="1"/>
    <col min="4108" max="4108" width="8.28515625" style="237" hidden="1"/>
    <col min="4109" max="4109" width="9.42578125" style="237" hidden="1"/>
    <col min="4110" max="4110" width="7.7109375" style="237" hidden="1"/>
    <col min="4111" max="4352" width="9.140625" style="237" hidden="1"/>
    <col min="4353" max="4353" width="17.85546875" style="237" hidden="1"/>
    <col min="4354" max="4354" width="14.85546875" style="237" hidden="1"/>
    <col min="4355" max="4355" width="7.5703125" style="237" hidden="1"/>
    <col min="4356" max="4356" width="11.42578125" style="237" hidden="1"/>
    <col min="4357" max="4357" width="9.7109375" style="237" hidden="1"/>
    <col min="4358" max="4363" width="7.7109375" style="237" hidden="1"/>
    <col min="4364" max="4364" width="8.28515625" style="237" hidden="1"/>
    <col min="4365" max="4365" width="9.42578125" style="237" hidden="1"/>
    <col min="4366" max="4366" width="7.7109375" style="237" hidden="1"/>
    <col min="4367" max="4608" width="9.140625" style="237" hidden="1"/>
    <col min="4609" max="4609" width="17.85546875" style="237" hidden="1"/>
    <col min="4610" max="4610" width="14.85546875" style="237" hidden="1"/>
    <col min="4611" max="4611" width="7.5703125" style="237" hidden="1"/>
    <col min="4612" max="4612" width="11.42578125" style="237" hidden="1"/>
    <col min="4613" max="4613" width="9.7109375" style="237" hidden="1"/>
    <col min="4614" max="4619" width="7.7109375" style="237" hidden="1"/>
    <col min="4620" max="4620" width="8.28515625" style="237" hidden="1"/>
    <col min="4621" max="4621" width="9.42578125" style="237" hidden="1"/>
    <col min="4622" max="4622" width="7.7109375" style="237" hidden="1"/>
    <col min="4623" max="4864" width="9.140625" style="237" hidden="1"/>
    <col min="4865" max="4865" width="17.85546875" style="237" hidden="1"/>
    <col min="4866" max="4866" width="14.85546875" style="237" hidden="1"/>
    <col min="4867" max="4867" width="7.5703125" style="237" hidden="1"/>
    <col min="4868" max="4868" width="11.42578125" style="237" hidden="1"/>
    <col min="4869" max="4869" width="9.7109375" style="237" hidden="1"/>
    <col min="4870" max="4875" width="7.7109375" style="237" hidden="1"/>
    <col min="4876" max="4876" width="8.28515625" style="237" hidden="1"/>
    <col min="4877" max="4877" width="9.42578125" style="237" hidden="1"/>
    <col min="4878" max="4878" width="7.7109375" style="237" hidden="1"/>
    <col min="4879" max="5120" width="9.140625" style="237" hidden="1"/>
    <col min="5121" max="5121" width="17.85546875" style="237" hidden="1"/>
    <col min="5122" max="5122" width="14.85546875" style="237" hidden="1"/>
    <col min="5123" max="5123" width="7.5703125" style="237" hidden="1"/>
    <col min="5124" max="5124" width="11.42578125" style="237" hidden="1"/>
    <col min="5125" max="5125" width="9.7109375" style="237" hidden="1"/>
    <col min="5126" max="5131" width="7.7109375" style="237" hidden="1"/>
    <col min="5132" max="5132" width="8.28515625" style="237" hidden="1"/>
    <col min="5133" max="5133" width="9.42578125" style="237" hidden="1"/>
    <col min="5134" max="5134" width="7.7109375" style="237" hidden="1"/>
    <col min="5135" max="5376" width="9.140625" style="237" hidden="1"/>
    <col min="5377" max="5377" width="17.85546875" style="237" hidden="1"/>
    <col min="5378" max="5378" width="14.85546875" style="237" hidden="1"/>
    <col min="5379" max="5379" width="7.5703125" style="237" hidden="1"/>
    <col min="5380" max="5380" width="11.42578125" style="237" hidden="1"/>
    <col min="5381" max="5381" width="9.7109375" style="237" hidden="1"/>
    <col min="5382" max="5387" width="7.7109375" style="237" hidden="1"/>
    <col min="5388" max="5388" width="8.28515625" style="237" hidden="1"/>
    <col min="5389" max="5389" width="9.42578125" style="237" hidden="1"/>
    <col min="5390" max="5390" width="7.7109375" style="237" hidden="1"/>
    <col min="5391" max="5632" width="9.140625" style="237" hidden="1"/>
    <col min="5633" max="5633" width="17.85546875" style="237" hidden="1"/>
    <col min="5634" max="5634" width="14.85546875" style="237" hidden="1"/>
    <col min="5635" max="5635" width="7.5703125" style="237" hidden="1"/>
    <col min="5636" max="5636" width="11.42578125" style="237" hidden="1"/>
    <col min="5637" max="5637" width="9.7109375" style="237" hidden="1"/>
    <col min="5638" max="5643" width="7.7109375" style="237" hidden="1"/>
    <col min="5644" max="5644" width="8.28515625" style="237" hidden="1"/>
    <col min="5645" max="5645" width="9.42578125" style="237" hidden="1"/>
    <col min="5646" max="5646" width="7.7109375" style="237" hidden="1"/>
    <col min="5647" max="5888" width="9.140625" style="237" hidden="1"/>
    <col min="5889" max="5889" width="17.85546875" style="237" hidden="1"/>
    <col min="5890" max="5890" width="14.85546875" style="237" hidden="1"/>
    <col min="5891" max="5891" width="7.5703125" style="237" hidden="1"/>
    <col min="5892" max="5892" width="11.42578125" style="237" hidden="1"/>
    <col min="5893" max="5893" width="9.7109375" style="237" hidden="1"/>
    <col min="5894" max="5899" width="7.7109375" style="237" hidden="1"/>
    <col min="5900" max="5900" width="8.28515625" style="237" hidden="1"/>
    <col min="5901" max="5901" width="9.42578125" style="237" hidden="1"/>
    <col min="5902" max="5902" width="7.7109375" style="237" hidden="1"/>
    <col min="5903" max="6144" width="9.140625" style="237" hidden="1"/>
    <col min="6145" max="6145" width="17.85546875" style="237" hidden="1"/>
    <col min="6146" max="6146" width="14.85546875" style="237" hidden="1"/>
    <col min="6147" max="6147" width="7.5703125" style="237" hidden="1"/>
    <col min="6148" max="6148" width="11.42578125" style="237" hidden="1"/>
    <col min="6149" max="6149" width="9.7109375" style="237" hidden="1"/>
    <col min="6150" max="6155" width="7.7109375" style="237" hidden="1"/>
    <col min="6156" max="6156" width="8.28515625" style="237" hidden="1"/>
    <col min="6157" max="6157" width="9.42578125" style="237" hidden="1"/>
    <col min="6158" max="6158" width="7.7109375" style="237" hidden="1"/>
    <col min="6159" max="6400" width="9.140625" style="237" hidden="1"/>
    <col min="6401" max="6401" width="17.85546875" style="237" hidden="1"/>
    <col min="6402" max="6402" width="14.85546875" style="237" hidden="1"/>
    <col min="6403" max="6403" width="7.5703125" style="237" hidden="1"/>
    <col min="6404" max="6404" width="11.42578125" style="237" hidden="1"/>
    <col min="6405" max="6405" width="9.7109375" style="237" hidden="1"/>
    <col min="6406" max="6411" width="7.7109375" style="237" hidden="1"/>
    <col min="6412" max="6412" width="8.28515625" style="237" hidden="1"/>
    <col min="6413" max="6413" width="9.42578125" style="237" hidden="1"/>
    <col min="6414" max="6414" width="7.7109375" style="237" hidden="1"/>
    <col min="6415" max="6656" width="9.140625" style="237" hidden="1"/>
    <col min="6657" max="6657" width="17.85546875" style="237" hidden="1"/>
    <col min="6658" max="6658" width="14.85546875" style="237" hidden="1"/>
    <col min="6659" max="6659" width="7.5703125" style="237" hidden="1"/>
    <col min="6660" max="6660" width="11.42578125" style="237" hidden="1"/>
    <col min="6661" max="6661" width="9.7109375" style="237" hidden="1"/>
    <col min="6662" max="6667" width="7.7109375" style="237" hidden="1"/>
    <col min="6668" max="6668" width="8.28515625" style="237" hidden="1"/>
    <col min="6669" max="6669" width="9.42578125" style="237" hidden="1"/>
    <col min="6670" max="6670" width="7.7109375" style="237" hidden="1"/>
    <col min="6671" max="6912" width="9.140625" style="237" hidden="1"/>
    <col min="6913" max="6913" width="17.85546875" style="237" hidden="1"/>
    <col min="6914" max="6914" width="14.85546875" style="237" hidden="1"/>
    <col min="6915" max="6915" width="7.5703125" style="237" hidden="1"/>
    <col min="6916" max="6916" width="11.42578125" style="237" hidden="1"/>
    <col min="6917" max="6917" width="9.7109375" style="237" hidden="1"/>
    <col min="6918" max="6923" width="7.7109375" style="237" hidden="1"/>
    <col min="6924" max="6924" width="8.28515625" style="237" hidden="1"/>
    <col min="6925" max="6925" width="9.42578125" style="237" hidden="1"/>
    <col min="6926" max="6926" width="7.7109375" style="237" hidden="1"/>
    <col min="6927" max="7168" width="9.140625" style="237" hidden="1"/>
    <col min="7169" max="7169" width="17.85546875" style="237" hidden="1"/>
    <col min="7170" max="7170" width="14.85546875" style="237" hidden="1"/>
    <col min="7171" max="7171" width="7.5703125" style="237" hidden="1"/>
    <col min="7172" max="7172" width="11.42578125" style="237" hidden="1"/>
    <col min="7173" max="7173" width="9.7109375" style="237" hidden="1"/>
    <col min="7174" max="7179" width="7.7109375" style="237" hidden="1"/>
    <col min="7180" max="7180" width="8.28515625" style="237" hidden="1"/>
    <col min="7181" max="7181" width="9.42578125" style="237" hidden="1"/>
    <col min="7182" max="7182" width="7.7109375" style="237" hidden="1"/>
    <col min="7183" max="7424" width="9.140625" style="237" hidden="1"/>
    <col min="7425" max="7425" width="17.85546875" style="237" hidden="1"/>
    <col min="7426" max="7426" width="14.85546875" style="237" hidden="1"/>
    <col min="7427" max="7427" width="7.5703125" style="237" hidden="1"/>
    <col min="7428" max="7428" width="11.42578125" style="237" hidden="1"/>
    <col min="7429" max="7429" width="9.7109375" style="237" hidden="1"/>
    <col min="7430" max="7435" width="7.7109375" style="237" hidden="1"/>
    <col min="7436" max="7436" width="8.28515625" style="237" hidden="1"/>
    <col min="7437" max="7437" width="9.42578125" style="237" hidden="1"/>
    <col min="7438" max="7438" width="7.7109375" style="237" hidden="1"/>
    <col min="7439" max="7680" width="9.140625" style="237" hidden="1"/>
    <col min="7681" max="7681" width="17.85546875" style="237" hidden="1"/>
    <col min="7682" max="7682" width="14.85546875" style="237" hidden="1"/>
    <col min="7683" max="7683" width="7.5703125" style="237" hidden="1"/>
    <col min="7684" max="7684" width="11.42578125" style="237" hidden="1"/>
    <col min="7685" max="7685" width="9.7109375" style="237" hidden="1"/>
    <col min="7686" max="7691" width="7.7109375" style="237" hidden="1"/>
    <col min="7692" max="7692" width="8.28515625" style="237" hidden="1"/>
    <col min="7693" max="7693" width="9.42578125" style="237" hidden="1"/>
    <col min="7694" max="7694" width="7.7109375" style="237" hidden="1"/>
    <col min="7695" max="7936" width="9.140625" style="237" hidden="1"/>
    <col min="7937" max="7937" width="17.85546875" style="237" hidden="1"/>
    <col min="7938" max="7938" width="14.85546875" style="237" hidden="1"/>
    <col min="7939" max="7939" width="7.5703125" style="237" hidden="1"/>
    <col min="7940" max="7940" width="11.42578125" style="237" hidden="1"/>
    <col min="7941" max="7941" width="9.7109375" style="237" hidden="1"/>
    <col min="7942" max="7947" width="7.7109375" style="237" hidden="1"/>
    <col min="7948" max="7948" width="8.28515625" style="237" hidden="1"/>
    <col min="7949" max="7949" width="9.42578125" style="237" hidden="1"/>
    <col min="7950" max="7950" width="7.7109375" style="237" hidden="1"/>
    <col min="7951" max="8192" width="9.140625" style="237" hidden="1"/>
    <col min="8193" max="8193" width="17.85546875" style="237" hidden="1"/>
    <col min="8194" max="8194" width="14.85546875" style="237" hidden="1"/>
    <col min="8195" max="8195" width="7.5703125" style="237" hidden="1"/>
    <col min="8196" max="8196" width="11.42578125" style="237" hidden="1"/>
    <col min="8197" max="8197" width="9.7109375" style="237" hidden="1"/>
    <col min="8198" max="8203" width="7.7109375" style="237" hidden="1"/>
    <col min="8204" max="8204" width="8.28515625" style="237" hidden="1"/>
    <col min="8205" max="8205" width="9.42578125" style="237" hidden="1"/>
    <col min="8206" max="8206" width="7.7109375" style="237" hidden="1"/>
    <col min="8207" max="8448" width="9.140625" style="237" hidden="1"/>
    <col min="8449" max="8449" width="17.85546875" style="237" hidden="1"/>
    <col min="8450" max="8450" width="14.85546875" style="237" hidden="1"/>
    <col min="8451" max="8451" width="7.5703125" style="237" hidden="1"/>
    <col min="8452" max="8452" width="11.42578125" style="237" hidden="1"/>
    <col min="8453" max="8453" width="9.7109375" style="237" hidden="1"/>
    <col min="8454" max="8459" width="7.7109375" style="237" hidden="1"/>
    <col min="8460" max="8460" width="8.28515625" style="237" hidden="1"/>
    <col min="8461" max="8461" width="9.42578125" style="237" hidden="1"/>
    <col min="8462" max="8462" width="7.7109375" style="237" hidden="1"/>
    <col min="8463" max="8704" width="9.140625" style="237" hidden="1"/>
    <col min="8705" max="8705" width="17.85546875" style="237" hidden="1"/>
    <col min="8706" max="8706" width="14.85546875" style="237" hidden="1"/>
    <col min="8707" max="8707" width="7.5703125" style="237" hidden="1"/>
    <col min="8708" max="8708" width="11.42578125" style="237" hidden="1"/>
    <col min="8709" max="8709" width="9.7109375" style="237" hidden="1"/>
    <col min="8710" max="8715" width="7.7109375" style="237" hidden="1"/>
    <col min="8716" max="8716" width="8.28515625" style="237" hidden="1"/>
    <col min="8717" max="8717" width="9.42578125" style="237" hidden="1"/>
    <col min="8718" max="8718" width="7.7109375" style="237" hidden="1"/>
    <col min="8719" max="8960" width="9.140625" style="237" hidden="1"/>
    <col min="8961" max="8961" width="17.85546875" style="237" hidden="1"/>
    <col min="8962" max="8962" width="14.85546875" style="237" hidden="1"/>
    <col min="8963" max="8963" width="7.5703125" style="237" hidden="1"/>
    <col min="8964" max="8964" width="11.42578125" style="237" hidden="1"/>
    <col min="8965" max="8965" width="9.7109375" style="237" hidden="1"/>
    <col min="8966" max="8971" width="7.7109375" style="237" hidden="1"/>
    <col min="8972" max="8972" width="8.28515625" style="237" hidden="1"/>
    <col min="8973" max="8973" width="9.42578125" style="237" hidden="1"/>
    <col min="8974" max="8974" width="7.7109375" style="237" hidden="1"/>
    <col min="8975" max="9216" width="9.140625" style="237" hidden="1"/>
    <col min="9217" max="9217" width="17.85546875" style="237" hidden="1"/>
    <col min="9218" max="9218" width="14.85546875" style="237" hidden="1"/>
    <col min="9219" max="9219" width="7.5703125" style="237" hidden="1"/>
    <col min="9220" max="9220" width="11.42578125" style="237" hidden="1"/>
    <col min="9221" max="9221" width="9.7109375" style="237" hidden="1"/>
    <col min="9222" max="9227" width="7.7109375" style="237" hidden="1"/>
    <col min="9228" max="9228" width="8.28515625" style="237" hidden="1"/>
    <col min="9229" max="9229" width="9.42578125" style="237" hidden="1"/>
    <col min="9230" max="9230" width="7.7109375" style="237" hidden="1"/>
    <col min="9231" max="9472" width="9.140625" style="237" hidden="1"/>
    <col min="9473" max="9473" width="17.85546875" style="237" hidden="1"/>
    <col min="9474" max="9474" width="14.85546875" style="237" hidden="1"/>
    <col min="9475" max="9475" width="7.5703125" style="237" hidden="1"/>
    <col min="9476" max="9476" width="11.42578125" style="237" hidden="1"/>
    <col min="9477" max="9477" width="9.7109375" style="237" hidden="1"/>
    <col min="9478" max="9483" width="7.7109375" style="237" hidden="1"/>
    <col min="9484" max="9484" width="8.28515625" style="237" hidden="1"/>
    <col min="9485" max="9485" width="9.42578125" style="237" hidden="1"/>
    <col min="9486" max="9486" width="7.7109375" style="237" hidden="1"/>
    <col min="9487" max="9728" width="9.140625" style="237" hidden="1"/>
    <col min="9729" max="9729" width="17.85546875" style="237" hidden="1"/>
    <col min="9730" max="9730" width="14.85546875" style="237" hidden="1"/>
    <col min="9731" max="9731" width="7.5703125" style="237" hidden="1"/>
    <col min="9732" max="9732" width="11.42578125" style="237" hidden="1"/>
    <col min="9733" max="9733" width="9.7109375" style="237" hidden="1"/>
    <col min="9734" max="9739" width="7.7109375" style="237" hidden="1"/>
    <col min="9740" max="9740" width="8.28515625" style="237" hidden="1"/>
    <col min="9741" max="9741" width="9.42578125" style="237" hidden="1"/>
    <col min="9742" max="9742" width="7.7109375" style="237" hidden="1"/>
    <col min="9743" max="9984" width="9.140625" style="237" hidden="1"/>
    <col min="9985" max="9985" width="17.85546875" style="237" hidden="1"/>
    <col min="9986" max="9986" width="14.85546875" style="237" hidden="1"/>
    <col min="9987" max="9987" width="7.5703125" style="237" hidden="1"/>
    <col min="9988" max="9988" width="11.42578125" style="237" hidden="1"/>
    <col min="9989" max="9989" width="9.7109375" style="237" hidden="1"/>
    <col min="9990" max="9995" width="7.7109375" style="237" hidden="1"/>
    <col min="9996" max="9996" width="8.28515625" style="237" hidden="1"/>
    <col min="9997" max="9997" width="9.42578125" style="237" hidden="1"/>
    <col min="9998" max="9998" width="7.7109375" style="237" hidden="1"/>
    <col min="9999" max="10240" width="9.140625" style="237" hidden="1"/>
    <col min="10241" max="10241" width="17.85546875" style="237" hidden="1"/>
    <col min="10242" max="10242" width="14.85546875" style="237" hidden="1"/>
    <col min="10243" max="10243" width="7.5703125" style="237" hidden="1"/>
    <col min="10244" max="10244" width="11.42578125" style="237" hidden="1"/>
    <col min="10245" max="10245" width="9.7109375" style="237" hidden="1"/>
    <col min="10246" max="10251" width="7.7109375" style="237" hidden="1"/>
    <col min="10252" max="10252" width="8.28515625" style="237" hidden="1"/>
    <col min="10253" max="10253" width="9.42578125" style="237" hidden="1"/>
    <col min="10254" max="10254" width="7.7109375" style="237" hidden="1"/>
    <col min="10255" max="10496" width="9.140625" style="237" hidden="1"/>
    <col min="10497" max="10497" width="17.85546875" style="237" hidden="1"/>
    <col min="10498" max="10498" width="14.85546875" style="237" hidden="1"/>
    <col min="10499" max="10499" width="7.5703125" style="237" hidden="1"/>
    <col min="10500" max="10500" width="11.42578125" style="237" hidden="1"/>
    <col min="10501" max="10501" width="9.7109375" style="237" hidden="1"/>
    <col min="10502" max="10507" width="7.7109375" style="237" hidden="1"/>
    <col min="10508" max="10508" width="8.28515625" style="237" hidden="1"/>
    <col min="10509" max="10509" width="9.42578125" style="237" hidden="1"/>
    <col min="10510" max="10510" width="7.7109375" style="237" hidden="1"/>
    <col min="10511" max="10752" width="9.140625" style="237" hidden="1"/>
    <col min="10753" max="10753" width="17.85546875" style="237" hidden="1"/>
    <col min="10754" max="10754" width="14.85546875" style="237" hidden="1"/>
    <col min="10755" max="10755" width="7.5703125" style="237" hidden="1"/>
    <col min="10756" max="10756" width="11.42578125" style="237" hidden="1"/>
    <col min="10757" max="10757" width="9.7109375" style="237" hidden="1"/>
    <col min="10758" max="10763" width="7.7109375" style="237" hidden="1"/>
    <col min="10764" max="10764" width="8.28515625" style="237" hidden="1"/>
    <col min="10765" max="10765" width="9.42578125" style="237" hidden="1"/>
    <col min="10766" max="10766" width="7.7109375" style="237" hidden="1"/>
    <col min="10767" max="11008" width="9.140625" style="237" hidden="1"/>
    <col min="11009" max="11009" width="17.85546875" style="237" hidden="1"/>
    <col min="11010" max="11010" width="14.85546875" style="237" hidden="1"/>
    <col min="11011" max="11011" width="7.5703125" style="237" hidden="1"/>
    <col min="11012" max="11012" width="11.42578125" style="237" hidden="1"/>
    <col min="11013" max="11013" width="9.7109375" style="237" hidden="1"/>
    <col min="11014" max="11019" width="7.7109375" style="237" hidden="1"/>
    <col min="11020" max="11020" width="8.28515625" style="237" hidden="1"/>
    <col min="11021" max="11021" width="9.42578125" style="237" hidden="1"/>
    <col min="11022" max="11022" width="7.7109375" style="237" hidden="1"/>
    <col min="11023" max="11264" width="9.140625" style="237" hidden="1"/>
    <col min="11265" max="11265" width="17.85546875" style="237" hidden="1"/>
    <col min="11266" max="11266" width="14.85546875" style="237" hidden="1"/>
    <col min="11267" max="11267" width="7.5703125" style="237" hidden="1"/>
    <col min="11268" max="11268" width="11.42578125" style="237" hidden="1"/>
    <col min="11269" max="11269" width="9.7109375" style="237" hidden="1"/>
    <col min="11270" max="11275" width="7.7109375" style="237" hidden="1"/>
    <col min="11276" max="11276" width="8.28515625" style="237" hidden="1"/>
    <col min="11277" max="11277" width="9.42578125" style="237" hidden="1"/>
    <col min="11278" max="11278" width="7.7109375" style="237" hidden="1"/>
    <col min="11279" max="11520" width="9.140625" style="237" hidden="1"/>
    <col min="11521" max="11521" width="17.85546875" style="237" hidden="1"/>
    <col min="11522" max="11522" width="14.85546875" style="237" hidden="1"/>
    <col min="11523" max="11523" width="7.5703125" style="237" hidden="1"/>
    <col min="11524" max="11524" width="11.42578125" style="237" hidden="1"/>
    <col min="11525" max="11525" width="9.7109375" style="237" hidden="1"/>
    <col min="11526" max="11531" width="7.7109375" style="237" hidden="1"/>
    <col min="11532" max="11532" width="8.28515625" style="237" hidden="1"/>
    <col min="11533" max="11533" width="9.42578125" style="237" hidden="1"/>
    <col min="11534" max="11534" width="7.7109375" style="237" hidden="1"/>
    <col min="11535" max="11776" width="9.140625" style="237" hidden="1"/>
    <col min="11777" max="11777" width="17.85546875" style="237" hidden="1"/>
    <col min="11778" max="11778" width="14.85546875" style="237" hidden="1"/>
    <col min="11779" max="11779" width="7.5703125" style="237" hidden="1"/>
    <col min="11780" max="11780" width="11.42578125" style="237" hidden="1"/>
    <col min="11781" max="11781" width="9.7109375" style="237" hidden="1"/>
    <col min="11782" max="11787" width="7.7109375" style="237" hidden="1"/>
    <col min="11788" max="11788" width="8.28515625" style="237" hidden="1"/>
    <col min="11789" max="11789" width="9.42578125" style="237" hidden="1"/>
    <col min="11790" max="11790" width="7.7109375" style="237" hidden="1"/>
    <col min="11791" max="12032" width="9.140625" style="237" hidden="1"/>
    <col min="12033" max="12033" width="17.85546875" style="237" hidden="1"/>
    <col min="12034" max="12034" width="14.85546875" style="237" hidden="1"/>
    <col min="12035" max="12035" width="7.5703125" style="237" hidden="1"/>
    <col min="12036" max="12036" width="11.42578125" style="237" hidden="1"/>
    <col min="12037" max="12037" width="9.7109375" style="237" hidden="1"/>
    <col min="12038" max="12043" width="7.7109375" style="237" hidden="1"/>
    <col min="12044" max="12044" width="8.28515625" style="237" hidden="1"/>
    <col min="12045" max="12045" width="9.42578125" style="237" hidden="1"/>
    <col min="12046" max="12046" width="7.7109375" style="237" hidden="1"/>
    <col min="12047" max="12288" width="9.140625" style="237" hidden="1"/>
    <col min="12289" max="12289" width="17.85546875" style="237" hidden="1"/>
    <col min="12290" max="12290" width="14.85546875" style="237" hidden="1"/>
    <col min="12291" max="12291" width="7.5703125" style="237" hidden="1"/>
    <col min="12292" max="12292" width="11.42578125" style="237" hidden="1"/>
    <col min="12293" max="12293" width="9.7109375" style="237" hidden="1"/>
    <col min="12294" max="12299" width="7.7109375" style="237" hidden="1"/>
    <col min="12300" max="12300" width="8.28515625" style="237" hidden="1"/>
    <col min="12301" max="12301" width="9.42578125" style="237" hidden="1"/>
    <col min="12302" max="12302" width="7.7109375" style="237" hidden="1"/>
    <col min="12303" max="12544" width="9.140625" style="237" hidden="1"/>
    <col min="12545" max="12545" width="17.85546875" style="237" hidden="1"/>
    <col min="12546" max="12546" width="14.85546875" style="237" hidden="1"/>
    <col min="12547" max="12547" width="7.5703125" style="237" hidden="1"/>
    <col min="12548" max="12548" width="11.42578125" style="237" hidden="1"/>
    <col min="12549" max="12549" width="9.7109375" style="237" hidden="1"/>
    <col min="12550" max="12555" width="7.7109375" style="237" hidden="1"/>
    <col min="12556" max="12556" width="8.28515625" style="237" hidden="1"/>
    <col min="12557" max="12557" width="9.42578125" style="237" hidden="1"/>
    <col min="12558" max="12558" width="7.7109375" style="237" hidden="1"/>
    <col min="12559" max="12800" width="9.140625" style="237" hidden="1"/>
    <col min="12801" max="12801" width="17.85546875" style="237" hidden="1"/>
    <col min="12802" max="12802" width="14.85546875" style="237" hidden="1"/>
    <col min="12803" max="12803" width="7.5703125" style="237" hidden="1"/>
    <col min="12804" max="12804" width="11.42578125" style="237" hidden="1"/>
    <col min="12805" max="12805" width="9.7109375" style="237" hidden="1"/>
    <col min="12806" max="12811" width="7.7109375" style="237" hidden="1"/>
    <col min="12812" max="12812" width="8.28515625" style="237" hidden="1"/>
    <col min="12813" max="12813" width="9.42578125" style="237" hidden="1"/>
    <col min="12814" max="12814" width="7.7109375" style="237" hidden="1"/>
    <col min="12815" max="13056" width="9.140625" style="237" hidden="1"/>
    <col min="13057" max="13057" width="17.85546875" style="237" hidden="1"/>
    <col min="13058" max="13058" width="14.85546875" style="237" hidden="1"/>
    <col min="13059" max="13059" width="7.5703125" style="237" hidden="1"/>
    <col min="13060" max="13060" width="11.42578125" style="237" hidden="1"/>
    <col min="13061" max="13061" width="9.7109375" style="237" hidden="1"/>
    <col min="13062" max="13067" width="7.7109375" style="237" hidden="1"/>
    <col min="13068" max="13068" width="8.28515625" style="237" hidden="1"/>
    <col min="13069" max="13069" width="9.42578125" style="237" hidden="1"/>
    <col min="13070" max="13070" width="7.7109375" style="237" hidden="1"/>
    <col min="13071" max="13312" width="9.140625" style="237" hidden="1"/>
    <col min="13313" max="13313" width="17.85546875" style="237" hidden="1"/>
    <col min="13314" max="13314" width="14.85546875" style="237" hidden="1"/>
    <col min="13315" max="13315" width="7.5703125" style="237" hidden="1"/>
    <col min="13316" max="13316" width="11.42578125" style="237" hidden="1"/>
    <col min="13317" max="13317" width="9.7109375" style="237" hidden="1"/>
    <col min="13318" max="13323" width="7.7109375" style="237" hidden="1"/>
    <col min="13324" max="13324" width="8.28515625" style="237" hidden="1"/>
    <col min="13325" max="13325" width="9.42578125" style="237" hidden="1"/>
    <col min="13326" max="13326" width="7.7109375" style="237" hidden="1"/>
    <col min="13327" max="13568" width="9.140625" style="237" hidden="1"/>
    <col min="13569" max="13569" width="17.85546875" style="237" hidden="1"/>
    <col min="13570" max="13570" width="14.85546875" style="237" hidden="1"/>
    <col min="13571" max="13571" width="7.5703125" style="237" hidden="1"/>
    <col min="13572" max="13572" width="11.42578125" style="237" hidden="1"/>
    <col min="13573" max="13573" width="9.7109375" style="237" hidden="1"/>
    <col min="13574" max="13579" width="7.7109375" style="237" hidden="1"/>
    <col min="13580" max="13580" width="8.28515625" style="237" hidden="1"/>
    <col min="13581" max="13581" width="9.42578125" style="237" hidden="1"/>
    <col min="13582" max="13582" width="7.7109375" style="237" hidden="1"/>
    <col min="13583" max="13824" width="9.140625" style="237" hidden="1"/>
    <col min="13825" max="13825" width="17.85546875" style="237" hidden="1"/>
    <col min="13826" max="13826" width="14.85546875" style="237" hidden="1"/>
    <col min="13827" max="13827" width="7.5703125" style="237" hidden="1"/>
    <col min="13828" max="13828" width="11.42578125" style="237" hidden="1"/>
    <col min="13829" max="13829" width="9.7109375" style="237" hidden="1"/>
    <col min="13830" max="13835" width="7.7109375" style="237" hidden="1"/>
    <col min="13836" max="13836" width="8.28515625" style="237" hidden="1"/>
    <col min="13837" max="13837" width="9.42578125" style="237" hidden="1"/>
    <col min="13838" max="13838" width="7.7109375" style="237" hidden="1"/>
    <col min="13839" max="14080" width="9.140625" style="237" hidden="1"/>
    <col min="14081" max="14081" width="17.85546875" style="237" hidden="1"/>
    <col min="14082" max="14082" width="14.85546875" style="237" hidden="1"/>
    <col min="14083" max="14083" width="7.5703125" style="237" hidden="1"/>
    <col min="14084" max="14084" width="11.42578125" style="237" hidden="1"/>
    <col min="14085" max="14085" width="9.7109375" style="237" hidden="1"/>
    <col min="14086" max="14091" width="7.7109375" style="237" hidden="1"/>
    <col min="14092" max="14092" width="8.28515625" style="237" hidden="1"/>
    <col min="14093" max="14093" width="9.42578125" style="237" hidden="1"/>
    <col min="14094" max="14094" width="7.7109375" style="237" hidden="1"/>
    <col min="14095" max="14336" width="9.140625" style="237" hidden="1"/>
    <col min="14337" max="14337" width="17.85546875" style="237" hidden="1"/>
    <col min="14338" max="14338" width="14.85546875" style="237" hidden="1"/>
    <col min="14339" max="14339" width="7.5703125" style="237" hidden="1"/>
    <col min="14340" max="14340" width="11.42578125" style="237" hidden="1"/>
    <col min="14341" max="14341" width="9.7109375" style="237" hidden="1"/>
    <col min="14342" max="14347" width="7.7109375" style="237" hidden="1"/>
    <col min="14348" max="14348" width="8.28515625" style="237" hidden="1"/>
    <col min="14349" max="14349" width="9.42578125" style="237" hidden="1"/>
    <col min="14350" max="14350" width="7.7109375" style="237" hidden="1"/>
    <col min="14351" max="14592" width="9.140625" style="237" hidden="1"/>
    <col min="14593" max="14593" width="17.85546875" style="237" hidden="1"/>
    <col min="14594" max="14594" width="14.85546875" style="237" hidden="1"/>
    <col min="14595" max="14595" width="7.5703125" style="237" hidden="1"/>
    <col min="14596" max="14596" width="11.42578125" style="237" hidden="1"/>
    <col min="14597" max="14597" width="9.7109375" style="237" hidden="1"/>
    <col min="14598" max="14603" width="7.7109375" style="237" hidden="1"/>
    <col min="14604" max="14604" width="8.28515625" style="237" hidden="1"/>
    <col min="14605" max="14605" width="9.42578125" style="237" hidden="1"/>
    <col min="14606" max="14606" width="7.7109375" style="237" hidden="1"/>
    <col min="14607" max="14848" width="9.140625" style="237" hidden="1"/>
    <col min="14849" max="14849" width="17.85546875" style="237" hidden="1"/>
    <col min="14850" max="14850" width="14.85546875" style="237" hidden="1"/>
    <col min="14851" max="14851" width="7.5703125" style="237" hidden="1"/>
    <col min="14852" max="14852" width="11.42578125" style="237" hidden="1"/>
    <col min="14853" max="14853" width="9.7109375" style="237" hidden="1"/>
    <col min="14854" max="14859" width="7.7109375" style="237" hidden="1"/>
    <col min="14860" max="14860" width="8.28515625" style="237" hidden="1"/>
    <col min="14861" max="14861" width="9.42578125" style="237" hidden="1"/>
    <col min="14862" max="14862" width="7.7109375" style="237" hidden="1"/>
    <col min="14863" max="15104" width="9.140625" style="237" hidden="1"/>
    <col min="15105" max="15105" width="17.85546875" style="237" hidden="1"/>
    <col min="15106" max="15106" width="14.85546875" style="237" hidden="1"/>
    <col min="15107" max="15107" width="7.5703125" style="237" hidden="1"/>
    <col min="15108" max="15108" width="11.42578125" style="237" hidden="1"/>
    <col min="15109" max="15109" width="9.7109375" style="237" hidden="1"/>
    <col min="15110" max="15115" width="7.7109375" style="237" hidden="1"/>
    <col min="15116" max="15116" width="8.28515625" style="237" hidden="1"/>
    <col min="15117" max="15117" width="9.42578125" style="237" hidden="1"/>
    <col min="15118" max="15118" width="7.7109375" style="237" hidden="1"/>
    <col min="15119" max="15360" width="9.140625" style="237" hidden="1"/>
    <col min="15361" max="15361" width="17.85546875" style="237" hidden="1"/>
    <col min="15362" max="15362" width="14.85546875" style="237" hidden="1"/>
    <col min="15363" max="15363" width="7.5703125" style="237" hidden="1"/>
    <col min="15364" max="15364" width="11.42578125" style="237" hidden="1"/>
    <col min="15365" max="15365" width="9.7109375" style="237" hidden="1"/>
    <col min="15366" max="15371" width="7.7109375" style="237" hidden="1"/>
    <col min="15372" max="15372" width="8.28515625" style="237" hidden="1"/>
    <col min="15373" max="15373" width="9.42578125" style="237" hidden="1"/>
    <col min="15374" max="15374" width="7.7109375" style="237" hidden="1"/>
    <col min="15375" max="15616" width="9.140625" style="237" hidden="1"/>
    <col min="15617" max="15617" width="17.85546875" style="237" hidden="1"/>
    <col min="15618" max="15618" width="14.85546875" style="237" hidden="1"/>
    <col min="15619" max="15619" width="7.5703125" style="237" hidden="1"/>
    <col min="15620" max="15620" width="11.42578125" style="237" hidden="1"/>
    <col min="15621" max="15621" width="9.7109375" style="237" hidden="1"/>
    <col min="15622" max="15627" width="7.7109375" style="237" hidden="1"/>
    <col min="15628" max="15628" width="8.28515625" style="237" hidden="1"/>
    <col min="15629" max="15629" width="9.42578125" style="237" hidden="1"/>
    <col min="15630" max="15630" width="7.7109375" style="237" hidden="1"/>
    <col min="15631" max="15872" width="9.140625" style="237" hidden="1"/>
    <col min="15873" max="15873" width="17.85546875" style="237" hidden="1"/>
    <col min="15874" max="15874" width="14.85546875" style="237" hidden="1"/>
    <col min="15875" max="15875" width="7.5703125" style="237" hidden="1"/>
    <col min="15876" max="15876" width="11.42578125" style="237" hidden="1"/>
    <col min="15877" max="15877" width="9.7109375" style="237" hidden="1"/>
    <col min="15878" max="15883" width="7.7109375" style="237" hidden="1"/>
    <col min="15884" max="15884" width="8.28515625" style="237" hidden="1"/>
    <col min="15885" max="15885" width="9.42578125" style="237" hidden="1"/>
    <col min="15886" max="15886" width="7.7109375" style="237" hidden="1"/>
    <col min="15887" max="16128" width="9.140625" style="237" hidden="1"/>
    <col min="16129" max="16129" width="17.85546875" style="237" hidden="1"/>
    <col min="16130" max="16130" width="14.85546875" style="237" hidden="1"/>
    <col min="16131" max="16131" width="7.5703125" style="237" hidden="1"/>
    <col min="16132" max="16132" width="11.42578125" style="237" hidden="1"/>
    <col min="16133" max="16133" width="9.7109375" style="237" hidden="1"/>
    <col min="16134" max="16139" width="7.7109375" style="237" hidden="1"/>
    <col min="16140" max="16140" width="8.28515625" style="237" hidden="1"/>
    <col min="16141" max="16141" width="9.42578125" style="237" hidden="1"/>
    <col min="16142" max="16142" width="7.7109375" style="237" hidden="1"/>
    <col min="16143" max="16384" width="9.140625" style="237" hidden="1"/>
  </cols>
  <sheetData>
    <row r="1" spans="1:14" ht="16.5" thickBot="1" x14ac:dyDescent="0.3">
      <c r="A1" s="235" t="s">
        <v>249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x14ac:dyDescent="0.2">
      <c r="A2" s="237" t="s">
        <v>67</v>
      </c>
      <c r="B2" s="238" t="s">
        <v>38</v>
      </c>
      <c r="C2" s="237" t="s">
        <v>250</v>
      </c>
      <c r="E2" s="238" t="s">
        <v>251</v>
      </c>
      <c r="F2" s="239" t="s">
        <v>252</v>
      </c>
      <c r="G2" s="239"/>
      <c r="H2" s="239"/>
      <c r="I2" s="239"/>
      <c r="J2" s="239"/>
      <c r="K2" s="239"/>
      <c r="L2" s="240" t="s">
        <v>253</v>
      </c>
      <c r="M2" s="240"/>
      <c r="N2" s="240"/>
    </row>
    <row r="3" spans="1:14" x14ac:dyDescent="0.2">
      <c r="B3" s="241" t="s">
        <v>254</v>
      </c>
      <c r="C3" s="242" t="s">
        <v>255</v>
      </c>
      <c r="D3" s="242"/>
      <c r="E3" s="238" t="s">
        <v>256</v>
      </c>
      <c r="F3" s="237">
        <v>2014</v>
      </c>
      <c r="G3" s="237">
        <v>2015</v>
      </c>
      <c r="H3" s="237">
        <v>2016</v>
      </c>
      <c r="I3" s="237">
        <v>2017</v>
      </c>
      <c r="J3" s="237">
        <v>2018</v>
      </c>
      <c r="K3" s="237">
        <v>2019</v>
      </c>
      <c r="L3" s="243" t="s">
        <v>143</v>
      </c>
      <c r="M3" s="243" t="s">
        <v>251</v>
      </c>
      <c r="N3" s="238" t="s">
        <v>20</v>
      </c>
    </row>
    <row r="4" spans="1:14" x14ac:dyDescent="0.2">
      <c r="A4" s="237" t="s">
        <v>257</v>
      </c>
      <c r="B4" s="241">
        <v>2013</v>
      </c>
      <c r="C4" s="238" t="s">
        <v>258</v>
      </c>
      <c r="D4" s="244" t="s">
        <v>259</v>
      </c>
      <c r="E4" s="238" t="s">
        <v>260</v>
      </c>
      <c r="L4" s="243" t="s">
        <v>29</v>
      </c>
      <c r="M4" s="243" t="s">
        <v>261</v>
      </c>
      <c r="N4" s="238" t="s">
        <v>262</v>
      </c>
    </row>
    <row r="5" spans="1:14" ht="14.25" x14ac:dyDescent="0.2">
      <c r="A5" s="237" t="s">
        <v>29</v>
      </c>
      <c r="C5" s="238"/>
      <c r="D5" s="88" t="s">
        <v>263</v>
      </c>
      <c r="E5" s="238" t="s">
        <v>164</v>
      </c>
      <c r="L5" s="238"/>
      <c r="M5" s="243"/>
      <c r="N5" s="238" t="s">
        <v>27</v>
      </c>
    </row>
    <row r="6" spans="1:14" x14ac:dyDescent="0.2">
      <c r="C6" s="238"/>
      <c r="D6" s="88"/>
      <c r="L6" s="238"/>
      <c r="M6" s="243"/>
      <c r="N6" s="238"/>
    </row>
    <row r="7" spans="1:14" x14ac:dyDescent="0.2">
      <c r="A7" s="245"/>
      <c r="B7" s="245"/>
      <c r="C7" s="245"/>
      <c r="D7" s="245"/>
      <c r="E7" s="245"/>
      <c r="F7" s="246" t="s">
        <v>264</v>
      </c>
      <c r="G7" s="246"/>
      <c r="H7" s="245"/>
      <c r="I7" s="245"/>
      <c r="J7" s="245"/>
      <c r="K7" s="245"/>
      <c r="L7" s="247"/>
      <c r="M7" s="247"/>
      <c r="N7" s="247"/>
    </row>
    <row r="8" spans="1:14" x14ac:dyDescent="0.2">
      <c r="A8" s="248" t="s">
        <v>218</v>
      </c>
      <c r="B8" s="249">
        <v>9633589</v>
      </c>
      <c r="C8" s="242"/>
      <c r="D8" s="242"/>
      <c r="E8" s="242"/>
      <c r="F8" s="249">
        <v>94.535881175748727</v>
      </c>
      <c r="G8" s="249">
        <v>48.547530001539407</v>
      </c>
      <c r="H8" s="249">
        <v>24.338537485873644</v>
      </c>
      <c r="I8" s="249">
        <v>14.627258854410334</v>
      </c>
      <c r="J8" s="249">
        <v>7.6657671403668974</v>
      </c>
      <c r="K8" s="249">
        <v>0.70427542632346052</v>
      </c>
      <c r="L8" s="249">
        <v>30.323900365689255</v>
      </c>
      <c r="M8" s="249">
        <v>24.27988249621195</v>
      </c>
      <c r="N8" s="249">
        <f>SUMPRODUCT($B$9:$B$29,N9:N29)/$B8</f>
        <v>54.603782861901209</v>
      </c>
    </row>
    <row r="9" spans="1:14" ht="21" customHeight="1" x14ac:dyDescent="0.2">
      <c r="A9" s="22" t="s">
        <v>219</v>
      </c>
      <c r="B9" s="250">
        <v>2159252</v>
      </c>
      <c r="C9" s="251">
        <v>-245.16880655506634</v>
      </c>
      <c r="D9" s="251">
        <v>-132.88277179114158</v>
      </c>
      <c r="E9" s="250">
        <f>D9-C9</f>
        <v>112.28603476392476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0">
        <v>0</v>
      </c>
      <c r="L9" s="250">
        <v>0</v>
      </c>
      <c r="M9" s="250">
        <v>0</v>
      </c>
      <c r="N9" s="250">
        <f>L9+M9</f>
        <v>0</v>
      </c>
    </row>
    <row r="10" spans="1:14" x14ac:dyDescent="0.2">
      <c r="A10" s="22" t="s">
        <v>220</v>
      </c>
      <c r="B10" s="250">
        <v>345139</v>
      </c>
      <c r="C10" s="252">
        <v>1720.8311934449337</v>
      </c>
      <c r="D10" s="250">
        <v>1645.1172282088585</v>
      </c>
      <c r="E10" s="251">
        <f t="shared" ref="E10:E29" si="0">D10-C10</f>
        <v>-75.713965236075182</v>
      </c>
      <c r="F10" s="250">
        <v>0</v>
      </c>
      <c r="G10" s="250">
        <v>0</v>
      </c>
      <c r="H10" s="250">
        <v>0</v>
      </c>
      <c r="I10" s="250">
        <v>0</v>
      </c>
      <c r="J10" s="250">
        <v>0</v>
      </c>
      <c r="K10" s="250">
        <v>0</v>
      </c>
      <c r="L10" s="250">
        <v>0</v>
      </c>
      <c r="M10" s="250">
        <v>0</v>
      </c>
      <c r="N10" s="250">
        <f t="shared" ref="N10:N29" si="1">L10+M10</f>
        <v>0</v>
      </c>
    </row>
    <row r="11" spans="1:14" x14ac:dyDescent="0.2">
      <c r="A11" s="22" t="s">
        <v>221</v>
      </c>
      <c r="B11" s="250">
        <v>277134</v>
      </c>
      <c r="C11" s="252">
        <v>3676.8311934449339</v>
      </c>
      <c r="D11" s="250">
        <v>4072.1172282088583</v>
      </c>
      <c r="E11" s="250">
        <f t="shared" si="0"/>
        <v>395.28603476392436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  <c r="M11" s="250">
        <v>0</v>
      </c>
      <c r="N11" s="250">
        <f t="shared" si="1"/>
        <v>0</v>
      </c>
    </row>
    <row r="12" spans="1:14" x14ac:dyDescent="0.2">
      <c r="A12" s="22" t="s">
        <v>222</v>
      </c>
      <c r="B12" s="250">
        <v>437540</v>
      </c>
      <c r="C12" s="252">
        <v>3239.8311934449339</v>
      </c>
      <c r="D12" s="250">
        <v>3756.1172282088583</v>
      </c>
      <c r="E12" s="250">
        <f t="shared" si="0"/>
        <v>516.28603476392436</v>
      </c>
      <c r="F12" s="250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  <c r="L12" s="250">
        <v>0</v>
      </c>
      <c r="M12" s="250">
        <v>0</v>
      </c>
      <c r="N12" s="250">
        <f t="shared" si="1"/>
        <v>0</v>
      </c>
    </row>
    <row r="13" spans="1:14" x14ac:dyDescent="0.2">
      <c r="A13" s="94" t="s">
        <v>223</v>
      </c>
      <c r="B13" s="250">
        <v>340751</v>
      </c>
      <c r="C13" s="252">
        <v>3643.8311934449339</v>
      </c>
      <c r="D13" s="250">
        <v>2896.1172282088583</v>
      </c>
      <c r="E13" s="251">
        <f t="shared" si="0"/>
        <v>-747.71396523607564</v>
      </c>
      <c r="F13" s="250">
        <v>592</v>
      </c>
      <c r="G13" s="250">
        <v>296</v>
      </c>
      <c r="H13" s="250">
        <v>22</v>
      </c>
      <c r="I13" s="250">
        <v>0</v>
      </c>
      <c r="J13" s="250">
        <v>0</v>
      </c>
      <c r="K13" s="250">
        <v>0</v>
      </c>
      <c r="L13" s="250">
        <v>0</v>
      </c>
      <c r="M13" s="250">
        <v>0</v>
      </c>
      <c r="N13" s="250">
        <f t="shared" si="1"/>
        <v>0</v>
      </c>
    </row>
    <row r="14" spans="1:14" x14ac:dyDescent="0.2">
      <c r="A14" s="94" t="s">
        <v>224</v>
      </c>
      <c r="B14" s="250">
        <v>187004</v>
      </c>
      <c r="C14" s="252">
        <v>2590.8311934449339</v>
      </c>
      <c r="D14" s="250">
        <v>2775.1172282088583</v>
      </c>
      <c r="E14" s="250">
        <f t="shared" si="0"/>
        <v>184.28603476392436</v>
      </c>
      <c r="F14" s="250">
        <v>0</v>
      </c>
      <c r="G14" s="250">
        <v>0</v>
      </c>
      <c r="H14" s="250">
        <v>0</v>
      </c>
      <c r="I14" s="250">
        <v>0</v>
      </c>
      <c r="J14" s="250">
        <v>0</v>
      </c>
      <c r="K14" s="250">
        <v>0</v>
      </c>
      <c r="L14" s="250">
        <v>230</v>
      </c>
      <c r="M14" s="250">
        <v>0</v>
      </c>
      <c r="N14" s="250">
        <f t="shared" si="1"/>
        <v>230</v>
      </c>
    </row>
    <row r="15" spans="1:14" x14ac:dyDescent="0.2">
      <c r="A15" s="22" t="s">
        <v>225</v>
      </c>
      <c r="B15" s="250">
        <v>233906</v>
      </c>
      <c r="C15" s="252">
        <v>4101.8311934449339</v>
      </c>
      <c r="D15" s="250">
        <v>3988.1172282088583</v>
      </c>
      <c r="E15" s="250">
        <f t="shared" si="0"/>
        <v>-113.71396523607564</v>
      </c>
      <c r="F15" s="250">
        <v>0</v>
      </c>
      <c r="G15" s="250">
        <v>0</v>
      </c>
      <c r="H15" s="250">
        <v>0</v>
      </c>
      <c r="I15" s="250">
        <v>0</v>
      </c>
      <c r="J15" s="250">
        <v>0</v>
      </c>
      <c r="K15" s="250">
        <v>0</v>
      </c>
      <c r="L15" s="250">
        <v>0</v>
      </c>
      <c r="M15" s="250">
        <v>0</v>
      </c>
      <c r="N15" s="250">
        <f t="shared" si="1"/>
        <v>0</v>
      </c>
    </row>
    <row r="16" spans="1:14" x14ac:dyDescent="0.2">
      <c r="A16" s="22" t="s">
        <v>226</v>
      </c>
      <c r="B16" s="250">
        <v>57147</v>
      </c>
      <c r="C16" s="252">
        <v>5855.8311934449339</v>
      </c>
      <c r="D16" s="250">
        <v>6658.1172282088583</v>
      </c>
      <c r="E16" s="250">
        <f t="shared" si="0"/>
        <v>802.28603476392436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K16" s="250">
        <v>0</v>
      </c>
      <c r="L16" s="250">
        <v>1426</v>
      </c>
      <c r="M16" s="250">
        <v>0</v>
      </c>
      <c r="N16" s="250">
        <f t="shared" si="1"/>
        <v>1426</v>
      </c>
    </row>
    <row r="17" spans="1:14" x14ac:dyDescent="0.2">
      <c r="A17" s="22" t="s">
        <v>227</v>
      </c>
      <c r="B17" s="250">
        <v>152789</v>
      </c>
      <c r="C17" s="252">
        <v>3761.8311934449339</v>
      </c>
      <c r="D17" s="250">
        <v>4445.1172282088583</v>
      </c>
      <c r="E17" s="250">
        <f t="shared" si="0"/>
        <v>683.28603476392436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501</v>
      </c>
      <c r="M17" s="250">
        <v>0</v>
      </c>
      <c r="N17" s="250">
        <f t="shared" si="1"/>
        <v>501</v>
      </c>
    </row>
    <row r="18" spans="1:14" x14ac:dyDescent="0.2">
      <c r="A18" s="22" t="s">
        <v>228</v>
      </c>
      <c r="B18" s="250">
        <v>1272434</v>
      </c>
      <c r="C18" s="252">
        <v>3483.8311934449339</v>
      </c>
      <c r="D18" s="250">
        <v>3591.1172282088583</v>
      </c>
      <c r="E18" s="250">
        <f t="shared" si="0"/>
        <v>107.28603476392436</v>
      </c>
      <c r="F18" s="250">
        <v>0</v>
      </c>
      <c r="G18" s="250">
        <v>0</v>
      </c>
      <c r="H18" s="250">
        <v>0</v>
      </c>
      <c r="I18" s="250">
        <v>0</v>
      </c>
      <c r="J18" s="250">
        <v>0</v>
      </c>
      <c r="K18" s="250">
        <v>0</v>
      </c>
      <c r="L18" s="250">
        <v>0</v>
      </c>
      <c r="M18" s="250">
        <v>0</v>
      </c>
      <c r="N18" s="250">
        <f t="shared" si="1"/>
        <v>0</v>
      </c>
    </row>
    <row r="19" spans="1:14" x14ac:dyDescent="0.2">
      <c r="A19" s="94" t="s">
        <v>229</v>
      </c>
      <c r="B19" s="250">
        <v>306326</v>
      </c>
      <c r="C19" s="252">
        <v>2407.8311934449339</v>
      </c>
      <c r="D19" s="250">
        <v>1960.1172282088585</v>
      </c>
      <c r="E19" s="251">
        <f t="shared" si="0"/>
        <v>-447.71396523607541</v>
      </c>
      <c r="F19" s="250">
        <v>292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f t="shared" si="1"/>
        <v>0</v>
      </c>
    </row>
    <row r="20" spans="1:14" x14ac:dyDescent="0.2">
      <c r="A20" s="22" t="s">
        <v>230</v>
      </c>
      <c r="B20" s="250">
        <v>1613342</v>
      </c>
      <c r="C20" s="252">
        <v>2778.8311934449339</v>
      </c>
      <c r="D20" s="250">
        <v>2560.1172282088583</v>
      </c>
      <c r="E20" s="251">
        <f t="shared" si="0"/>
        <v>-218.71396523607564</v>
      </c>
      <c r="F20" s="250">
        <v>63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  <c r="M20" s="250">
        <v>0</v>
      </c>
      <c r="N20" s="250">
        <f t="shared" si="1"/>
        <v>0</v>
      </c>
    </row>
    <row r="21" spans="1:14" x14ac:dyDescent="0.2">
      <c r="A21" s="22" t="s">
        <v>231</v>
      </c>
      <c r="B21" s="250">
        <v>273623</v>
      </c>
      <c r="C21" s="252">
        <v>3940.8311934449339</v>
      </c>
      <c r="D21" s="250">
        <v>4258.1172282088583</v>
      </c>
      <c r="E21" s="250">
        <f t="shared" si="0"/>
        <v>317.28603476392436</v>
      </c>
      <c r="F21" s="250">
        <v>0</v>
      </c>
      <c r="G21" s="250">
        <v>0</v>
      </c>
      <c r="H21" s="250">
        <v>0</v>
      </c>
      <c r="I21" s="250">
        <v>0</v>
      </c>
      <c r="J21" s="250">
        <v>0</v>
      </c>
      <c r="K21" s="250">
        <v>0</v>
      </c>
      <c r="L21" s="250">
        <v>0</v>
      </c>
      <c r="M21" s="250">
        <v>0</v>
      </c>
      <c r="N21" s="250">
        <f t="shared" si="1"/>
        <v>0</v>
      </c>
    </row>
    <row r="22" spans="1:14" x14ac:dyDescent="0.2">
      <c r="A22" s="94" t="s">
        <v>232</v>
      </c>
      <c r="B22" s="250">
        <v>285066</v>
      </c>
      <c r="C22" s="252">
        <v>4155.8311934449339</v>
      </c>
      <c r="D22" s="250">
        <v>4128.1172282088583</v>
      </c>
      <c r="E22" s="251">
        <f t="shared" si="0"/>
        <v>-27.713965236075637</v>
      </c>
      <c r="F22" s="250">
        <v>0</v>
      </c>
      <c r="G22" s="250">
        <v>0</v>
      </c>
      <c r="H22" s="250">
        <v>0</v>
      </c>
      <c r="I22" s="250">
        <v>0</v>
      </c>
      <c r="J22" s="250">
        <v>0</v>
      </c>
      <c r="K22" s="250">
        <v>0</v>
      </c>
      <c r="L22" s="250">
        <v>0</v>
      </c>
      <c r="M22" s="250">
        <v>0</v>
      </c>
      <c r="N22" s="250">
        <f t="shared" si="1"/>
        <v>0</v>
      </c>
    </row>
    <row r="23" spans="1:14" x14ac:dyDescent="0.2">
      <c r="A23" s="22" t="s">
        <v>233</v>
      </c>
      <c r="B23" s="250">
        <v>258575</v>
      </c>
      <c r="C23" s="252">
        <v>3336.8311934449339</v>
      </c>
      <c r="D23" s="250">
        <v>3504.1172282088583</v>
      </c>
      <c r="E23" s="250">
        <f t="shared" si="0"/>
        <v>167.28603476392436</v>
      </c>
      <c r="F23" s="250">
        <v>0</v>
      </c>
      <c r="G23" s="250">
        <v>0</v>
      </c>
      <c r="H23" s="250">
        <v>0</v>
      </c>
      <c r="I23" s="250">
        <v>0</v>
      </c>
      <c r="J23" s="250">
        <v>0</v>
      </c>
      <c r="K23" s="250">
        <v>0</v>
      </c>
      <c r="L23" s="250">
        <v>0</v>
      </c>
      <c r="M23" s="250">
        <v>0</v>
      </c>
      <c r="N23" s="250">
        <f t="shared" si="1"/>
        <v>0</v>
      </c>
    </row>
    <row r="24" spans="1:14" x14ac:dyDescent="0.2">
      <c r="A24" s="22" t="s">
        <v>234</v>
      </c>
      <c r="B24" s="250">
        <v>277118</v>
      </c>
      <c r="C24" s="252">
        <v>3744.8311934449339</v>
      </c>
      <c r="D24" s="250">
        <v>3984.1172282088583</v>
      </c>
      <c r="E24" s="250">
        <f t="shared" si="0"/>
        <v>239.28603476392436</v>
      </c>
      <c r="F24" s="250">
        <v>0</v>
      </c>
      <c r="G24" s="250">
        <v>0</v>
      </c>
      <c r="H24" s="250">
        <v>0</v>
      </c>
      <c r="I24" s="250">
        <v>0</v>
      </c>
      <c r="J24" s="250">
        <v>0</v>
      </c>
      <c r="K24" s="250">
        <v>0</v>
      </c>
      <c r="L24" s="250">
        <v>0</v>
      </c>
      <c r="M24" s="250">
        <v>0</v>
      </c>
      <c r="N24" s="250">
        <f t="shared" si="1"/>
        <v>0</v>
      </c>
    </row>
    <row r="25" spans="1:14" x14ac:dyDescent="0.2">
      <c r="A25" s="22" t="s">
        <v>235</v>
      </c>
      <c r="B25" s="250">
        <v>277737</v>
      </c>
      <c r="C25" s="252">
        <v>3705.8311934449339</v>
      </c>
      <c r="D25" s="250">
        <v>4323.1172282088583</v>
      </c>
      <c r="E25" s="250">
        <f t="shared" si="0"/>
        <v>617.28603476392436</v>
      </c>
      <c r="F25" s="250">
        <v>0</v>
      </c>
      <c r="G25" s="250">
        <v>0</v>
      </c>
      <c r="H25" s="250">
        <v>0</v>
      </c>
      <c r="I25" s="250">
        <v>0</v>
      </c>
      <c r="J25" s="250">
        <v>0</v>
      </c>
      <c r="K25" s="250">
        <v>0</v>
      </c>
      <c r="L25" s="250">
        <v>0</v>
      </c>
      <c r="M25" s="250">
        <v>0</v>
      </c>
      <c r="N25" s="250">
        <f t="shared" si="1"/>
        <v>0</v>
      </c>
    </row>
    <row r="26" spans="1:14" x14ac:dyDescent="0.2">
      <c r="A26" s="22" t="s">
        <v>236</v>
      </c>
      <c r="B26" s="250">
        <v>241969</v>
      </c>
      <c r="C26" s="252">
        <v>2623.8311934449339</v>
      </c>
      <c r="D26" s="250">
        <v>3044.1172282088583</v>
      </c>
      <c r="E26" s="250">
        <f t="shared" si="0"/>
        <v>420.28603476392436</v>
      </c>
      <c r="F26" s="250">
        <v>0</v>
      </c>
      <c r="G26" s="250">
        <v>0</v>
      </c>
      <c r="H26" s="250">
        <v>0</v>
      </c>
      <c r="I26" s="250">
        <v>0</v>
      </c>
      <c r="J26" s="250">
        <v>0</v>
      </c>
      <c r="K26" s="250">
        <v>0</v>
      </c>
      <c r="L26" s="250">
        <v>0</v>
      </c>
      <c r="M26" s="250">
        <v>0</v>
      </c>
      <c r="N26" s="250">
        <f t="shared" si="1"/>
        <v>0</v>
      </c>
    </row>
    <row r="27" spans="1:14" x14ac:dyDescent="0.2">
      <c r="A27" s="94" t="s">
        <v>237</v>
      </c>
      <c r="B27" s="250">
        <v>126322</v>
      </c>
      <c r="C27" s="252">
        <v>4843.8311934449339</v>
      </c>
      <c r="D27" s="250">
        <v>5131.1172282088583</v>
      </c>
      <c r="E27" s="250">
        <f t="shared" si="0"/>
        <v>287.28603476392436</v>
      </c>
      <c r="F27" s="250">
        <v>0</v>
      </c>
      <c r="G27" s="250">
        <v>0</v>
      </c>
      <c r="H27" s="250">
        <v>0</v>
      </c>
      <c r="I27" s="250">
        <v>0</v>
      </c>
      <c r="J27" s="250">
        <v>0</v>
      </c>
      <c r="K27" s="250">
        <v>0</v>
      </c>
      <c r="L27" s="250">
        <v>721</v>
      </c>
      <c r="M27" s="250">
        <v>63.001899999999978</v>
      </c>
      <c r="N27" s="250">
        <f t="shared" si="1"/>
        <v>784.00189999999998</v>
      </c>
    </row>
    <row r="28" spans="1:14" x14ac:dyDescent="0.2">
      <c r="A28" s="22" t="s">
        <v>238</v>
      </c>
      <c r="B28" s="250">
        <v>260950</v>
      </c>
      <c r="C28" s="252">
        <v>4417.8311934449339</v>
      </c>
      <c r="D28" s="250">
        <v>2892.1172282088583</v>
      </c>
      <c r="E28" s="251">
        <f t="shared" si="0"/>
        <v>-1525.7139652360756</v>
      </c>
      <c r="F28" s="250">
        <v>1370</v>
      </c>
      <c r="G28" s="250">
        <v>1074</v>
      </c>
      <c r="H28" s="250">
        <v>800</v>
      </c>
      <c r="I28" s="250">
        <v>540</v>
      </c>
      <c r="J28" s="250">
        <v>283</v>
      </c>
      <c r="K28" s="250">
        <v>26</v>
      </c>
      <c r="L28" s="250">
        <v>0</v>
      </c>
      <c r="M28" s="250">
        <v>242.42869999999999</v>
      </c>
      <c r="N28" s="250">
        <f t="shared" si="1"/>
        <v>242.42869999999999</v>
      </c>
    </row>
    <row r="29" spans="1:14" x14ac:dyDescent="0.2">
      <c r="A29" s="94" t="s">
        <v>239</v>
      </c>
      <c r="B29" s="253">
        <v>249465</v>
      </c>
      <c r="C29" s="252">
        <v>5056.8311934449339</v>
      </c>
      <c r="D29" s="250">
        <v>4258.1172282088583</v>
      </c>
      <c r="E29" s="251">
        <f t="shared" si="0"/>
        <v>-798.71396523607564</v>
      </c>
      <c r="F29" s="250">
        <v>643</v>
      </c>
      <c r="G29" s="250">
        <v>347</v>
      </c>
      <c r="H29" s="250">
        <v>73</v>
      </c>
      <c r="I29" s="250">
        <v>0</v>
      </c>
      <c r="J29" s="250">
        <v>0</v>
      </c>
      <c r="K29" s="250">
        <v>0</v>
      </c>
      <c r="L29" s="250">
        <v>0</v>
      </c>
      <c r="M29" s="250">
        <v>652.12400000000002</v>
      </c>
      <c r="N29" s="250">
        <f t="shared" si="1"/>
        <v>652.12400000000002</v>
      </c>
    </row>
    <row r="30" spans="1:14" ht="6" customHeight="1" thickBot="1" x14ac:dyDescent="0.25">
      <c r="A30" s="254"/>
      <c r="B30" s="95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</row>
    <row r="31" spans="1:14" x14ac:dyDescent="0.2">
      <c r="A31" s="237" t="s">
        <v>265</v>
      </c>
      <c r="L31" s="250"/>
      <c r="M31" s="250"/>
      <c r="N31" s="250"/>
    </row>
    <row r="32" spans="1:14" x14ac:dyDescent="0.2"/>
  </sheetData>
  <mergeCells count="1">
    <mergeCell ref="L2:N2"/>
  </mergeCells>
  <conditionalFormatting sqref="C10:C29">
    <cfRule type="cellIs" dxfId="53" priority="21" stopIfTrue="1" operator="lessThan">
      <formula>0</formula>
    </cfRule>
  </conditionalFormatting>
  <conditionalFormatting sqref="D10:D29">
    <cfRule type="cellIs" dxfId="52" priority="20" stopIfTrue="1" operator="lessThan">
      <formula>0</formula>
    </cfRule>
  </conditionalFormatting>
  <conditionalFormatting sqref="E9 E11:E12 E14:E18 E21 E23:E27">
    <cfRule type="cellIs" dxfId="51" priority="19" stopIfTrue="1" operator="lessThan">
      <formula>0</formula>
    </cfRule>
  </conditionalFormatting>
  <conditionalFormatting sqref="F8:K8">
    <cfRule type="cellIs" dxfId="50" priority="16" operator="lessThan">
      <formula>0</formula>
    </cfRule>
  </conditionalFormatting>
  <conditionalFormatting sqref="M8">
    <cfRule type="cellIs" dxfId="49" priority="18" operator="lessThan">
      <formula>0</formula>
    </cfRule>
  </conditionalFormatting>
  <conditionalFormatting sqref="L8">
    <cfRule type="cellIs" dxfId="48" priority="17" operator="lessThan">
      <formula>0</formula>
    </cfRule>
  </conditionalFormatting>
  <conditionalFormatting sqref="C9">
    <cfRule type="cellIs" dxfId="47" priority="15" stopIfTrue="1" operator="lessThan">
      <formula>0</formula>
    </cfRule>
  </conditionalFormatting>
  <conditionalFormatting sqref="C9">
    <cfRule type="cellIs" dxfId="46" priority="14" stopIfTrue="1" operator="lessThan">
      <formula>0</formula>
    </cfRule>
  </conditionalFormatting>
  <conditionalFormatting sqref="D9">
    <cfRule type="cellIs" dxfId="45" priority="13" stopIfTrue="1" operator="lessThan">
      <formula>0</formula>
    </cfRule>
  </conditionalFormatting>
  <conditionalFormatting sqref="D9">
    <cfRule type="cellIs" dxfId="44" priority="12" stopIfTrue="1" operator="lessThan">
      <formula>0</formula>
    </cfRule>
  </conditionalFormatting>
  <conditionalFormatting sqref="E10">
    <cfRule type="cellIs" dxfId="43" priority="11" stopIfTrue="1" operator="lessThan">
      <formula>0</formula>
    </cfRule>
  </conditionalFormatting>
  <conditionalFormatting sqref="E10">
    <cfRule type="cellIs" dxfId="42" priority="10" stopIfTrue="1" operator="lessThan">
      <formula>0</formula>
    </cfRule>
  </conditionalFormatting>
  <conditionalFormatting sqref="E13">
    <cfRule type="cellIs" dxfId="41" priority="9" stopIfTrue="1" operator="lessThan">
      <formula>0</formula>
    </cfRule>
  </conditionalFormatting>
  <conditionalFormatting sqref="E13">
    <cfRule type="cellIs" dxfId="40" priority="8" stopIfTrue="1" operator="lessThan">
      <formula>0</formula>
    </cfRule>
  </conditionalFormatting>
  <conditionalFormatting sqref="E19:E20">
    <cfRule type="cellIs" dxfId="39" priority="7" stopIfTrue="1" operator="lessThan">
      <formula>0</formula>
    </cfRule>
  </conditionalFormatting>
  <conditionalFormatting sqref="E19:E20">
    <cfRule type="cellIs" dxfId="38" priority="6" stopIfTrue="1" operator="lessThan">
      <formula>0</formula>
    </cfRule>
  </conditionalFormatting>
  <conditionalFormatting sqref="E22">
    <cfRule type="cellIs" dxfId="37" priority="5" stopIfTrue="1" operator="lessThan">
      <formula>0</formula>
    </cfRule>
  </conditionalFormatting>
  <conditionalFormatting sqref="E22">
    <cfRule type="cellIs" dxfId="36" priority="4" stopIfTrue="1" operator="lessThan">
      <formula>0</formula>
    </cfRule>
  </conditionalFormatting>
  <conditionalFormatting sqref="E28:E29">
    <cfRule type="cellIs" dxfId="35" priority="3" stopIfTrue="1" operator="lessThan">
      <formula>0</formula>
    </cfRule>
  </conditionalFormatting>
  <conditionalFormatting sqref="E28:E29">
    <cfRule type="cellIs" dxfId="34" priority="2" stopIfTrue="1" operator="lessThan">
      <formula>0</formula>
    </cfRule>
  </conditionalFormatting>
  <conditionalFormatting sqref="N8">
    <cfRule type="cellIs" dxfId="33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/>
  </sheetViews>
  <sheetFormatPr defaultColWidth="0" defaultRowHeight="12.75" customHeight="1" zeroHeight="1" x14ac:dyDescent="0.2"/>
  <cols>
    <col min="1" max="1" width="4.28515625" style="256" customWidth="1"/>
    <col min="2" max="2" width="32.85546875" style="256" customWidth="1"/>
    <col min="3" max="7" width="15.7109375" style="256" customWidth="1"/>
    <col min="8" max="8" width="6.140625" style="256" customWidth="1"/>
    <col min="9" max="254" width="9.140625" style="256" hidden="1" customWidth="1"/>
    <col min="255" max="256" width="4.28515625" style="256" hidden="1" customWidth="1"/>
    <col min="257" max="257" width="32.85546875" style="256" hidden="1" customWidth="1"/>
    <col min="258" max="258" width="4.28515625" style="256" hidden="1" customWidth="1"/>
    <col min="259" max="263" width="15.7109375" style="256" hidden="1" customWidth="1"/>
    <col min="264" max="511" width="4.28515625" style="256" hidden="1"/>
    <col min="512" max="512" width="4.28515625" style="256" hidden="1" customWidth="1"/>
    <col min="513" max="513" width="32.85546875" style="256" hidden="1" customWidth="1"/>
    <col min="514" max="514" width="4.28515625" style="256" hidden="1" customWidth="1"/>
    <col min="515" max="519" width="15.7109375" style="256" hidden="1" customWidth="1"/>
    <col min="520" max="767" width="4.28515625" style="256" hidden="1"/>
    <col min="768" max="768" width="4.28515625" style="256" hidden="1" customWidth="1"/>
    <col min="769" max="769" width="32.85546875" style="256" hidden="1" customWidth="1"/>
    <col min="770" max="770" width="4.28515625" style="256" hidden="1" customWidth="1"/>
    <col min="771" max="775" width="15.7109375" style="256" hidden="1" customWidth="1"/>
    <col min="776" max="1023" width="4.28515625" style="256" hidden="1"/>
    <col min="1024" max="1024" width="4.28515625" style="256" hidden="1" customWidth="1"/>
    <col min="1025" max="1025" width="32.85546875" style="256" hidden="1" customWidth="1"/>
    <col min="1026" max="1026" width="4.28515625" style="256" hidden="1" customWidth="1"/>
    <col min="1027" max="1031" width="15.7109375" style="256" hidden="1" customWidth="1"/>
    <col min="1032" max="1279" width="4.28515625" style="256" hidden="1"/>
    <col min="1280" max="1280" width="4.28515625" style="256" hidden="1" customWidth="1"/>
    <col min="1281" max="1281" width="32.85546875" style="256" hidden="1" customWidth="1"/>
    <col min="1282" max="1282" width="4.28515625" style="256" hidden="1" customWidth="1"/>
    <col min="1283" max="1287" width="15.7109375" style="256" hidden="1" customWidth="1"/>
    <col min="1288" max="1535" width="4.28515625" style="256" hidden="1"/>
    <col min="1536" max="1536" width="4.28515625" style="256" hidden="1" customWidth="1"/>
    <col min="1537" max="1537" width="32.85546875" style="256" hidden="1" customWidth="1"/>
    <col min="1538" max="1538" width="4.28515625" style="256" hidden="1" customWidth="1"/>
    <col min="1539" max="1543" width="15.7109375" style="256" hidden="1" customWidth="1"/>
    <col min="1544" max="1791" width="4.28515625" style="256" hidden="1"/>
    <col min="1792" max="1792" width="4.28515625" style="256" hidden="1" customWidth="1"/>
    <col min="1793" max="1793" width="32.85546875" style="256" hidden="1" customWidth="1"/>
    <col min="1794" max="1794" width="4.28515625" style="256" hidden="1" customWidth="1"/>
    <col min="1795" max="1799" width="15.7109375" style="256" hidden="1" customWidth="1"/>
    <col min="1800" max="2047" width="4.28515625" style="256" hidden="1"/>
    <col min="2048" max="2048" width="4.28515625" style="256" hidden="1" customWidth="1"/>
    <col min="2049" max="2049" width="32.85546875" style="256" hidden="1" customWidth="1"/>
    <col min="2050" max="2050" width="4.28515625" style="256" hidden="1" customWidth="1"/>
    <col min="2051" max="2055" width="15.7109375" style="256" hidden="1" customWidth="1"/>
    <col min="2056" max="2303" width="4.28515625" style="256" hidden="1"/>
    <col min="2304" max="2304" width="4.28515625" style="256" hidden="1" customWidth="1"/>
    <col min="2305" max="2305" width="32.85546875" style="256" hidden="1" customWidth="1"/>
    <col min="2306" max="2306" width="4.28515625" style="256" hidden="1" customWidth="1"/>
    <col min="2307" max="2311" width="15.7109375" style="256" hidden="1" customWidth="1"/>
    <col min="2312" max="2559" width="4.28515625" style="256" hidden="1"/>
    <col min="2560" max="2560" width="4.28515625" style="256" hidden="1" customWidth="1"/>
    <col min="2561" max="2561" width="32.85546875" style="256" hidden="1" customWidth="1"/>
    <col min="2562" max="2562" width="4.28515625" style="256" hidden="1" customWidth="1"/>
    <col min="2563" max="2567" width="15.7109375" style="256" hidden="1" customWidth="1"/>
    <col min="2568" max="2815" width="4.28515625" style="256" hidden="1"/>
    <col min="2816" max="2816" width="4.28515625" style="256" hidden="1" customWidth="1"/>
    <col min="2817" max="2817" width="32.85546875" style="256" hidden="1" customWidth="1"/>
    <col min="2818" max="2818" width="4.28515625" style="256" hidden="1" customWidth="1"/>
    <col min="2819" max="2823" width="15.7109375" style="256" hidden="1" customWidth="1"/>
    <col min="2824" max="3071" width="4.28515625" style="256" hidden="1"/>
    <col min="3072" max="3072" width="4.28515625" style="256" hidden="1" customWidth="1"/>
    <col min="3073" max="3073" width="32.85546875" style="256" hidden="1" customWidth="1"/>
    <col min="3074" max="3074" width="4.28515625" style="256" hidden="1" customWidth="1"/>
    <col min="3075" max="3079" width="15.7109375" style="256" hidden="1" customWidth="1"/>
    <col min="3080" max="3327" width="4.28515625" style="256" hidden="1"/>
    <col min="3328" max="3328" width="4.28515625" style="256" hidden="1" customWidth="1"/>
    <col min="3329" max="3329" width="32.85546875" style="256" hidden="1" customWidth="1"/>
    <col min="3330" max="3330" width="4.28515625" style="256" hidden="1" customWidth="1"/>
    <col min="3331" max="3335" width="15.7109375" style="256" hidden="1" customWidth="1"/>
    <col min="3336" max="3583" width="4.28515625" style="256" hidden="1"/>
    <col min="3584" max="3584" width="4.28515625" style="256" hidden="1" customWidth="1"/>
    <col min="3585" max="3585" width="32.85546875" style="256" hidden="1" customWidth="1"/>
    <col min="3586" max="3586" width="4.28515625" style="256" hidden="1" customWidth="1"/>
    <col min="3587" max="3591" width="15.7109375" style="256" hidden="1" customWidth="1"/>
    <col min="3592" max="3839" width="4.28515625" style="256" hidden="1"/>
    <col min="3840" max="3840" width="4.28515625" style="256" hidden="1" customWidth="1"/>
    <col min="3841" max="3841" width="32.85546875" style="256" hidden="1" customWidth="1"/>
    <col min="3842" max="3842" width="4.28515625" style="256" hidden="1" customWidth="1"/>
    <col min="3843" max="3847" width="15.7109375" style="256" hidden="1" customWidth="1"/>
    <col min="3848" max="4095" width="4.28515625" style="256" hidden="1"/>
    <col min="4096" max="4096" width="4.28515625" style="256" hidden="1" customWidth="1"/>
    <col min="4097" max="4097" width="32.85546875" style="256" hidden="1" customWidth="1"/>
    <col min="4098" max="4098" width="4.28515625" style="256" hidden="1" customWidth="1"/>
    <col min="4099" max="4103" width="15.7109375" style="256" hidden="1" customWidth="1"/>
    <col min="4104" max="4351" width="4.28515625" style="256" hidden="1"/>
    <col min="4352" max="4352" width="4.28515625" style="256" hidden="1" customWidth="1"/>
    <col min="4353" max="4353" width="32.85546875" style="256" hidden="1" customWidth="1"/>
    <col min="4354" max="4354" width="4.28515625" style="256" hidden="1" customWidth="1"/>
    <col min="4355" max="4359" width="15.7109375" style="256" hidden="1" customWidth="1"/>
    <col min="4360" max="4607" width="4.28515625" style="256" hidden="1"/>
    <col min="4608" max="4608" width="4.28515625" style="256" hidden="1" customWidth="1"/>
    <col min="4609" max="4609" width="32.85546875" style="256" hidden="1" customWidth="1"/>
    <col min="4610" max="4610" width="4.28515625" style="256" hidden="1" customWidth="1"/>
    <col min="4611" max="4615" width="15.7109375" style="256" hidden="1" customWidth="1"/>
    <col min="4616" max="4863" width="4.28515625" style="256" hidden="1"/>
    <col min="4864" max="4864" width="4.28515625" style="256" hidden="1" customWidth="1"/>
    <col min="4865" max="4865" width="32.85546875" style="256" hidden="1" customWidth="1"/>
    <col min="4866" max="4866" width="4.28515625" style="256" hidden="1" customWidth="1"/>
    <col min="4867" max="4871" width="15.7109375" style="256" hidden="1" customWidth="1"/>
    <col min="4872" max="5119" width="4.28515625" style="256" hidden="1"/>
    <col min="5120" max="5120" width="4.28515625" style="256" hidden="1" customWidth="1"/>
    <col min="5121" max="5121" width="32.85546875" style="256" hidden="1" customWidth="1"/>
    <col min="5122" max="5122" width="4.28515625" style="256" hidden="1" customWidth="1"/>
    <col min="5123" max="5127" width="15.7109375" style="256" hidden="1" customWidth="1"/>
    <col min="5128" max="5375" width="4.28515625" style="256" hidden="1"/>
    <col min="5376" max="5376" width="4.28515625" style="256" hidden="1" customWidth="1"/>
    <col min="5377" max="5377" width="32.85546875" style="256" hidden="1" customWidth="1"/>
    <col min="5378" max="5378" width="4.28515625" style="256" hidden="1" customWidth="1"/>
    <col min="5379" max="5383" width="15.7109375" style="256" hidden="1" customWidth="1"/>
    <col min="5384" max="5631" width="4.28515625" style="256" hidden="1"/>
    <col min="5632" max="5632" width="4.28515625" style="256" hidden="1" customWidth="1"/>
    <col min="5633" max="5633" width="32.85546875" style="256" hidden="1" customWidth="1"/>
    <col min="5634" max="5634" width="4.28515625" style="256" hidden="1" customWidth="1"/>
    <col min="5635" max="5639" width="15.7109375" style="256" hidden="1" customWidth="1"/>
    <col min="5640" max="5887" width="4.28515625" style="256" hidden="1"/>
    <col min="5888" max="5888" width="4.28515625" style="256" hidden="1" customWidth="1"/>
    <col min="5889" max="5889" width="32.85546875" style="256" hidden="1" customWidth="1"/>
    <col min="5890" max="5890" width="4.28515625" style="256" hidden="1" customWidth="1"/>
    <col min="5891" max="5895" width="15.7109375" style="256" hidden="1" customWidth="1"/>
    <col min="5896" max="6143" width="4.28515625" style="256" hidden="1"/>
    <col min="6144" max="6144" width="4.28515625" style="256" hidden="1" customWidth="1"/>
    <col min="6145" max="6145" width="32.85546875" style="256" hidden="1" customWidth="1"/>
    <col min="6146" max="6146" width="4.28515625" style="256" hidden="1" customWidth="1"/>
    <col min="6147" max="6151" width="15.7109375" style="256" hidden="1" customWidth="1"/>
    <col min="6152" max="6399" width="4.28515625" style="256" hidden="1"/>
    <col min="6400" max="6400" width="4.28515625" style="256" hidden="1" customWidth="1"/>
    <col min="6401" max="6401" width="32.85546875" style="256" hidden="1" customWidth="1"/>
    <col min="6402" max="6402" width="4.28515625" style="256" hidden="1" customWidth="1"/>
    <col min="6403" max="6407" width="15.7109375" style="256" hidden="1" customWidth="1"/>
    <col min="6408" max="6655" width="4.28515625" style="256" hidden="1"/>
    <col min="6656" max="6656" width="4.28515625" style="256" hidden="1" customWidth="1"/>
    <col min="6657" max="6657" width="32.85546875" style="256" hidden="1" customWidth="1"/>
    <col min="6658" max="6658" width="4.28515625" style="256" hidden="1" customWidth="1"/>
    <col min="6659" max="6663" width="15.7109375" style="256" hidden="1" customWidth="1"/>
    <col min="6664" max="6911" width="4.28515625" style="256" hidden="1"/>
    <col min="6912" max="6912" width="4.28515625" style="256" hidden="1" customWidth="1"/>
    <col min="6913" max="6913" width="32.85546875" style="256" hidden="1" customWidth="1"/>
    <col min="6914" max="6914" width="4.28515625" style="256" hidden="1" customWidth="1"/>
    <col min="6915" max="6919" width="15.7109375" style="256" hidden="1" customWidth="1"/>
    <col min="6920" max="7167" width="4.28515625" style="256" hidden="1"/>
    <col min="7168" max="7168" width="4.28515625" style="256" hidden="1" customWidth="1"/>
    <col min="7169" max="7169" width="32.85546875" style="256" hidden="1" customWidth="1"/>
    <col min="7170" max="7170" width="4.28515625" style="256" hidden="1" customWidth="1"/>
    <col min="7171" max="7175" width="15.7109375" style="256" hidden="1" customWidth="1"/>
    <col min="7176" max="7423" width="4.28515625" style="256" hidden="1"/>
    <col min="7424" max="7424" width="4.28515625" style="256" hidden="1" customWidth="1"/>
    <col min="7425" max="7425" width="32.85546875" style="256" hidden="1" customWidth="1"/>
    <col min="7426" max="7426" width="4.28515625" style="256" hidden="1" customWidth="1"/>
    <col min="7427" max="7431" width="15.7109375" style="256" hidden="1" customWidth="1"/>
    <col min="7432" max="7679" width="4.28515625" style="256" hidden="1"/>
    <col min="7680" max="7680" width="4.28515625" style="256" hidden="1" customWidth="1"/>
    <col min="7681" max="7681" width="32.85546875" style="256" hidden="1" customWidth="1"/>
    <col min="7682" max="7682" width="4.28515625" style="256" hidden="1" customWidth="1"/>
    <col min="7683" max="7687" width="15.7109375" style="256" hidden="1" customWidth="1"/>
    <col min="7688" max="7935" width="4.28515625" style="256" hidden="1"/>
    <col min="7936" max="7936" width="4.28515625" style="256" hidden="1" customWidth="1"/>
    <col min="7937" max="7937" width="32.85546875" style="256" hidden="1" customWidth="1"/>
    <col min="7938" max="7938" width="4.28515625" style="256" hidden="1" customWidth="1"/>
    <col min="7939" max="7943" width="15.7109375" style="256" hidden="1" customWidth="1"/>
    <col min="7944" max="8191" width="4.28515625" style="256" hidden="1"/>
    <col min="8192" max="8192" width="4.28515625" style="256" hidden="1" customWidth="1"/>
    <col min="8193" max="8193" width="32.85546875" style="256" hidden="1" customWidth="1"/>
    <col min="8194" max="8194" width="4.28515625" style="256" hidden="1" customWidth="1"/>
    <col min="8195" max="8199" width="15.7109375" style="256" hidden="1" customWidth="1"/>
    <col min="8200" max="8447" width="4.28515625" style="256" hidden="1"/>
    <col min="8448" max="8448" width="4.28515625" style="256" hidden="1" customWidth="1"/>
    <col min="8449" max="8449" width="32.85546875" style="256" hidden="1" customWidth="1"/>
    <col min="8450" max="8450" width="4.28515625" style="256" hidden="1" customWidth="1"/>
    <col min="8451" max="8455" width="15.7109375" style="256" hidden="1" customWidth="1"/>
    <col min="8456" max="8703" width="4.28515625" style="256" hidden="1"/>
    <col min="8704" max="8704" width="4.28515625" style="256" hidden="1" customWidth="1"/>
    <col min="8705" max="8705" width="32.85546875" style="256" hidden="1" customWidth="1"/>
    <col min="8706" max="8706" width="4.28515625" style="256" hidden="1" customWidth="1"/>
    <col min="8707" max="8711" width="15.7109375" style="256" hidden="1" customWidth="1"/>
    <col min="8712" max="8959" width="4.28515625" style="256" hidden="1"/>
    <col min="8960" max="8960" width="4.28515625" style="256" hidden="1" customWidth="1"/>
    <col min="8961" max="8961" width="32.85546875" style="256" hidden="1" customWidth="1"/>
    <col min="8962" max="8962" width="4.28515625" style="256" hidden="1" customWidth="1"/>
    <col min="8963" max="8967" width="15.7109375" style="256" hidden="1" customWidth="1"/>
    <col min="8968" max="9215" width="4.28515625" style="256" hidden="1"/>
    <col min="9216" max="9216" width="4.28515625" style="256" hidden="1" customWidth="1"/>
    <col min="9217" max="9217" width="32.85546875" style="256" hidden="1" customWidth="1"/>
    <col min="9218" max="9218" width="4.28515625" style="256" hidden="1" customWidth="1"/>
    <col min="9219" max="9223" width="15.7109375" style="256" hidden="1" customWidth="1"/>
    <col min="9224" max="9471" width="4.28515625" style="256" hidden="1"/>
    <col min="9472" max="9472" width="4.28515625" style="256" hidden="1" customWidth="1"/>
    <col min="9473" max="9473" width="32.85546875" style="256" hidden="1" customWidth="1"/>
    <col min="9474" max="9474" width="4.28515625" style="256" hidden="1" customWidth="1"/>
    <col min="9475" max="9479" width="15.7109375" style="256" hidden="1" customWidth="1"/>
    <col min="9480" max="9727" width="4.28515625" style="256" hidden="1"/>
    <col min="9728" max="9728" width="4.28515625" style="256" hidden="1" customWidth="1"/>
    <col min="9729" max="9729" width="32.85546875" style="256" hidden="1" customWidth="1"/>
    <col min="9730" max="9730" width="4.28515625" style="256" hidden="1" customWidth="1"/>
    <col min="9731" max="9735" width="15.7109375" style="256" hidden="1" customWidth="1"/>
    <col min="9736" max="9983" width="4.28515625" style="256" hidden="1"/>
    <col min="9984" max="9984" width="4.28515625" style="256" hidden="1" customWidth="1"/>
    <col min="9985" max="9985" width="32.85546875" style="256" hidden="1" customWidth="1"/>
    <col min="9986" max="9986" width="4.28515625" style="256" hidden="1" customWidth="1"/>
    <col min="9987" max="9991" width="15.7109375" style="256" hidden="1" customWidth="1"/>
    <col min="9992" max="10239" width="4.28515625" style="256" hidden="1"/>
    <col min="10240" max="10240" width="4.28515625" style="256" hidden="1" customWidth="1"/>
    <col min="10241" max="10241" width="32.85546875" style="256" hidden="1" customWidth="1"/>
    <col min="10242" max="10242" width="4.28515625" style="256" hidden="1" customWidth="1"/>
    <col min="10243" max="10247" width="15.7109375" style="256" hidden="1" customWidth="1"/>
    <col min="10248" max="10495" width="4.28515625" style="256" hidden="1"/>
    <col min="10496" max="10496" width="4.28515625" style="256" hidden="1" customWidth="1"/>
    <col min="10497" max="10497" width="32.85546875" style="256" hidden="1" customWidth="1"/>
    <col min="10498" max="10498" width="4.28515625" style="256" hidden="1" customWidth="1"/>
    <col min="10499" max="10503" width="15.7109375" style="256" hidden="1" customWidth="1"/>
    <col min="10504" max="10751" width="4.28515625" style="256" hidden="1"/>
    <col min="10752" max="10752" width="4.28515625" style="256" hidden="1" customWidth="1"/>
    <col min="10753" max="10753" width="32.85546875" style="256" hidden="1" customWidth="1"/>
    <col min="10754" max="10754" width="4.28515625" style="256" hidden="1" customWidth="1"/>
    <col min="10755" max="10759" width="15.7109375" style="256" hidden="1" customWidth="1"/>
    <col min="10760" max="11007" width="4.28515625" style="256" hidden="1"/>
    <col min="11008" max="11008" width="4.28515625" style="256" hidden="1" customWidth="1"/>
    <col min="11009" max="11009" width="32.85546875" style="256" hidden="1" customWidth="1"/>
    <col min="11010" max="11010" width="4.28515625" style="256" hidden="1" customWidth="1"/>
    <col min="11011" max="11015" width="15.7109375" style="256" hidden="1" customWidth="1"/>
    <col min="11016" max="11263" width="4.28515625" style="256" hidden="1"/>
    <col min="11264" max="11264" width="4.28515625" style="256" hidden="1" customWidth="1"/>
    <col min="11265" max="11265" width="32.85546875" style="256" hidden="1" customWidth="1"/>
    <col min="11266" max="11266" width="4.28515625" style="256" hidden="1" customWidth="1"/>
    <col min="11267" max="11271" width="15.7109375" style="256" hidden="1" customWidth="1"/>
    <col min="11272" max="11519" width="4.28515625" style="256" hidden="1"/>
    <col min="11520" max="11520" width="4.28515625" style="256" hidden="1" customWidth="1"/>
    <col min="11521" max="11521" width="32.85546875" style="256" hidden="1" customWidth="1"/>
    <col min="11522" max="11522" width="4.28515625" style="256" hidden="1" customWidth="1"/>
    <col min="11523" max="11527" width="15.7109375" style="256" hidden="1" customWidth="1"/>
    <col min="11528" max="11775" width="4.28515625" style="256" hidden="1"/>
    <col min="11776" max="11776" width="4.28515625" style="256" hidden="1" customWidth="1"/>
    <col min="11777" max="11777" width="32.85546875" style="256" hidden="1" customWidth="1"/>
    <col min="11778" max="11778" width="4.28515625" style="256" hidden="1" customWidth="1"/>
    <col min="11779" max="11783" width="15.7109375" style="256" hidden="1" customWidth="1"/>
    <col min="11784" max="12031" width="4.28515625" style="256" hidden="1"/>
    <col min="12032" max="12032" width="4.28515625" style="256" hidden="1" customWidth="1"/>
    <col min="12033" max="12033" width="32.85546875" style="256" hidden="1" customWidth="1"/>
    <col min="12034" max="12034" width="4.28515625" style="256" hidden="1" customWidth="1"/>
    <col min="12035" max="12039" width="15.7109375" style="256" hidden="1" customWidth="1"/>
    <col min="12040" max="12287" width="4.28515625" style="256" hidden="1"/>
    <col min="12288" max="12288" width="4.28515625" style="256" hidden="1" customWidth="1"/>
    <col min="12289" max="12289" width="32.85546875" style="256" hidden="1" customWidth="1"/>
    <col min="12290" max="12290" width="4.28515625" style="256" hidden="1" customWidth="1"/>
    <col min="12291" max="12295" width="15.7109375" style="256" hidden="1" customWidth="1"/>
    <col min="12296" max="12543" width="4.28515625" style="256" hidden="1"/>
    <col min="12544" max="12544" width="4.28515625" style="256" hidden="1" customWidth="1"/>
    <col min="12545" max="12545" width="32.85546875" style="256" hidden="1" customWidth="1"/>
    <col min="12546" max="12546" width="4.28515625" style="256" hidden="1" customWidth="1"/>
    <col min="12547" max="12551" width="15.7109375" style="256" hidden="1" customWidth="1"/>
    <col min="12552" max="12799" width="4.28515625" style="256" hidden="1"/>
    <col min="12800" max="12800" width="4.28515625" style="256" hidden="1" customWidth="1"/>
    <col min="12801" max="12801" width="32.85546875" style="256" hidden="1" customWidth="1"/>
    <col min="12802" max="12802" width="4.28515625" style="256" hidden="1" customWidth="1"/>
    <col min="12803" max="12807" width="15.7109375" style="256" hidden="1" customWidth="1"/>
    <col min="12808" max="13055" width="4.28515625" style="256" hidden="1"/>
    <col min="13056" max="13056" width="4.28515625" style="256" hidden="1" customWidth="1"/>
    <col min="13057" max="13057" width="32.85546875" style="256" hidden="1" customWidth="1"/>
    <col min="13058" max="13058" width="4.28515625" style="256" hidden="1" customWidth="1"/>
    <col min="13059" max="13063" width="15.7109375" style="256" hidden="1" customWidth="1"/>
    <col min="13064" max="13311" width="4.28515625" style="256" hidden="1"/>
    <col min="13312" max="13312" width="4.28515625" style="256" hidden="1" customWidth="1"/>
    <col min="13313" max="13313" width="32.85546875" style="256" hidden="1" customWidth="1"/>
    <col min="13314" max="13314" width="4.28515625" style="256" hidden="1" customWidth="1"/>
    <col min="13315" max="13319" width="15.7109375" style="256" hidden="1" customWidth="1"/>
    <col min="13320" max="13567" width="4.28515625" style="256" hidden="1"/>
    <col min="13568" max="13568" width="4.28515625" style="256" hidden="1" customWidth="1"/>
    <col min="13569" max="13569" width="32.85546875" style="256" hidden="1" customWidth="1"/>
    <col min="13570" max="13570" width="4.28515625" style="256" hidden="1" customWidth="1"/>
    <col min="13571" max="13575" width="15.7109375" style="256" hidden="1" customWidth="1"/>
    <col min="13576" max="13823" width="4.28515625" style="256" hidden="1"/>
    <col min="13824" max="13824" width="4.28515625" style="256" hidden="1" customWidth="1"/>
    <col min="13825" max="13825" width="32.85546875" style="256" hidden="1" customWidth="1"/>
    <col min="13826" max="13826" width="4.28515625" style="256" hidden="1" customWidth="1"/>
    <col min="13827" max="13831" width="15.7109375" style="256" hidden="1" customWidth="1"/>
    <col min="13832" max="14079" width="4.28515625" style="256" hidden="1"/>
    <col min="14080" max="14080" width="4.28515625" style="256" hidden="1" customWidth="1"/>
    <col min="14081" max="14081" width="32.85546875" style="256" hidden="1" customWidth="1"/>
    <col min="14082" max="14082" width="4.28515625" style="256" hidden="1" customWidth="1"/>
    <col min="14083" max="14087" width="15.7109375" style="256" hidden="1" customWidth="1"/>
    <col min="14088" max="14335" width="4.28515625" style="256" hidden="1"/>
    <col min="14336" max="14336" width="4.28515625" style="256" hidden="1" customWidth="1"/>
    <col min="14337" max="14337" width="32.85546875" style="256" hidden="1" customWidth="1"/>
    <col min="14338" max="14338" width="4.28515625" style="256" hidden="1" customWidth="1"/>
    <col min="14339" max="14343" width="15.7109375" style="256" hidden="1" customWidth="1"/>
    <col min="14344" max="14591" width="4.28515625" style="256" hidden="1"/>
    <col min="14592" max="14592" width="4.28515625" style="256" hidden="1" customWidth="1"/>
    <col min="14593" max="14593" width="32.85546875" style="256" hidden="1" customWidth="1"/>
    <col min="14594" max="14594" width="4.28515625" style="256" hidden="1" customWidth="1"/>
    <col min="14595" max="14599" width="15.7109375" style="256" hidden="1" customWidth="1"/>
    <col min="14600" max="14847" width="4.28515625" style="256" hidden="1"/>
    <col min="14848" max="14848" width="4.28515625" style="256" hidden="1" customWidth="1"/>
    <col min="14849" max="14849" width="32.85546875" style="256" hidden="1" customWidth="1"/>
    <col min="14850" max="14850" width="4.28515625" style="256" hidden="1" customWidth="1"/>
    <col min="14851" max="14855" width="15.7109375" style="256" hidden="1" customWidth="1"/>
    <col min="14856" max="15103" width="4.28515625" style="256" hidden="1"/>
    <col min="15104" max="15104" width="4.28515625" style="256" hidden="1" customWidth="1"/>
    <col min="15105" max="15105" width="32.85546875" style="256" hidden="1" customWidth="1"/>
    <col min="15106" max="15106" width="4.28515625" style="256" hidden="1" customWidth="1"/>
    <col min="15107" max="15111" width="15.7109375" style="256" hidden="1" customWidth="1"/>
    <col min="15112" max="15359" width="4.28515625" style="256" hidden="1"/>
    <col min="15360" max="15360" width="4.28515625" style="256" hidden="1" customWidth="1"/>
    <col min="15361" max="15361" width="32.85546875" style="256" hidden="1" customWidth="1"/>
    <col min="15362" max="15362" width="4.28515625" style="256" hidden="1" customWidth="1"/>
    <col min="15363" max="15367" width="15.7109375" style="256" hidden="1" customWidth="1"/>
    <col min="15368" max="15615" width="4.28515625" style="256" hidden="1"/>
    <col min="15616" max="15616" width="4.28515625" style="256" hidden="1" customWidth="1"/>
    <col min="15617" max="15617" width="32.85546875" style="256" hidden="1" customWidth="1"/>
    <col min="15618" max="15618" width="4.28515625" style="256" hidden="1" customWidth="1"/>
    <col min="15619" max="15623" width="15.7109375" style="256" hidden="1" customWidth="1"/>
    <col min="15624" max="15871" width="4.28515625" style="256" hidden="1"/>
    <col min="15872" max="15872" width="4.28515625" style="256" hidden="1" customWidth="1"/>
    <col min="15873" max="15873" width="32.85546875" style="256" hidden="1" customWidth="1"/>
    <col min="15874" max="15874" width="4.28515625" style="256" hidden="1" customWidth="1"/>
    <col min="15875" max="15879" width="15.7109375" style="256" hidden="1" customWidth="1"/>
    <col min="15880" max="16127" width="4.28515625" style="256" hidden="1"/>
    <col min="16128" max="16128" width="4.28515625" style="256" hidden="1" customWidth="1"/>
    <col min="16129" max="16129" width="32.85546875" style="256" hidden="1" customWidth="1"/>
    <col min="16130" max="16130" width="4.28515625" style="256" hidden="1" customWidth="1"/>
    <col min="16131" max="16135" width="15.7109375" style="256" hidden="1" customWidth="1"/>
    <col min="16136" max="16136" width="15.7109375" style="256" hidden="1"/>
    <col min="16137" max="16384" width="4.28515625" style="256" hidden="1"/>
  </cols>
  <sheetData>
    <row r="1" spans="1:92" ht="25.5" customHeight="1" thickBot="1" x14ac:dyDescent="0.3">
      <c r="A1" s="255" t="s">
        <v>266</v>
      </c>
    </row>
    <row r="2" spans="1:92" x14ac:dyDescent="0.2">
      <c r="A2" s="257"/>
      <c r="B2" s="257"/>
      <c r="C2" s="258" t="s">
        <v>267</v>
      </c>
      <c r="D2" s="258"/>
      <c r="E2" s="258"/>
      <c r="F2" s="258"/>
      <c r="G2" s="258"/>
    </row>
    <row r="3" spans="1:92" x14ac:dyDescent="0.2">
      <c r="A3" s="259"/>
      <c r="B3" s="259"/>
      <c r="C3" s="260">
        <v>2015</v>
      </c>
      <c r="D3" s="260">
        <v>2016</v>
      </c>
      <c r="E3" s="260">
        <v>2017</v>
      </c>
      <c r="F3" s="260">
        <v>2018</v>
      </c>
      <c r="G3" s="260">
        <v>2019</v>
      </c>
    </row>
    <row r="4" spans="1:92" ht="30" customHeight="1" x14ac:dyDescent="0.2">
      <c r="A4" s="261" t="s">
        <v>268</v>
      </c>
      <c r="B4" s="261" t="s">
        <v>269</v>
      </c>
      <c r="C4" s="262">
        <v>25015777000</v>
      </c>
      <c r="D4" s="262">
        <v>25559230000</v>
      </c>
      <c r="E4" s="262">
        <v>27650030000</v>
      </c>
      <c r="F4" s="262">
        <v>29469521000</v>
      </c>
      <c r="G4" s="263">
        <v>31950436000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</row>
    <row r="5" spans="1:92" ht="13.5" customHeight="1" x14ac:dyDescent="0.2">
      <c r="B5" s="261" t="s">
        <v>270</v>
      </c>
      <c r="C5" s="262">
        <v>28514173277</v>
      </c>
      <c r="D5" s="262">
        <v>30383113197</v>
      </c>
      <c r="E5" s="262">
        <v>32087136793</v>
      </c>
      <c r="F5" s="262">
        <v>33076332666</v>
      </c>
      <c r="G5" s="263">
        <v>34558579738</v>
      </c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</row>
    <row r="6" spans="1:92" ht="13.5" customHeight="1" x14ac:dyDescent="0.2">
      <c r="B6" s="261" t="s">
        <v>271</v>
      </c>
      <c r="C6" s="262">
        <v>-410687156</v>
      </c>
      <c r="D6" s="262">
        <v>-893232713</v>
      </c>
      <c r="E6" s="262">
        <v>-1143376055</v>
      </c>
      <c r="F6" s="262">
        <v>-1151708500</v>
      </c>
      <c r="G6" s="263">
        <v>-1174499280</v>
      </c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</row>
    <row r="7" spans="1:92" ht="13.5" customHeight="1" x14ac:dyDescent="0.2">
      <c r="A7" s="261"/>
      <c r="B7" s="261" t="s">
        <v>272</v>
      </c>
      <c r="C7" s="262">
        <v>2015231412</v>
      </c>
      <c r="D7" s="262">
        <v>2039446446</v>
      </c>
      <c r="E7" s="262">
        <v>2142689792</v>
      </c>
      <c r="F7" s="262">
        <v>2265872740</v>
      </c>
      <c r="G7" s="263">
        <v>2328606716</v>
      </c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</row>
    <row r="8" spans="1:92" ht="13.5" customHeight="1" x14ac:dyDescent="0.2">
      <c r="A8" s="261"/>
      <c r="B8" s="261" t="s">
        <v>273</v>
      </c>
      <c r="C8" s="262">
        <v>-2016030654</v>
      </c>
      <c r="D8" s="262">
        <v>-2040340737</v>
      </c>
      <c r="E8" s="262">
        <v>-2148394678</v>
      </c>
      <c r="F8" s="262">
        <v>-2275552651</v>
      </c>
      <c r="G8" s="263">
        <v>-2334494165</v>
      </c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</row>
    <row r="9" spans="1:92" ht="13.5" customHeight="1" x14ac:dyDescent="0.2">
      <c r="A9" s="261"/>
      <c r="B9" s="261" t="s">
        <v>274</v>
      </c>
      <c r="C9" s="262">
        <v>640783534</v>
      </c>
      <c r="D9" s="262">
        <v>530336908</v>
      </c>
      <c r="E9" s="262">
        <v>534116739</v>
      </c>
      <c r="F9" s="262">
        <v>538965802</v>
      </c>
      <c r="G9" s="263">
        <v>540745064</v>
      </c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</row>
    <row r="10" spans="1:92" ht="13.5" customHeight="1" x14ac:dyDescent="0.2">
      <c r="A10" s="261"/>
      <c r="B10" s="261" t="s">
        <v>275</v>
      </c>
      <c r="C10" s="262">
        <v>470066209</v>
      </c>
      <c r="D10" s="262">
        <v>236752155</v>
      </c>
      <c r="E10" s="262">
        <v>143291700</v>
      </c>
      <c r="F10" s="262">
        <v>75922674</v>
      </c>
      <c r="G10" s="263">
        <v>7018804</v>
      </c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</row>
    <row r="11" spans="1:92" ht="21" customHeight="1" x14ac:dyDescent="0.2">
      <c r="A11" s="261" t="s">
        <v>276</v>
      </c>
      <c r="B11" s="261" t="s">
        <v>277</v>
      </c>
      <c r="C11" s="262">
        <v>29213536622</v>
      </c>
      <c r="D11" s="262">
        <v>30256075256</v>
      </c>
      <c r="E11" s="262">
        <v>31615464291</v>
      </c>
      <c r="F11" s="262">
        <v>32529832731</v>
      </c>
      <c r="G11" s="263">
        <v>33925956877</v>
      </c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</row>
    <row r="12" spans="1:92" ht="21" customHeight="1" x14ac:dyDescent="0.2">
      <c r="A12" s="261" t="s">
        <v>278</v>
      </c>
      <c r="B12" s="261" t="s">
        <v>279</v>
      </c>
      <c r="C12" s="262">
        <v>-4197759622</v>
      </c>
      <c r="D12" s="262">
        <v>-4696845256</v>
      </c>
      <c r="E12" s="262">
        <v>-3965434291</v>
      </c>
      <c r="F12" s="262">
        <v>-3060311731</v>
      </c>
      <c r="G12" s="263">
        <v>-1975520877</v>
      </c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</row>
    <row r="13" spans="1:92" ht="21.75" customHeight="1" x14ac:dyDescent="0.2">
      <c r="A13" s="261" t="s">
        <v>280</v>
      </c>
      <c r="B13" s="264" t="s">
        <v>281</v>
      </c>
      <c r="C13" s="262">
        <v>9737559</v>
      </c>
      <c r="D13" s="262">
        <v>9838418</v>
      </c>
      <c r="E13" s="262">
        <v>9967637</v>
      </c>
      <c r="F13" s="262">
        <v>10104036</v>
      </c>
      <c r="G13" s="263">
        <v>10215309</v>
      </c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</row>
    <row r="14" spans="1:92" ht="19.5" customHeight="1" x14ac:dyDescent="0.2">
      <c r="A14" s="265" t="s">
        <v>282</v>
      </c>
      <c r="B14" s="265" t="s">
        <v>283</v>
      </c>
      <c r="C14" s="266">
        <v>-431.08951863603602</v>
      </c>
      <c r="D14" s="266">
        <v>-477.4</v>
      </c>
      <c r="E14" s="266">
        <v>-397.83092933661209</v>
      </c>
      <c r="F14" s="266">
        <v>-302.88012938592061</v>
      </c>
      <c r="G14" s="267">
        <v>-193.38826431975772</v>
      </c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</row>
    <row r="15" spans="1:92" ht="24" customHeight="1" x14ac:dyDescent="0.2">
      <c r="A15" s="268" t="s">
        <v>284</v>
      </c>
      <c r="B15" s="261"/>
      <c r="C15" s="261"/>
      <c r="D15" s="261"/>
      <c r="E15" s="261"/>
      <c r="F15" s="261"/>
      <c r="G15" s="269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</row>
    <row r="16" spans="1:92" ht="12.75" customHeight="1" x14ac:dyDescent="0.2">
      <c r="A16" s="261" t="s">
        <v>285</v>
      </c>
      <c r="B16" s="261"/>
      <c r="C16" s="262">
        <v>30529404689</v>
      </c>
      <c r="D16" s="262">
        <v>32422559643</v>
      </c>
      <c r="E16" s="262">
        <v>34229826585</v>
      </c>
      <c r="F16" s="262">
        <v>35342205406</v>
      </c>
      <c r="G16" s="263">
        <v>36887186454</v>
      </c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</row>
    <row r="17" spans="1:92" ht="12.75" customHeight="1" x14ac:dyDescent="0.2">
      <c r="A17" s="261" t="s">
        <v>286</v>
      </c>
      <c r="B17" s="261"/>
      <c r="C17" s="262">
        <v>-2426717810</v>
      </c>
      <c r="D17" s="262">
        <v>-2933573450</v>
      </c>
      <c r="E17" s="262">
        <v>-3291770733</v>
      </c>
      <c r="F17" s="262">
        <v>-3427261151</v>
      </c>
      <c r="G17" s="263">
        <v>-3508993445</v>
      </c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</row>
    <row r="18" spans="1:92" ht="12.75" customHeight="1" x14ac:dyDescent="0.2">
      <c r="A18" s="261" t="s">
        <v>287</v>
      </c>
      <c r="B18" s="261"/>
      <c r="C18" s="262">
        <v>640783534</v>
      </c>
      <c r="D18" s="262">
        <v>530336908</v>
      </c>
      <c r="E18" s="262">
        <v>534116739</v>
      </c>
      <c r="F18" s="262">
        <v>538965802</v>
      </c>
      <c r="G18" s="263">
        <v>540745064</v>
      </c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</row>
    <row r="19" spans="1:92" ht="12.75" customHeight="1" x14ac:dyDescent="0.2">
      <c r="A19" s="261" t="s">
        <v>288</v>
      </c>
      <c r="B19" s="261"/>
      <c r="C19" s="262">
        <v>470066209</v>
      </c>
      <c r="D19" s="262">
        <v>236752155</v>
      </c>
      <c r="E19" s="262">
        <v>143291700</v>
      </c>
      <c r="F19" s="262">
        <v>75922674</v>
      </c>
      <c r="G19" s="263">
        <v>7018804</v>
      </c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</row>
    <row r="20" spans="1:92" s="271" customFormat="1" ht="12.75" customHeight="1" x14ac:dyDescent="0.2">
      <c r="A20" s="261" t="s">
        <v>243</v>
      </c>
      <c r="B20" s="261"/>
      <c r="C20" s="262">
        <v>-4197759625</v>
      </c>
      <c r="D20" s="262">
        <v>-4696845255</v>
      </c>
      <c r="E20" s="262">
        <v>-3965434293</v>
      </c>
      <c r="F20" s="262">
        <v>-3060311730</v>
      </c>
      <c r="G20" s="263">
        <v>-1975520878</v>
      </c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</row>
    <row r="21" spans="1:92" ht="21" customHeight="1" thickBot="1" x14ac:dyDescent="0.25">
      <c r="A21" s="272" t="s">
        <v>289</v>
      </c>
      <c r="B21" s="273"/>
      <c r="C21" s="274">
        <v>25015776997</v>
      </c>
      <c r="D21" s="274">
        <v>25559230001</v>
      </c>
      <c r="E21" s="274">
        <v>27650029998</v>
      </c>
      <c r="F21" s="274">
        <v>29469521001</v>
      </c>
      <c r="G21" s="275">
        <v>31950435999</v>
      </c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</row>
    <row r="22" spans="1:92" ht="10.5" customHeight="1" x14ac:dyDescent="0.2">
      <c r="A22" s="276"/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</row>
    <row r="23" spans="1:92" ht="14.25" x14ac:dyDescent="0.2">
      <c r="A23" s="277"/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</row>
    <row r="24" spans="1:92" x14ac:dyDescent="0.2"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</row>
    <row r="25" spans="1:92" x14ac:dyDescent="0.2">
      <c r="A25" s="278"/>
      <c r="B25" s="279"/>
      <c r="C25" s="280"/>
      <c r="D25" s="280"/>
      <c r="E25" s="280"/>
      <c r="F25" s="280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</row>
    <row r="26" spans="1:92" ht="21" hidden="1" customHeight="1" x14ac:dyDescent="0.25">
      <c r="A26" s="278"/>
      <c r="B26" s="279"/>
      <c r="C26" s="281"/>
      <c r="D26" s="281"/>
      <c r="E26" s="281"/>
      <c r="F26" s="28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</row>
    <row r="27" spans="1:92" ht="13.5" hidden="1" customHeight="1" x14ac:dyDescent="0.2">
      <c r="A27" s="282"/>
      <c r="B27" s="279"/>
      <c r="C27" s="283"/>
      <c r="D27" s="283"/>
      <c r="E27" s="283"/>
      <c r="F27" s="283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</row>
    <row r="28" spans="1:92" ht="12.75" hidden="1" customHeight="1" x14ac:dyDescent="0.2">
      <c r="A28" s="279"/>
      <c r="B28" s="279"/>
      <c r="C28" s="284"/>
      <c r="D28" s="284"/>
      <c r="E28" s="284"/>
      <c r="F28" s="284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</row>
    <row r="29" spans="1:92" ht="24.95" hidden="1" customHeight="1" x14ac:dyDescent="0.2">
      <c r="A29" s="279"/>
      <c r="B29" s="279"/>
      <c r="C29" s="284"/>
      <c r="D29" s="284"/>
      <c r="E29" s="284"/>
      <c r="F29" s="284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</row>
    <row r="30" spans="1:92" ht="18" hidden="1" customHeight="1" x14ac:dyDescent="0.2">
      <c r="A30" s="279"/>
      <c r="B30" s="279"/>
      <c r="C30" s="284"/>
      <c r="D30" s="284"/>
      <c r="E30" s="284"/>
      <c r="F30" s="284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</row>
    <row r="31" spans="1:92" ht="18" hidden="1" customHeight="1" x14ac:dyDescent="0.2">
      <c r="A31" s="279"/>
      <c r="B31" s="279"/>
      <c r="C31" s="284"/>
      <c r="D31" s="284"/>
      <c r="E31" s="284"/>
      <c r="F31" s="284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</row>
    <row r="32" spans="1:92" ht="18" hidden="1" customHeight="1" x14ac:dyDescent="0.2">
      <c r="A32" s="279"/>
      <c r="B32" s="279"/>
      <c r="C32" s="284"/>
      <c r="D32" s="284"/>
      <c r="E32" s="284"/>
      <c r="F32" s="284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</row>
    <row r="33" spans="1:92" ht="18" hidden="1" customHeight="1" x14ac:dyDescent="0.2">
      <c r="A33" s="285"/>
      <c r="B33" s="279"/>
      <c r="C33" s="286"/>
      <c r="D33" s="286"/>
      <c r="E33" s="286"/>
      <c r="F33" s="286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</row>
    <row r="34" spans="1:92" ht="18" hidden="1" customHeight="1" x14ac:dyDescent="0.2">
      <c r="A34" s="279"/>
      <c r="B34" s="279"/>
      <c r="C34" s="279"/>
      <c r="D34" s="279"/>
      <c r="E34" s="279"/>
      <c r="F34" s="279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</row>
    <row r="35" spans="1:92" ht="21" hidden="1" customHeight="1" x14ac:dyDescent="0.2">
      <c r="A35" s="279"/>
      <c r="B35" s="279"/>
      <c r="C35" s="287"/>
      <c r="D35" s="287"/>
      <c r="E35" s="287"/>
      <c r="F35" s="287"/>
    </row>
    <row r="36" spans="1:92" ht="6.75" hidden="1" customHeight="1" x14ac:dyDescent="0.2">
      <c r="A36" s="279"/>
      <c r="B36" s="279"/>
      <c r="C36" s="284"/>
      <c r="D36" s="284"/>
      <c r="E36" s="284"/>
      <c r="F36" s="284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261"/>
      <c r="CD36" s="261"/>
      <c r="CE36" s="261"/>
      <c r="CF36" s="261"/>
      <c r="CG36" s="261"/>
      <c r="CH36" s="261"/>
      <c r="CI36" s="261"/>
      <c r="CJ36" s="261"/>
      <c r="CK36" s="261"/>
      <c r="CL36" s="261"/>
      <c r="CM36" s="261"/>
      <c r="CN36" s="261"/>
    </row>
    <row r="37" spans="1:92" ht="15" hidden="1" customHeight="1" x14ac:dyDescent="0.2">
      <c r="A37" s="279"/>
      <c r="B37" s="283"/>
      <c r="C37" s="284"/>
      <c r="D37" s="284"/>
      <c r="E37" s="284"/>
      <c r="F37" s="284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261"/>
      <c r="CC37" s="261"/>
      <c r="CD37" s="261"/>
      <c r="CE37" s="261"/>
      <c r="CF37" s="261"/>
      <c r="CG37" s="261"/>
      <c r="CH37" s="261"/>
      <c r="CI37" s="261"/>
      <c r="CJ37" s="261"/>
      <c r="CK37" s="261"/>
      <c r="CL37" s="261"/>
      <c r="CM37" s="261"/>
      <c r="CN37" s="261"/>
    </row>
    <row r="38" spans="1:92" ht="15" hidden="1" customHeight="1" x14ac:dyDescent="0.2">
      <c r="A38" s="279"/>
      <c r="B38" s="279"/>
      <c r="C38" s="284"/>
      <c r="D38" s="284"/>
      <c r="E38" s="284"/>
      <c r="F38" s="284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261"/>
      <c r="BZ38" s="261"/>
      <c r="CA38" s="261"/>
      <c r="CB38" s="261"/>
      <c r="CC38" s="261"/>
      <c r="CD38" s="261"/>
      <c r="CE38" s="261"/>
      <c r="CF38" s="261"/>
      <c r="CG38" s="261"/>
      <c r="CH38" s="261"/>
      <c r="CI38" s="261"/>
      <c r="CJ38" s="261"/>
      <c r="CK38" s="261"/>
      <c r="CL38" s="261"/>
      <c r="CM38" s="261"/>
      <c r="CN38" s="261"/>
    </row>
    <row r="39" spans="1:92" s="271" customFormat="1" ht="15" hidden="1" customHeight="1" x14ac:dyDescent="0.2">
      <c r="A39" s="285"/>
      <c r="B39" s="285"/>
      <c r="C39" s="288"/>
      <c r="D39" s="289"/>
      <c r="E39" s="289"/>
      <c r="F39" s="289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</row>
    <row r="40" spans="1:92" ht="15" hidden="1" customHeight="1" x14ac:dyDescent="0.2">
      <c r="A40" s="279"/>
      <c r="B40" s="279"/>
      <c r="C40" s="290"/>
      <c r="D40" s="290"/>
      <c r="E40" s="290"/>
      <c r="F40" s="290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</row>
    <row r="41" spans="1:92" ht="12.75" hidden="1" customHeight="1" x14ac:dyDescent="0.2">
      <c r="A41" s="279"/>
      <c r="B41" s="279"/>
      <c r="C41" s="290"/>
      <c r="D41" s="290"/>
      <c r="E41" s="290"/>
      <c r="F41" s="290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</row>
    <row r="42" spans="1:92" ht="12.75" hidden="1" customHeight="1" x14ac:dyDescent="0.2">
      <c r="A42" s="285"/>
      <c r="B42" s="279"/>
      <c r="C42" s="290"/>
      <c r="D42" s="290"/>
      <c r="E42" s="290"/>
      <c r="F42" s="290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61"/>
      <c r="CF42" s="261"/>
      <c r="CG42" s="261"/>
      <c r="CH42" s="261"/>
      <c r="CI42" s="261"/>
      <c r="CJ42" s="261"/>
      <c r="CK42" s="261"/>
      <c r="CL42" s="261"/>
      <c r="CM42" s="261"/>
      <c r="CN42" s="261"/>
    </row>
    <row r="43" spans="1:92" ht="12.75" hidden="1" customHeight="1" x14ac:dyDescent="0.2">
      <c r="A43" s="279"/>
      <c r="B43" s="279"/>
      <c r="C43" s="279"/>
      <c r="D43" s="279"/>
      <c r="E43" s="279"/>
      <c r="F43" s="279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61"/>
      <c r="CI43" s="261"/>
      <c r="CJ43" s="261"/>
      <c r="CK43" s="261"/>
      <c r="CL43" s="261"/>
      <c r="CM43" s="261"/>
      <c r="CN43" s="261"/>
    </row>
    <row r="44" spans="1:92" ht="12.75" hidden="1" customHeight="1" x14ac:dyDescent="0.2">
      <c r="A44" s="261"/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</row>
    <row r="45" spans="1:92" ht="12.75" hidden="1" customHeight="1" x14ac:dyDescent="0.2">
      <c r="A45" s="261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</row>
    <row r="46" spans="1:92" ht="12.75" hidden="1" customHeight="1" x14ac:dyDescent="0.2">
      <c r="A46" s="261"/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</row>
    <row r="47" spans="1:92" ht="12.75" hidden="1" customHeight="1" x14ac:dyDescent="0.2">
      <c r="A47" s="261"/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</row>
    <row r="48" spans="1:92" ht="12.75" hidden="1" customHeight="1" x14ac:dyDescent="0.2">
      <c r="A48" s="261"/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1"/>
      <c r="CH48" s="261"/>
      <c r="CI48" s="261"/>
      <c r="CJ48" s="261"/>
      <c r="CK48" s="261"/>
      <c r="CL48" s="261"/>
      <c r="CM48" s="261"/>
      <c r="CN48" s="261"/>
    </row>
    <row r="49" spans="1:92" ht="12.75" hidden="1" customHeight="1" x14ac:dyDescent="0.2">
      <c r="A49" s="261"/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  <c r="CJ49" s="261"/>
      <c r="CK49" s="261"/>
      <c r="CL49" s="261"/>
      <c r="CM49" s="261"/>
      <c r="CN49" s="261"/>
    </row>
    <row r="50" spans="1:92" ht="12.75" hidden="1" customHeight="1" x14ac:dyDescent="0.2">
      <c r="A50" s="261"/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261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1"/>
      <c r="CH50" s="261"/>
      <c r="CI50" s="261"/>
      <c r="CJ50" s="261"/>
      <c r="CK50" s="261"/>
      <c r="CL50" s="261"/>
      <c r="CM50" s="261"/>
      <c r="CN50" s="261"/>
    </row>
    <row r="51" spans="1:92" ht="12.75" hidden="1" customHeight="1" x14ac:dyDescent="0.2">
      <c r="A51" s="261"/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261"/>
      <c r="BS51" s="261"/>
      <c r="BT51" s="261"/>
      <c r="BU51" s="261"/>
      <c r="BV51" s="261"/>
      <c r="BW51" s="261"/>
      <c r="BX51" s="261"/>
      <c r="BY51" s="261"/>
      <c r="BZ51" s="261"/>
      <c r="CA51" s="261"/>
      <c r="CB51" s="261"/>
      <c r="CC51" s="261"/>
      <c r="CD51" s="261"/>
      <c r="CE51" s="261"/>
      <c r="CF51" s="261"/>
      <c r="CG51" s="261"/>
      <c r="CH51" s="261"/>
      <c r="CI51" s="261"/>
      <c r="CJ51" s="261"/>
      <c r="CK51" s="261"/>
      <c r="CL51" s="261"/>
      <c r="CM51" s="261"/>
      <c r="CN51" s="261"/>
    </row>
    <row r="52" spans="1:92" ht="12.75" hidden="1" customHeight="1" x14ac:dyDescent="0.2">
      <c r="A52" s="261"/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  <c r="CJ52" s="261"/>
      <c r="CK52" s="261"/>
      <c r="CL52" s="261"/>
      <c r="CM52" s="261"/>
      <c r="CN52" s="261"/>
    </row>
    <row r="53" spans="1:92" ht="12.75" hidden="1" customHeight="1" x14ac:dyDescent="0.2">
      <c r="A53" s="261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</row>
    <row r="54" spans="1:92" ht="12.75" hidden="1" customHeight="1" x14ac:dyDescent="0.2">
      <c r="A54" s="261"/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  <c r="CJ54" s="261"/>
      <c r="CK54" s="261"/>
      <c r="CL54" s="261"/>
      <c r="CM54" s="261"/>
      <c r="CN54" s="261"/>
    </row>
    <row r="55" spans="1:92" ht="12.75" hidden="1" customHeight="1" x14ac:dyDescent="0.2">
      <c r="A55" s="261"/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  <c r="BS55" s="261"/>
      <c r="BT55" s="261"/>
      <c r="BU55" s="261"/>
      <c r="BV55" s="261"/>
      <c r="BW55" s="261"/>
      <c r="BX55" s="261"/>
      <c r="BY55" s="261"/>
      <c r="BZ55" s="261"/>
      <c r="CA55" s="261"/>
      <c r="CB55" s="261"/>
      <c r="CC55" s="261"/>
      <c r="CD55" s="261"/>
      <c r="CE55" s="261"/>
      <c r="CF55" s="261"/>
      <c r="CG55" s="261"/>
      <c r="CH55" s="261"/>
      <c r="CI55" s="261"/>
      <c r="CJ55" s="261"/>
      <c r="CK55" s="261"/>
      <c r="CL55" s="261"/>
      <c r="CM55" s="261"/>
      <c r="CN55" s="261"/>
    </row>
    <row r="56" spans="1:92" ht="12.75" hidden="1" customHeight="1" x14ac:dyDescent="0.2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  <c r="BS56" s="261"/>
      <c r="BT56" s="261"/>
      <c r="BU56" s="261"/>
      <c r="BV56" s="261"/>
      <c r="BW56" s="261"/>
      <c r="BX56" s="261"/>
      <c r="BY56" s="261"/>
      <c r="BZ56" s="261"/>
      <c r="CA56" s="261"/>
      <c r="CB56" s="261"/>
      <c r="CC56" s="261"/>
      <c r="CD56" s="261"/>
      <c r="CE56" s="261"/>
      <c r="CF56" s="261"/>
      <c r="CG56" s="261"/>
      <c r="CH56" s="261"/>
      <c r="CI56" s="261"/>
      <c r="CJ56" s="261"/>
      <c r="CK56" s="261"/>
      <c r="CL56" s="261"/>
      <c r="CM56" s="261"/>
      <c r="CN56" s="261"/>
    </row>
    <row r="57" spans="1:92" ht="12.75" hidden="1" customHeight="1" x14ac:dyDescent="0.2">
      <c r="A57" s="261"/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1"/>
      <c r="CE57" s="261"/>
      <c r="CF57" s="261"/>
      <c r="CG57" s="261"/>
      <c r="CH57" s="261"/>
      <c r="CI57" s="261"/>
      <c r="CJ57" s="261"/>
      <c r="CK57" s="261"/>
      <c r="CL57" s="261"/>
      <c r="CM57" s="261"/>
      <c r="CN57" s="261"/>
    </row>
    <row r="58" spans="1:92" ht="12.75" hidden="1" customHeight="1" x14ac:dyDescent="0.2">
      <c r="A58" s="261"/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  <c r="BS58" s="261"/>
      <c r="BT58" s="261"/>
      <c r="BU58" s="261"/>
      <c r="BV58" s="261"/>
      <c r="BW58" s="261"/>
      <c r="BX58" s="261"/>
      <c r="BY58" s="261"/>
      <c r="BZ58" s="261"/>
      <c r="CA58" s="261"/>
      <c r="CB58" s="261"/>
      <c r="CC58" s="261"/>
      <c r="CD58" s="261"/>
      <c r="CE58" s="261"/>
      <c r="CF58" s="261"/>
      <c r="CG58" s="261"/>
      <c r="CH58" s="261"/>
      <c r="CI58" s="261"/>
      <c r="CJ58" s="261"/>
      <c r="CK58" s="261"/>
      <c r="CL58" s="261"/>
      <c r="CM58" s="261"/>
      <c r="CN58" s="261"/>
    </row>
    <row r="59" spans="1:92" ht="12.75" hidden="1" customHeight="1" x14ac:dyDescent="0.2">
      <c r="A59" s="261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1"/>
      <c r="CC59" s="261"/>
      <c r="CD59" s="261"/>
      <c r="CE59" s="261"/>
      <c r="CF59" s="261"/>
      <c r="CG59" s="261"/>
      <c r="CH59" s="261"/>
      <c r="CI59" s="261"/>
      <c r="CJ59" s="261"/>
      <c r="CK59" s="261"/>
      <c r="CL59" s="261"/>
      <c r="CM59" s="261"/>
      <c r="CN59" s="261"/>
    </row>
    <row r="60" spans="1:92" ht="12.75" hidden="1" customHeight="1" x14ac:dyDescent="0.2">
      <c r="A60" s="261"/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1"/>
      <c r="BV60" s="261"/>
      <c r="BW60" s="261"/>
      <c r="BX60" s="261"/>
      <c r="BY60" s="261"/>
      <c r="BZ60" s="261"/>
      <c r="CA60" s="261"/>
      <c r="CB60" s="261"/>
      <c r="CC60" s="261"/>
      <c r="CD60" s="261"/>
      <c r="CE60" s="261"/>
      <c r="CF60" s="261"/>
      <c r="CG60" s="261"/>
      <c r="CH60" s="261"/>
      <c r="CI60" s="261"/>
      <c r="CJ60" s="261"/>
      <c r="CK60" s="261"/>
      <c r="CL60" s="261"/>
      <c r="CM60" s="261"/>
      <c r="CN60" s="261"/>
    </row>
    <row r="61" spans="1:92" ht="12.75" hidden="1" customHeight="1" x14ac:dyDescent="0.2">
      <c r="A61" s="261"/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  <c r="BS61" s="261"/>
      <c r="BT61" s="261"/>
      <c r="BU61" s="261"/>
      <c r="BV61" s="261"/>
      <c r="BW61" s="261"/>
      <c r="BX61" s="261"/>
      <c r="BY61" s="261"/>
      <c r="BZ61" s="261"/>
      <c r="CA61" s="261"/>
      <c r="CB61" s="261"/>
      <c r="CC61" s="261"/>
      <c r="CD61" s="261"/>
      <c r="CE61" s="261"/>
      <c r="CF61" s="261"/>
      <c r="CG61" s="261"/>
      <c r="CH61" s="261"/>
      <c r="CI61" s="261"/>
      <c r="CJ61" s="261"/>
      <c r="CK61" s="261"/>
      <c r="CL61" s="261"/>
      <c r="CM61" s="261"/>
      <c r="CN61" s="261"/>
    </row>
    <row r="62" spans="1:92" ht="12.75" hidden="1" customHeight="1" x14ac:dyDescent="0.2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  <c r="BM62" s="261"/>
      <c r="BN62" s="261"/>
      <c r="BO62" s="261"/>
      <c r="BP62" s="261"/>
      <c r="BQ62" s="261"/>
      <c r="BR62" s="261"/>
      <c r="BS62" s="261"/>
      <c r="BT62" s="261"/>
      <c r="BU62" s="261"/>
      <c r="BV62" s="261"/>
      <c r="BW62" s="261"/>
      <c r="BX62" s="261"/>
      <c r="BY62" s="261"/>
      <c r="BZ62" s="261"/>
      <c r="CA62" s="261"/>
      <c r="CB62" s="261"/>
      <c r="CC62" s="261"/>
      <c r="CD62" s="261"/>
      <c r="CE62" s="261"/>
      <c r="CF62" s="261"/>
      <c r="CG62" s="261"/>
      <c r="CH62" s="261"/>
      <c r="CI62" s="261"/>
      <c r="CJ62" s="261"/>
      <c r="CK62" s="261"/>
      <c r="CL62" s="261"/>
      <c r="CM62" s="261"/>
      <c r="CN62" s="261"/>
    </row>
    <row r="63" spans="1:92" ht="12.75" hidden="1" customHeight="1" x14ac:dyDescent="0.2">
      <c r="A63" s="261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1"/>
      <c r="CC63" s="261"/>
      <c r="CD63" s="261"/>
      <c r="CE63" s="261"/>
      <c r="CF63" s="261"/>
      <c r="CG63" s="261"/>
      <c r="CH63" s="261"/>
      <c r="CI63" s="261"/>
      <c r="CJ63" s="261"/>
      <c r="CK63" s="261"/>
      <c r="CL63" s="261"/>
      <c r="CM63" s="261"/>
      <c r="CN63" s="261"/>
    </row>
    <row r="64" spans="1:92" ht="12.75" hidden="1" customHeight="1" x14ac:dyDescent="0.2">
      <c r="A64" s="261"/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1"/>
      <c r="BP64" s="261"/>
      <c r="BQ64" s="261"/>
      <c r="BR64" s="261"/>
      <c r="BS64" s="261"/>
      <c r="BT64" s="261"/>
      <c r="BU64" s="261"/>
      <c r="BV64" s="261"/>
      <c r="BW64" s="261"/>
      <c r="BX64" s="261"/>
      <c r="BY64" s="261"/>
      <c r="BZ64" s="261"/>
      <c r="CA64" s="261"/>
      <c r="CB64" s="261"/>
      <c r="CC64" s="261"/>
      <c r="CD64" s="261"/>
      <c r="CE64" s="261"/>
      <c r="CF64" s="261"/>
      <c r="CG64" s="261"/>
      <c r="CH64" s="261"/>
      <c r="CI64" s="261"/>
      <c r="CJ64" s="261"/>
      <c r="CK64" s="261"/>
      <c r="CL64" s="261"/>
      <c r="CM64" s="261"/>
      <c r="CN64" s="261"/>
    </row>
    <row r="65" spans="1:92" ht="12.75" hidden="1" customHeight="1" x14ac:dyDescent="0.2">
      <c r="A65" s="261"/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1"/>
      <c r="BI65" s="261"/>
      <c r="BJ65" s="261"/>
      <c r="BK65" s="261"/>
      <c r="BL65" s="261"/>
      <c r="BM65" s="261"/>
      <c r="BN65" s="261"/>
      <c r="BO65" s="261"/>
      <c r="BP65" s="261"/>
      <c r="BQ65" s="261"/>
      <c r="BR65" s="261"/>
      <c r="BS65" s="261"/>
      <c r="BT65" s="261"/>
      <c r="BU65" s="261"/>
      <c r="BV65" s="261"/>
      <c r="BW65" s="261"/>
      <c r="BX65" s="261"/>
      <c r="BY65" s="261"/>
      <c r="BZ65" s="261"/>
      <c r="CA65" s="261"/>
      <c r="CB65" s="261"/>
      <c r="CC65" s="261"/>
      <c r="CD65" s="261"/>
      <c r="CE65" s="261"/>
      <c r="CF65" s="261"/>
      <c r="CG65" s="261"/>
      <c r="CH65" s="261"/>
      <c r="CI65" s="261"/>
      <c r="CJ65" s="261"/>
      <c r="CK65" s="261"/>
      <c r="CL65" s="261"/>
      <c r="CM65" s="261"/>
      <c r="CN65" s="261"/>
    </row>
    <row r="66" spans="1:92" ht="12.75" hidden="1" customHeight="1" x14ac:dyDescent="0.2">
      <c r="A66" s="261"/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61"/>
      <c r="CA66" s="261"/>
      <c r="CB66" s="261"/>
      <c r="CC66" s="261"/>
      <c r="CD66" s="261"/>
      <c r="CE66" s="261"/>
      <c r="CF66" s="261"/>
      <c r="CG66" s="261"/>
      <c r="CH66" s="261"/>
      <c r="CI66" s="261"/>
      <c r="CJ66" s="261"/>
      <c r="CK66" s="261"/>
      <c r="CL66" s="261"/>
      <c r="CM66" s="261"/>
      <c r="CN66" s="261"/>
    </row>
    <row r="67" spans="1:92" ht="12.75" hidden="1" customHeight="1" x14ac:dyDescent="0.2">
      <c r="A67" s="261"/>
      <c r="B67" s="261"/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61"/>
      <c r="BX67" s="261"/>
      <c r="BY67" s="261"/>
      <c r="BZ67" s="261"/>
      <c r="CA67" s="261"/>
      <c r="CB67" s="261"/>
      <c r="CC67" s="261"/>
      <c r="CD67" s="261"/>
      <c r="CE67" s="261"/>
      <c r="CF67" s="261"/>
      <c r="CG67" s="261"/>
      <c r="CH67" s="261"/>
      <c r="CI67" s="261"/>
      <c r="CJ67" s="261"/>
      <c r="CK67" s="261"/>
      <c r="CL67" s="261"/>
      <c r="CM67" s="261"/>
      <c r="CN67" s="261"/>
    </row>
    <row r="68" spans="1:92" ht="12.75" hidden="1" customHeight="1" x14ac:dyDescent="0.2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1"/>
      <c r="CM68" s="261"/>
      <c r="CN68" s="261"/>
    </row>
    <row r="69" spans="1:92" ht="12.75" hidden="1" customHeight="1" x14ac:dyDescent="0.2">
      <c r="A69" s="261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61"/>
      <c r="CH69" s="261"/>
      <c r="CI69" s="261"/>
      <c r="CJ69" s="261"/>
      <c r="CK69" s="261"/>
      <c r="CL69" s="261"/>
      <c r="CM69" s="261"/>
      <c r="CN69" s="261"/>
    </row>
    <row r="70" spans="1:92" ht="12.75" hidden="1" customHeight="1" x14ac:dyDescent="0.2">
      <c r="A70" s="261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61"/>
      <c r="CH70" s="261"/>
      <c r="CI70" s="261"/>
      <c r="CJ70" s="261"/>
      <c r="CK70" s="261"/>
      <c r="CL70" s="261"/>
      <c r="CM70" s="261"/>
      <c r="CN70" s="261"/>
    </row>
    <row r="71" spans="1:92" ht="12.75" hidden="1" customHeight="1" x14ac:dyDescent="0.2">
      <c r="A71" s="261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61"/>
      <c r="CH71" s="261"/>
      <c r="CI71" s="261"/>
      <c r="CJ71" s="261"/>
      <c r="CK71" s="261"/>
      <c r="CL71" s="261"/>
      <c r="CM71" s="261"/>
      <c r="CN71" s="261"/>
    </row>
    <row r="72" spans="1:92" ht="12.75" hidden="1" customHeight="1" x14ac:dyDescent="0.2">
      <c r="A72" s="261"/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</row>
    <row r="73" spans="1:92" ht="12.75" hidden="1" customHeight="1" x14ac:dyDescent="0.2">
      <c r="A73" s="261"/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  <c r="BS73" s="261"/>
      <c r="BT73" s="261"/>
      <c r="BU73" s="261"/>
      <c r="BV73" s="261"/>
      <c r="BW73" s="261"/>
      <c r="BX73" s="261"/>
      <c r="BY73" s="261"/>
      <c r="BZ73" s="261"/>
      <c r="CA73" s="261"/>
      <c r="CB73" s="261"/>
      <c r="CC73" s="261"/>
      <c r="CD73" s="261"/>
      <c r="CE73" s="261"/>
      <c r="CF73" s="261"/>
      <c r="CG73" s="261"/>
      <c r="CH73" s="261"/>
      <c r="CI73" s="261"/>
      <c r="CJ73" s="261"/>
      <c r="CK73" s="261"/>
      <c r="CL73" s="261"/>
      <c r="CM73" s="261"/>
      <c r="CN73" s="261"/>
    </row>
    <row r="74" spans="1:92" ht="12.75" hidden="1" customHeight="1" x14ac:dyDescent="0.2">
      <c r="A74" s="261"/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  <c r="CJ74" s="261"/>
      <c r="CK74" s="261"/>
      <c r="CL74" s="261"/>
      <c r="CM74" s="261"/>
      <c r="CN74" s="261"/>
    </row>
    <row r="75" spans="1:92" ht="12.75" hidden="1" customHeight="1" x14ac:dyDescent="0.2">
      <c r="A75" s="261"/>
      <c r="B75" s="261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1"/>
      <c r="BE75" s="261"/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  <c r="CJ75" s="261"/>
      <c r="CK75" s="261"/>
      <c r="CL75" s="261"/>
      <c r="CM75" s="261"/>
      <c r="CN75" s="261"/>
    </row>
    <row r="76" spans="1:92" ht="12.75" hidden="1" customHeight="1" x14ac:dyDescent="0.2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 s="261"/>
      <c r="BC76" s="261"/>
      <c r="BD76" s="261"/>
      <c r="BE76" s="261"/>
      <c r="BF76" s="261"/>
      <c r="BG76" s="261"/>
      <c r="BH76" s="261"/>
      <c r="BI76" s="261"/>
      <c r="BJ76" s="261"/>
      <c r="BK76" s="261"/>
      <c r="BL76" s="261"/>
      <c r="BM76" s="261"/>
      <c r="BN76" s="261"/>
      <c r="BO76" s="261"/>
      <c r="BP76" s="261"/>
      <c r="BQ76" s="261"/>
      <c r="BR76" s="261"/>
      <c r="BS76" s="261"/>
      <c r="BT76" s="261"/>
      <c r="BU76" s="261"/>
      <c r="BV76" s="261"/>
      <c r="BW76" s="261"/>
      <c r="BX76" s="261"/>
      <c r="BY76" s="261"/>
      <c r="BZ76" s="261"/>
      <c r="CA76" s="261"/>
      <c r="CB76" s="261"/>
      <c r="CC76" s="261"/>
      <c r="CD76" s="261"/>
      <c r="CE76" s="261"/>
      <c r="CF76" s="261"/>
      <c r="CG76" s="261"/>
      <c r="CH76" s="261"/>
      <c r="CI76" s="261"/>
      <c r="CJ76" s="261"/>
      <c r="CK76" s="261"/>
      <c r="CL76" s="261"/>
      <c r="CM76" s="261"/>
      <c r="CN76" s="261"/>
    </row>
    <row r="77" spans="1:92" ht="12.75" hidden="1" customHeight="1" x14ac:dyDescent="0.2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1"/>
      <c r="BE77" s="261"/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  <c r="CJ77" s="261"/>
      <c r="CK77" s="261"/>
      <c r="CL77" s="261"/>
      <c r="CM77" s="261"/>
      <c r="CN77" s="261"/>
    </row>
    <row r="78" spans="1:92" ht="12.75" hidden="1" customHeight="1" x14ac:dyDescent="0.2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1"/>
      <c r="BN78" s="261"/>
      <c r="BO78" s="261"/>
      <c r="BP78" s="261"/>
      <c r="BQ78" s="261"/>
      <c r="BR78" s="261"/>
      <c r="BS78" s="261"/>
      <c r="BT78" s="261"/>
      <c r="BU78" s="261"/>
      <c r="BV78" s="261"/>
      <c r="BW78" s="261"/>
      <c r="BX78" s="261"/>
      <c r="BY78" s="261"/>
      <c r="BZ78" s="261"/>
      <c r="CA78" s="261"/>
      <c r="CB78" s="261"/>
      <c r="CC78" s="261"/>
      <c r="CD78" s="261"/>
      <c r="CE78" s="261"/>
      <c r="CF78" s="261"/>
      <c r="CG78" s="261"/>
      <c r="CH78" s="261"/>
      <c r="CI78" s="261"/>
      <c r="CJ78" s="261"/>
      <c r="CK78" s="261"/>
      <c r="CL78" s="261"/>
      <c r="CM78" s="261"/>
      <c r="CN78" s="261"/>
    </row>
    <row r="79" spans="1:92" ht="12.75" hidden="1" customHeight="1" x14ac:dyDescent="0.2">
      <c r="A79" s="261"/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1"/>
      <c r="BN79" s="261"/>
      <c r="BO79" s="261"/>
      <c r="BP79" s="261"/>
      <c r="BQ79" s="261"/>
      <c r="BR79" s="261"/>
      <c r="BS79" s="261"/>
      <c r="BT79" s="261"/>
      <c r="BU79" s="261"/>
      <c r="BV79" s="261"/>
      <c r="BW79" s="261"/>
      <c r="BX79" s="261"/>
      <c r="BY79" s="261"/>
      <c r="BZ79" s="261"/>
      <c r="CA79" s="261"/>
      <c r="CB79" s="261"/>
      <c r="CC79" s="261"/>
      <c r="CD79" s="261"/>
      <c r="CE79" s="261"/>
      <c r="CF79" s="261"/>
      <c r="CG79" s="261"/>
      <c r="CH79" s="261"/>
      <c r="CI79" s="261"/>
      <c r="CJ79" s="261"/>
      <c r="CK79" s="261"/>
      <c r="CL79" s="261"/>
      <c r="CM79" s="261"/>
      <c r="CN79" s="261"/>
    </row>
    <row r="80" spans="1:92" ht="12.75" hidden="1" customHeight="1" x14ac:dyDescent="0.2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1"/>
      <c r="BR80" s="261"/>
      <c r="BS80" s="261"/>
      <c r="BT80" s="261"/>
      <c r="BU80" s="261"/>
      <c r="BV80" s="261"/>
      <c r="BW80" s="261"/>
      <c r="BX80" s="261"/>
      <c r="BY80" s="261"/>
      <c r="BZ80" s="261"/>
      <c r="CA80" s="261"/>
      <c r="CB80" s="261"/>
      <c r="CC80" s="261"/>
      <c r="CD80" s="261"/>
      <c r="CE80" s="261"/>
      <c r="CF80" s="261"/>
      <c r="CG80" s="261"/>
      <c r="CH80" s="261"/>
      <c r="CI80" s="261"/>
      <c r="CJ80" s="261"/>
      <c r="CK80" s="261"/>
      <c r="CL80" s="261"/>
      <c r="CM80" s="261"/>
      <c r="CN80" s="261"/>
    </row>
    <row r="81" spans="1:92" ht="12.75" hidden="1" customHeight="1" x14ac:dyDescent="0.2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  <c r="BS81" s="261"/>
      <c r="BT81" s="261"/>
      <c r="BU81" s="261"/>
      <c r="BV81" s="261"/>
      <c r="BW81" s="261"/>
      <c r="BX81" s="261"/>
      <c r="BY81" s="261"/>
      <c r="BZ81" s="261"/>
      <c r="CA81" s="261"/>
      <c r="CB81" s="261"/>
      <c r="CC81" s="261"/>
      <c r="CD81" s="261"/>
      <c r="CE81" s="261"/>
      <c r="CF81" s="261"/>
      <c r="CG81" s="261"/>
      <c r="CH81" s="261"/>
      <c r="CI81" s="261"/>
      <c r="CJ81" s="261"/>
      <c r="CK81" s="261"/>
      <c r="CL81" s="261"/>
      <c r="CM81" s="261"/>
      <c r="CN81" s="261"/>
    </row>
    <row r="82" spans="1:92" ht="12.75" hidden="1" customHeight="1" x14ac:dyDescent="0.2">
      <c r="A82" s="261"/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1"/>
      <c r="BN82" s="261"/>
      <c r="BO82" s="261"/>
      <c r="BP82" s="261"/>
      <c r="BQ82" s="261"/>
      <c r="BR82" s="261"/>
      <c r="BS82" s="261"/>
      <c r="BT82" s="261"/>
      <c r="BU82" s="261"/>
      <c r="BV82" s="261"/>
      <c r="BW82" s="261"/>
      <c r="BX82" s="261"/>
      <c r="BY82" s="261"/>
      <c r="BZ82" s="261"/>
      <c r="CA82" s="261"/>
      <c r="CB82" s="261"/>
      <c r="CC82" s="261"/>
      <c r="CD82" s="261"/>
      <c r="CE82" s="261"/>
      <c r="CF82" s="261"/>
      <c r="CG82" s="261"/>
      <c r="CH82" s="261"/>
      <c r="CI82" s="261"/>
      <c r="CJ82" s="261"/>
      <c r="CK82" s="261"/>
      <c r="CL82" s="261"/>
      <c r="CM82" s="261"/>
      <c r="CN82" s="261"/>
    </row>
    <row r="83" spans="1:92" ht="12.75" hidden="1" customHeight="1" x14ac:dyDescent="0.2">
      <c r="A83" s="261"/>
      <c r="B83" s="261"/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</row>
    <row r="84" spans="1:92" ht="12.75" hidden="1" customHeight="1" x14ac:dyDescent="0.2">
      <c r="A84" s="261"/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1"/>
      <c r="BE84" s="261"/>
      <c r="BF84" s="261"/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</row>
    <row r="85" spans="1:92" ht="12.75" hidden="1" customHeight="1" x14ac:dyDescent="0.2">
      <c r="A85" s="261"/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</row>
    <row r="86" spans="1:92" ht="12.75" hidden="1" customHeight="1" x14ac:dyDescent="0.2">
      <c r="A86" s="261"/>
      <c r="B86" s="261"/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61"/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</row>
    <row r="87" spans="1:92" ht="12.75" hidden="1" customHeight="1" x14ac:dyDescent="0.2">
      <c r="A87" s="261"/>
      <c r="B87" s="261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  <c r="AU87" s="261"/>
      <c r="AV87" s="261"/>
      <c r="AW87" s="261"/>
      <c r="AX87" s="261"/>
      <c r="AY87" s="261"/>
      <c r="AZ87" s="261"/>
      <c r="BA87" s="261"/>
      <c r="BB87" s="261"/>
      <c r="BC87" s="261"/>
      <c r="BD87" s="261"/>
      <c r="BE87" s="261"/>
      <c r="BF87" s="261"/>
      <c r="BG87" s="261"/>
      <c r="BH87" s="261"/>
      <c r="BI87" s="261"/>
      <c r="BJ87" s="261"/>
      <c r="BK87" s="261"/>
      <c r="BL87" s="261"/>
      <c r="BM87" s="261"/>
      <c r="BN87" s="261"/>
      <c r="BO87" s="261"/>
      <c r="BP87" s="261"/>
      <c r="BQ87" s="261"/>
      <c r="BR87" s="261"/>
      <c r="BS87" s="261"/>
      <c r="BT87" s="261"/>
      <c r="BU87" s="261"/>
      <c r="BV87" s="261"/>
      <c r="BW87" s="261"/>
      <c r="BX87" s="261"/>
      <c r="BY87" s="261"/>
      <c r="BZ87" s="261"/>
      <c r="CA87" s="261"/>
      <c r="CB87" s="261"/>
      <c r="CC87" s="261"/>
      <c r="CD87" s="261"/>
      <c r="CE87" s="261"/>
      <c r="CF87" s="261"/>
      <c r="CG87" s="261"/>
      <c r="CH87" s="261"/>
      <c r="CI87" s="261"/>
      <c r="CJ87" s="261"/>
      <c r="CK87" s="261"/>
      <c r="CL87" s="261"/>
      <c r="CM87" s="261"/>
      <c r="CN87" s="261"/>
    </row>
    <row r="88" spans="1:92" ht="12.75" hidden="1" customHeight="1" x14ac:dyDescent="0.2">
      <c r="A88" s="261"/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1"/>
      <c r="BD88" s="261"/>
      <c r="BE88" s="261"/>
      <c r="BF88" s="261"/>
      <c r="BG88" s="261"/>
      <c r="BH88" s="261"/>
      <c r="BI88" s="261"/>
      <c r="BJ88" s="261"/>
      <c r="BK88" s="261"/>
      <c r="BL88" s="261"/>
      <c r="BM88" s="261"/>
      <c r="BN88" s="261"/>
      <c r="BO88" s="261"/>
      <c r="BP88" s="261"/>
      <c r="BQ88" s="261"/>
      <c r="BR88" s="261"/>
      <c r="BS88" s="261"/>
      <c r="BT88" s="261"/>
      <c r="BU88" s="261"/>
      <c r="BV88" s="261"/>
      <c r="BW88" s="261"/>
      <c r="BX88" s="261"/>
      <c r="BY88" s="261"/>
      <c r="BZ88" s="261"/>
      <c r="CA88" s="261"/>
      <c r="CB88" s="261"/>
      <c r="CC88" s="261"/>
      <c r="CD88" s="261"/>
      <c r="CE88" s="261"/>
      <c r="CF88" s="261"/>
      <c r="CG88" s="261"/>
      <c r="CH88" s="261"/>
      <c r="CI88" s="261"/>
      <c r="CJ88" s="261"/>
      <c r="CK88" s="261"/>
      <c r="CL88" s="261"/>
      <c r="CM88" s="261"/>
      <c r="CN88" s="261"/>
    </row>
    <row r="89" spans="1:92" ht="12.75" hidden="1" customHeight="1" x14ac:dyDescent="0.2">
      <c r="A89" s="261"/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1"/>
      <c r="CD89" s="261"/>
      <c r="CE89" s="261"/>
      <c r="CF89" s="261"/>
      <c r="CG89" s="261"/>
      <c r="CH89" s="261"/>
      <c r="CI89" s="261"/>
      <c r="CJ89" s="261"/>
      <c r="CK89" s="261"/>
      <c r="CL89" s="261"/>
      <c r="CM89" s="261"/>
      <c r="CN89" s="261"/>
    </row>
    <row r="90" spans="1:92" ht="12.75" hidden="1" customHeight="1" x14ac:dyDescent="0.2">
      <c r="A90" s="261"/>
      <c r="B90" s="261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61"/>
      <c r="AU90" s="261"/>
      <c r="AV90" s="261"/>
      <c r="AW90" s="261"/>
      <c r="AX90" s="261"/>
      <c r="AY90" s="261"/>
      <c r="AZ90" s="261"/>
      <c r="BA90" s="261"/>
      <c r="BB90" s="261"/>
      <c r="BC90" s="261"/>
      <c r="BD90" s="261"/>
      <c r="BE90" s="261"/>
      <c r="BF90" s="261"/>
      <c r="BG90" s="261"/>
      <c r="BH90" s="261"/>
      <c r="BI90" s="261"/>
      <c r="BJ90" s="261"/>
      <c r="BK90" s="261"/>
      <c r="BL90" s="261"/>
      <c r="BM90" s="261"/>
      <c r="BN90" s="261"/>
      <c r="BO90" s="261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261"/>
      <c r="CA90" s="261"/>
      <c r="CB90" s="261"/>
      <c r="CC90" s="261"/>
      <c r="CD90" s="261"/>
      <c r="CE90" s="261"/>
      <c r="CF90" s="261"/>
      <c r="CG90" s="261"/>
      <c r="CH90" s="261"/>
      <c r="CI90" s="261"/>
      <c r="CJ90" s="261"/>
      <c r="CK90" s="261"/>
      <c r="CL90" s="261"/>
      <c r="CM90" s="261"/>
      <c r="CN90" s="261"/>
    </row>
    <row r="91" spans="1:92" ht="12.75" hidden="1" customHeight="1" x14ac:dyDescent="0.2">
      <c r="A91" s="261"/>
      <c r="B91" s="261"/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61"/>
      <c r="AU91" s="261"/>
      <c r="AV91" s="261"/>
      <c r="AW91" s="261"/>
      <c r="AX91" s="261"/>
      <c r="AY91" s="261"/>
      <c r="AZ91" s="261"/>
      <c r="BA91" s="261"/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1"/>
      <c r="BR91" s="261"/>
      <c r="BS91" s="261"/>
      <c r="BT91" s="261"/>
      <c r="BU91" s="261"/>
      <c r="BV91" s="261"/>
      <c r="BW91" s="261"/>
      <c r="BX91" s="261"/>
      <c r="BY91" s="261"/>
      <c r="BZ91" s="261"/>
      <c r="CA91" s="261"/>
      <c r="CB91" s="261"/>
      <c r="CC91" s="261"/>
      <c r="CD91" s="261"/>
      <c r="CE91" s="261"/>
      <c r="CF91" s="261"/>
      <c r="CG91" s="261"/>
      <c r="CH91" s="261"/>
      <c r="CI91" s="261"/>
      <c r="CJ91" s="261"/>
      <c r="CK91" s="261"/>
      <c r="CL91" s="261"/>
      <c r="CM91" s="261"/>
      <c r="CN91" s="261"/>
    </row>
    <row r="92" spans="1:92" ht="12.75" hidden="1" customHeight="1" x14ac:dyDescent="0.2"/>
    <row r="93" spans="1:92" ht="12.75" hidden="1" customHeight="1" x14ac:dyDescent="0.2"/>
    <row r="94" spans="1:92" x14ac:dyDescent="0.2"/>
  </sheetData>
  <mergeCells count="1">
    <mergeCell ref="C2:G2"/>
  </mergeCells>
  <conditionalFormatting sqref="C40:F42 C28:F33 C36:F37 C4:G21">
    <cfRule type="cellIs" dxfId="32" priority="1" stopIfTrue="1" operator="lessThan">
      <formula>0</formula>
    </cfRule>
  </conditionalFormatting>
  <pageMargins left="0.70866141732283472" right="0.35433070866141736" top="0.74803149606299213" bottom="0.74803149606299213" header="0.31496062992125984" footer="0.31496062992125984"/>
  <pageSetup paperSize="9" orientation="landscape" r:id="rId1"/>
  <headerFooter>
    <oddHeader>&amp;LStatistiska centralbyrån
Offentlig ekonomi och mikrosimuleringar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XEZ35"/>
  <sheetViews>
    <sheetView showGridLines="0" zoomScaleNormal="100" workbookViewId="0"/>
  </sheetViews>
  <sheetFormatPr defaultColWidth="0" defaultRowHeight="0" customHeight="1" zeroHeight="1" x14ac:dyDescent="0.2"/>
  <cols>
    <col min="1" max="1" width="15.28515625" style="171" customWidth="1"/>
    <col min="2" max="2" width="9.5703125" style="171" customWidth="1"/>
    <col min="3" max="5" width="9.140625" style="171" customWidth="1"/>
    <col min="6" max="7" width="8.28515625" style="171" customWidth="1"/>
    <col min="8" max="11" width="9.140625" style="171" customWidth="1"/>
    <col min="12" max="12" width="2.7109375" style="171" customWidth="1"/>
    <col min="13" max="14" width="9.140625" style="171" customWidth="1"/>
    <col min="15" max="16384" width="9.140625" style="171" hidden="1"/>
  </cols>
  <sheetData>
    <row r="1" spans="1:16380" ht="16.5" thickBot="1" x14ac:dyDescent="0.3">
      <c r="A1" s="166" t="str">
        <f>"Tabell 11 Länsvisa skattesatser, utjämningsåret "&amp;Innehåll!C31&amp;", procent"</f>
        <v>Tabell 11 Länsvisa skattesatser, utjämningsåret 2019, procent</v>
      </c>
      <c r="B1" s="167"/>
      <c r="C1" s="167"/>
      <c r="D1" s="167"/>
      <c r="E1" s="167"/>
      <c r="F1" s="167"/>
      <c r="G1" s="168"/>
      <c r="H1" s="168"/>
      <c r="I1" s="168"/>
      <c r="J1" s="167"/>
      <c r="K1" s="167"/>
      <c r="L1" s="169"/>
      <c r="M1" s="169"/>
      <c r="N1" s="167"/>
    </row>
    <row r="2" spans="1:16380" ht="12.75" x14ac:dyDescent="0.2">
      <c r="A2" s="172" t="s">
        <v>16</v>
      </c>
      <c r="B2" s="173" t="s">
        <v>17</v>
      </c>
      <c r="C2" s="228" t="s">
        <v>18</v>
      </c>
      <c r="D2" s="228"/>
      <c r="E2" s="173" t="s">
        <v>19</v>
      </c>
      <c r="F2" s="228" t="s">
        <v>18</v>
      </c>
      <c r="G2" s="229"/>
      <c r="H2" s="174" t="s">
        <v>20</v>
      </c>
      <c r="I2" s="174" t="s">
        <v>20</v>
      </c>
      <c r="J2" s="230" t="str">
        <f>"Länsvis skattesats "&amp;Innehåll!C31&amp;" för"</f>
        <v>Länsvis skattesats 2019 för</v>
      </c>
      <c r="K2" s="231"/>
      <c r="L2" s="231"/>
      <c r="M2" s="231"/>
      <c r="N2" s="231"/>
    </row>
    <row r="3" spans="1:16380" ht="12.75" x14ac:dyDescent="0.2">
      <c r="A3" s="167"/>
      <c r="B3" s="175" t="s">
        <v>36</v>
      </c>
      <c r="C3" s="176" t="str">
        <f>Innehåll!C36&amp;"%"</f>
        <v>95%</v>
      </c>
      <c r="D3" s="176" t="str">
        <f>Innehåll!C37&amp;"%"</f>
        <v>85%</v>
      </c>
      <c r="E3" s="175" t="s">
        <v>21</v>
      </c>
      <c r="F3" s="176" t="str">
        <f>Innehåll!C39&amp;"%"</f>
        <v>90%</v>
      </c>
      <c r="G3" s="176" t="str">
        <f>Innehåll!C40&amp;"%"</f>
        <v>85%</v>
      </c>
      <c r="H3" s="177" t="s">
        <v>22</v>
      </c>
      <c r="I3" s="177" t="s">
        <v>22</v>
      </c>
      <c r="J3" s="232" t="s">
        <v>23</v>
      </c>
      <c r="K3" s="232"/>
      <c r="L3" s="178"/>
      <c r="M3" s="233" t="s">
        <v>23</v>
      </c>
      <c r="N3" s="233"/>
    </row>
    <row r="4" spans="1:16380" ht="12.75" x14ac:dyDescent="0.2">
      <c r="A4" s="167" t="s">
        <v>24</v>
      </c>
      <c r="B4" s="175" t="s">
        <v>25</v>
      </c>
      <c r="C4" s="167"/>
      <c r="D4" s="167"/>
      <c r="E4" s="175" t="s">
        <v>25</v>
      </c>
      <c r="F4" s="168"/>
      <c r="G4" s="168"/>
      <c r="H4" s="177" t="s">
        <v>26</v>
      </c>
      <c r="I4" s="177" t="s">
        <v>26</v>
      </c>
      <c r="J4" s="227" t="s">
        <v>27</v>
      </c>
      <c r="K4" s="227"/>
      <c r="L4" s="179"/>
      <c r="M4" s="227" t="s">
        <v>28</v>
      </c>
      <c r="N4" s="227"/>
    </row>
    <row r="5" spans="1:16380" ht="12.75" x14ac:dyDescent="0.2">
      <c r="A5" s="167" t="s">
        <v>29</v>
      </c>
      <c r="B5" s="175" t="s">
        <v>30</v>
      </c>
      <c r="C5" s="167"/>
      <c r="D5" s="167"/>
      <c r="E5" s="175" t="s">
        <v>30</v>
      </c>
      <c r="F5" s="168"/>
      <c r="G5" s="168"/>
      <c r="H5" s="177" t="s">
        <v>31</v>
      </c>
      <c r="I5" s="177" t="s">
        <v>31</v>
      </c>
      <c r="J5" s="175" t="s">
        <v>17</v>
      </c>
      <c r="K5" s="175" t="s">
        <v>19</v>
      </c>
      <c r="L5" s="179"/>
      <c r="M5" s="175" t="s">
        <v>17</v>
      </c>
      <c r="N5" s="175" t="s">
        <v>19</v>
      </c>
    </row>
    <row r="6" spans="1:16380" ht="14.25" x14ac:dyDescent="0.2">
      <c r="A6" s="180"/>
      <c r="B6" s="181" t="s">
        <v>22</v>
      </c>
      <c r="C6" s="182"/>
      <c r="D6" s="182"/>
      <c r="E6" s="181" t="s">
        <v>22</v>
      </c>
      <c r="F6" s="183"/>
      <c r="G6" s="183"/>
      <c r="H6" s="184" t="s">
        <v>32</v>
      </c>
      <c r="I6" s="185" t="str">
        <f>Innehåll!C33+1&amp;"-"</f>
        <v>2004-</v>
      </c>
      <c r="J6" s="175" t="s">
        <v>33</v>
      </c>
      <c r="K6" s="175" t="s">
        <v>34</v>
      </c>
      <c r="L6" s="179"/>
      <c r="M6" s="175" t="s">
        <v>33</v>
      </c>
      <c r="N6" s="175" t="s">
        <v>34</v>
      </c>
    </row>
    <row r="7" spans="1:16380" ht="14.25" x14ac:dyDescent="0.2">
      <c r="A7" s="182"/>
      <c r="B7" s="181" t="s">
        <v>37</v>
      </c>
      <c r="C7" s="182"/>
      <c r="D7" s="182"/>
      <c r="E7" s="181" t="s">
        <v>37</v>
      </c>
      <c r="F7" s="183"/>
      <c r="G7" s="183"/>
      <c r="H7" s="185" t="str">
        <f>Innehåll!C33</f>
        <v>2003</v>
      </c>
      <c r="I7" s="186" t="str">
        <f>Innehåll!C31</f>
        <v>2019</v>
      </c>
      <c r="J7" s="187" t="str">
        <f>"("&amp;Innehåll!C36&amp;"%)"</f>
        <v>(95%)</v>
      </c>
      <c r="K7" s="187" t="str">
        <f>"("&amp;Innehåll!C39&amp;"%)"</f>
        <v>(90%)</v>
      </c>
      <c r="L7" s="178"/>
      <c r="M7" s="187" t="str">
        <f>"("&amp;Innehåll!C37&amp;"%)"</f>
        <v>(85%)</v>
      </c>
      <c r="N7" s="187" t="str">
        <f>"("&amp;Innehåll!C40&amp;"%)"</f>
        <v>(85%)</v>
      </c>
    </row>
    <row r="8" spans="1:16380" ht="12.75" x14ac:dyDescent="0.2">
      <c r="A8" s="188"/>
      <c r="B8" s="189" t="str">
        <f>Innehåll!C33</f>
        <v>2003</v>
      </c>
      <c r="C8" s="188"/>
      <c r="D8" s="188"/>
      <c r="E8" s="189" t="str">
        <f>Innehåll!C33</f>
        <v>2003</v>
      </c>
      <c r="F8" s="190"/>
      <c r="G8" s="190"/>
      <c r="H8" s="190"/>
      <c r="I8" s="190"/>
      <c r="J8" s="12"/>
      <c r="K8" s="12"/>
      <c r="L8" s="191"/>
      <c r="M8" s="12"/>
      <c r="N8" s="12"/>
    </row>
    <row r="9" spans="1:16380" customFormat="1" ht="18" customHeight="1" x14ac:dyDescent="0.2">
      <c r="A9" s="9" t="s">
        <v>219</v>
      </c>
      <c r="B9" s="13">
        <v>20.6369336183777</v>
      </c>
      <c r="C9" s="13">
        <v>19.6050869374588</v>
      </c>
      <c r="D9" s="13">
        <v>17.541393575621001</v>
      </c>
      <c r="E9" s="13">
        <v>10.5292284344581</v>
      </c>
      <c r="F9" s="13">
        <v>9.4763055910122898</v>
      </c>
      <c r="G9" s="13">
        <v>8.9498441692893795</v>
      </c>
      <c r="H9" s="13">
        <v>3.58</v>
      </c>
      <c r="I9" s="13">
        <v>0.02</v>
      </c>
      <c r="J9" s="13">
        <v>19.05</v>
      </c>
      <c r="K9" s="13">
        <v>10.029999999999999</v>
      </c>
      <c r="L9" s="72"/>
      <c r="M9" s="72">
        <v>16.98</v>
      </c>
      <c r="N9" s="72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2.75" x14ac:dyDescent="0.2">
      <c r="A10" s="9" t="s">
        <v>220</v>
      </c>
      <c r="B10" s="13">
        <v>20.6369336183777</v>
      </c>
      <c r="C10" s="13">
        <v>19.6050869374588</v>
      </c>
      <c r="D10" s="13">
        <v>17.541393575621001</v>
      </c>
      <c r="E10" s="13">
        <v>10.5292284344581</v>
      </c>
      <c r="F10" s="13">
        <v>9.4763055910122898</v>
      </c>
      <c r="G10" s="13">
        <v>8.9498441692893795</v>
      </c>
      <c r="H10" s="13">
        <v>4.18</v>
      </c>
      <c r="I10" s="13">
        <v>-0.49</v>
      </c>
      <c r="J10" s="13">
        <v>19.14</v>
      </c>
      <c r="K10" s="13">
        <v>9.94</v>
      </c>
      <c r="L10" s="72"/>
      <c r="M10" s="72">
        <v>17.07</v>
      </c>
      <c r="N10" s="72">
        <v>9.42</v>
      </c>
    </row>
    <row r="11" spans="1:16380" customFormat="1" ht="12.75" x14ac:dyDescent="0.2">
      <c r="A11" s="9" t="s">
        <v>221</v>
      </c>
      <c r="B11" s="13">
        <v>20.6369336183777</v>
      </c>
      <c r="C11" s="13">
        <v>19.6050869374588</v>
      </c>
      <c r="D11" s="13">
        <v>17.541393575621001</v>
      </c>
      <c r="E11" s="13">
        <v>10.5292284344581</v>
      </c>
      <c r="F11" s="13">
        <v>9.4763055910122898</v>
      </c>
      <c r="G11" s="13">
        <v>8.9498441692893795</v>
      </c>
      <c r="H11" s="13">
        <v>4.28</v>
      </c>
      <c r="I11" s="13">
        <v>0.14000000000000001</v>
      </c>
      <c r="J11" s="13">
        <v>19.87</v>
      </c>
      <c r="K11" s="13">
        <v>9.2100000000000009</v>
      </c>
      <c r="L11" s="72"/>
      <c r="M11" s="72">
        <v>17.8</v>
      </c>
      <c r="N11" s="72">
        <v>8.69</v>
      </c>
    </row>
    <row r="12" spans="1:16380" customFormat="1" ht="12.75" x14ac:dyDescent="0.2">
      <c r="A12" s="9" t="s">
        <v>222</v>
      </c>
      <c r="B12" s="13">
        <v>20.6369336183777</v>
      </c>
      <c r="C12" s="13">
        <v>19.6050869374588</v>
      </c>
      <c r="D12" s="13">
        <v>17.541393575621001</v>
      </c>
      <c r="E12" s="13">
        <v>10.5292284344581</v>
      </c>
      <c r="F12" s="13">
        <v>9.4763055910122898</v>
      </c>
      <c r="G12" s="13">
        <v>8.9498441692893795</v>
      </c>
      <c r="H12" s="13">
        <v>3.65</v>
      </c>
      <c r="I12" s="13">
        <v>-0.17</v>
      </c>
      <c r="J12" s="13">
        <v>18.93</v>
      </c>
      <c r="K12" s="13">
        <v>10.15</v>
      </c>
      <c r="L12" s="72"/>
      <c r="M12" s="72">
        <v>16.86</v>
      </c>
      <c r="N12" s="72">
        <v>9.6300000000000008</v>
      </c>
    </row>
    <row r="13" spans="1:16380" customFormat="1" ht="12.75" x14ac:dyDescent="0.2">
      <c r="A13" s="9" t="s">
        <v>223</v>
      </c>
      <c r="B13" s="13">
        <v>20.6369336183777</v>
      </c>
      <c r="C13" s="13">
        <v>19.6050869374588</v>
      </c>
      <c r="D13" s="13">
        <v>17.541393575621001</v>
      </c>
      <c r="E13" s="13">
        <v>10.5292284344581</v>
      </c>
      <c r="F13" s="13">
        <v>9.4763055910122898</v>
      </c>
      <c r="G13" s="13">
        <v>8.9498441692893795</v>
      </c>
      <c r="H13" s="13">
        <v>3.83</v>
      </c>
      <c r="I13" s="13">
        <v>-0.14000000000000001</v>
      </c>
      <c r="J13" s="13">
        <v>19.14</v>
      </c>
      <c r="K13" s="13">
        <v>9.94</v>
      </c>
      <c r="L13" s="72"/>
      <c r="M13" s="72">
        <v>17.07</v>
      </c>
      <c r="N13" s="72">
        <v>9.42</v>
      </c>
    </row>
    <row r="14" spans="1:16380" customFormat="1" ht="18" customHeight="1" x14ac:dyDescent="0.2">
      <c r="A14" s="9" t="s">
        <v>224</v>
      </c>
      <c r="B14" s="13">
        <v>20.6369336183777</v>
      </c>
      <c r="C14" s="13">
        <v>19.6050869374588</v>
      </c>
      <c r="D14" s="13">
        <v>17.541393575621001</v>
      </c>
      <c r="E14" s="13">
        <v>10.5292284344581</v>
      </c>
      <c r="F14" s="13">
        <v>9.4763055910122898</v>
      </c>
      <c r="G14" s="13">
        <v>8.9498441692893795</v>
      </c>
      <c r="H14" s="13">
        <v>4.71</v>
      </c>
      <c r="I14" s="13">
        <v>-0.39</v>
      </c>
      <c r="J14" s="13">
        <v>19.77</v>
      </c>
      <c r="K14" s="13">
        <v>9.31</v>
      </c>
      <c r="L14" s="72"/>
      <c r="M14" s="72">
        <v>17.7</v>
      </c>
      <c r="N14" s="72">
        <v>8.7899999999999991</v>
      </c>
    </row>
    <row r="15" spans="1:16380" customFormat="1" ht="12.75" x14ac:dyDescent="0.2">
      <c r="A15" s="9" t="s">
        <v>225</v>
      </c>
      <c r="B15" s="13">
        <v>20.6369336183777</v>
      </c>
      <c r="C15" s="13">
        <v>19.6050869374588</v>
      </c>
      <c r="D15" s="13">
        <v>17.541393575621001</v>
      </c>
      <c r="E15" s="13">
        <v>10.5292284344581</v>
      </c>
      <c r="F15" s="13">
        <v>9.4763055910122898</v>
      </c>
      <c r="G15" s="13">
        <v>8.9498441692893795</v>
      </c>
      <c r="H15" s="13">
        <v>5.0599999999999996</v>
      </c>
      <c r="I15" s="13">
        <v>-0.15</v>
      </c>
      <c r="J15" s="13">
        <v>20.36</v>
      </c>
      <c r="K15" s="13">
        <v>8.7200000000000006</v>
      </c>
      <c r="L15" s="72"/>
      <c r="M15" s="72">
        <v>18.29</v>
      </c>
      <c r="N15" s="72">
        <v>8.1999999999999993</v>
      </c>
    </row>
    <row r="16" spans="1:16380" customFormat="1" ht="12.75" x14ac:dyDescent="0.2">
      <c r="A16" s="9" t="s">
        <v>227</v>
      </c>
      <c r="B16" s="13">
        <v>20.6369336183777</v>
      </c>
      <c r="C16" s="13">
        <v>19.6050869374588</v>
      </c>
      <c r="D16" s="13">
        <v>17.541393575621001</v>
      </c>
      <c r="E16" s="13">
        <v>10.5292284344581</v>
      </c>
      <c r="F16" s="13">
        <v>9.4763055910122898</v>
      </c>
      <c r="G16" s="13">
        <v>8.9498441692893795</v>
      </c>
      <c r="H16" s="13">
        <v>3.79</v>
      </c>
      <c r="I16" s="13">
        <v>-0.13</v>
      </c>
      <c r="J16" s="13">
        <v>19.11</v>
      </c>
      <c r="K16" s="13">
        <v>9.9700000000000006</v>
      </c>
      <c r="L16" s="72"/>
      <c r="M16" s="72">
        <v>17.04</v>
      </c>
      <c r="N16" s="72">
        <v>9.4499999999999993</v>
      </c>
    </row>
    <row r="17" spans="1:14" customFormat="1" ht="12.75" x14ac:dyDescent="0.2">
      <c r="A17" s="9" t="s">
        <v>228</v>
      </c>
      <c r="B17" s="13">
        <v>20.6369336183777</v>
      </c>
      <c r="C17" s="13">
        <v>19.6050869374588</v>
      </c>
      <c r="D17" s="13">
        <v>17.541393575621001</v>
      </c>
      <c r="E17" s="13">
        <v>10.5292284344581</v>
      </c>
      <c r="F17" s="13">
        <v>9.4763055910122898</v>
      </c>
      <c r="G17" s="13">
        <v>8.9498441692893795</v>
      </c>
      <c r="H17" s="13">
        <v>4.25</v>
      </c>
      <c r="I17" s="13">
        <v>0</v>
      </c>
      <c r="J17" s="13">
        <v>19.7</v>
      </c>
      <c r="K17" s="13">
        <v>9.3800000000000008</v>
      </c>
      <c r="L17" s="72"/>
      <c r="M17" s="72">
        <v>17.63</v>
      </c>
      <c r="N17" s="72">
        <v>8.86</v>
      </c>
    </row>
    <row r="18" spans="1:14" customFormat="1" ht="12.75" x14ac:dyDescent="0.2">
      <c r="A18" s="9" t="s">
        <v>229</v>
      </c>
      <c r="B18" s="13">
        <v>20.6369336183777</v>
      </c>
      <c r="C18" s="13">
        <v>19.6050869374588</v>
      </c>
      <c r="D18" s="13">
        <v>17.541393575621001</v>
      </c>
      <c r="E18" s="13">
        <v>10.5292284344581</v>
      </c>
      <c r="F18" s="13">
        <v>9.4763055910122898</v>
      </c>
      <c r="G18" s="13">
        <v>8.9498441692893795</v>
      </c>
      <c r="H18" s="13">
        <v>4.03</v>
      </c>
      <c r="I18" s="13">
        <v>-0.2</v>
      </c>
      <c r="J18" s="13">
        <v>19.28</v>
      </c>
      <c r="K18" s="13">
        <v>9.8000000000000007</v>
      </c>
      <c r="L18" s="72"/>
      <c r="M18" s="72">
        <v>17.21</v>
      </c>
      <c r="N18" s="72">
        <v>9.2799999999999994</v>
      </c>
    </row>
    <row r="19" spans="1:14" customFormat="1" ht="18" customHeight="1" x14ac:dyDescent="0.2">
      <c r="A19" s="9" t="s">
        <v>230</v>
      </c>
      <c r="B19" s="13">
        <v>20.6369336183777</v>
      </c>
      <c r="C19" s="13">
        <v>19.6050869374588</v>
      </c>
      <c r="D19" s="13">
        <v>17.541393575621001</v>
      </c>
      <c r="E19" s="13">
        <v>10.5292284344581</v>
      </c>
      <c r="F19" s="13">
        <v>9.4763055910122898</v>
      </c>
      <c r="G19" s="13">
        <v>8.9498441692893795</v>
      </c>
      <c r="H19" s="13">
        <v>4.3899999999999997</v>
      </c>
      <c r="I19" s="13">
        <v>-0.43</v>
      </c>
      <c r="J19" s="13">
        <v>19.41</v>
      </c>
      <c r="K19" s="13">
        <v>9.67</v>
      </c>
      <c r="L19" s="72"/>
      <c r="M19" s="72">
        <v>17.34</v>
      </c>
      <c r="N19" s="72">
        <v>9.15</v>
      </c>
    </row>
    <row r="20" spans="1:14" customFormat="1" ht="12.75" x14ac:dyDescent="0.2">
      <c r="A20" s="9" t="s">
        <v>231</v>
      </c>
      <c r="B20" s="13">
        <v>20.6369336183777</v>
      </c>
      <c r="C20" s="13">
        <v>19.6050869374588</v>
      </c>
      <c r="D20" s="13">
        <v>17.541393575621001</v>
      </c>
      <c r="E20" s="13">
        <v>10.5292284344581</v>
      </c>
      <c r="F20" s="13">
        <v>9.4763055910122898</v>
      </c>
      <c r="G20" s="13">
        <v>8.9498441692893795</v>
      </c>
      <c r="H20" s="13">
        <v>5</v>
      </c>
      <c r="I20" s="13">
        <v>-0.48</v>
      </c>
      <c r="J20" s="13">
        <v>19.97</v>
      </c>
      <c r="K20" s="13">
        <v>9.11</v>
      </c>
      <c r="L20" s="72"/>
      <c r="M20" s="72">
        <v>17.899999999999999</v>
      </c>
      <c r="N20" s="72">
        <v>8.59</v>
      </c>
    </row>
    <row r="21" spans="1:14" customFormat="1" ht="12.75" x14ac:dyDescent="0.2">
      <c r="A21" s="9" t="s">
        <v>232</v>
      </c>
      <c r="B21" s="13">
        <v>20.6369336183777</v>
      </c>
      <c r="C21" s="13">
        <v>19.6050869374588</v>
      </c>
      <c r="D21" s="13">
        <v>17.541393575621001</v>
      </c>
      <c r="E21" s="13">
        <v>10.5292284344581</v>
      </c>
      <c r="F21" s="13">
        <v>9.4763055910122898</v>
      </c>
      <c r="G21" s="13">
        <v>8.9498441692893795</v>
      </c>
      <c r="H21" s="13">
        <v>3.92</v>
      </c>
      <c r="I21" s="13">
        <v>-0.37</v>
      </c>
      <c r="J21" s="13">
        <v>19</v>
      </c>
      <c r="K21" s="13">
        <v>10.08</v>
      </c>
      <c r="L21" s="72"/>
      <c r="M21" s="72">
        <v>16.93</v>
      </c>
      <c r="N21" s="72">
        <v>9.56</v>
      </c>
    </row>
    <row r="22" spans="1:14" customFormat="1" ht="12.75" x14ac:dyDescent="0.2">
      <c r="A22" s="9" t="s">
        <v>233</v>
      </c>
      <c r="B22" s="13">
        <v>20.6369336183777</v>
      </c>
      <c r="C22" s="13">
        <v>19.6050869374588</v>
      </c>
      <c r="D22" s="13">
        <v>17.541393575621001</v>
      </c>
      <c r="E22" s="13">
        <v>10.5292284344581</v>
      </c>
      <c r="F22" s="13">
        <v>9.4763055910122898</v>
      </c>
      <c r="G22" s="13">
        <v>8.9498441692893795</v>
      </c>
      <c r="H22" s="13">
        <v>4.62</v>
      </c>
      <c r="I22" s="13">
        <v>0.12</v>
      </c>
      <c r="J22" s="13">
        <v>20.190000000000001</v>
      </c>
      <c r="K22" s="13">
        <v>8.89</v>
      </c>
      <c r="L22" s="72"/>
      <c r="M22" s="72">
        <v>18.12</v>
      </c>
      <c r="N22" s="72">
        <v>8.3699999999999992</v>
      </c>
    </row>
    <row r="23" spans="1:14" customFormat="1" ht="12.75" x14ac:dyDescent="0.2">
      <c r="A23" s="9" t="s">
        <v>234</v>
      </c>
      <c r="B23" s="13">
        <v>20.6369336183777</v>
      </c>
      <c r="C23" s="13">
        <v>19.6050869374588</v>
      </c>
      <c r="D23" s="13">
        <v>17.541393575621001</v>
      </c>
      <c r="E23" s="13">
        <v>10.5292284344581</v>
      </c>
      <c r="F23" s="13">
        <v>9.4763055910122898</v>
      </c>
      <c r="G23" s="13">
        <v>8.9498441692893795</v>
      </c>
      <c r="H23" s="13">
        <v>4.3099999999999996</v>
      </c>
      <c r="I23" s="13">
        <v>-0.24</v>
      </c>
      <c r="J23" s="13">
        <v>19.52</v>
      </c>
      <c r="K23" s="13">
        <v>9.56</v>
      </c>
      <c r="L23" s="72"/>
      <c r="M23" s="72">
        <v>17.45</v>
      </c>
      <c r="N23" s="72">
        <v>9.0399999999999991</v>
      </c>
    </row>
    <row r="24" spans="1:14" customFormat="1" ht="18" customHeight="1" x14ac:dyDescent="0.2">
      <c r="A24" s="9" t="s">
        <v>235</v>
      </c>
      <c r="B24" s="13">
        <v>20.6369336183777</v>
      </c>
      <c r="C24" s="13">
        <v>19.6050869374588</v>
      </c>
      <c r="D24" s="13">
        <v>17.541393575621001</v>
      </c>
      <c r="E24" s="13">
        <v>10.5292284344581</v>
      </c>
      <c r="F24" s="13">
        <v>9.4763055910122898</v>
      </c>
      <c r="G24" s="13">
        <v>8.9498441692893795</v>
      </c>
      <c r="H24" s="13">
        <v>3.9</v>
      </c>
      <c r="I24" s="13">
        <v>-0.04</v>
      </c>
      <c r="J24" s="13">
        <v>19.309999999999999</v>
      </c>
      <c r="K24" s="13">
        <v>9.77</v>
      </c>
      <c r="L24" s="72"/>
      <c r="M24" s="72">
        <v>17.239999999999998</v>
      </c>
      <c r="N24" s="72">
        <v>9.25</v>
      </c>
    </row>
    <row r="25" spans="1:14" customFormat="1" ht="12.75" x14ac:dyDescent="0.2">
      <c r="A25" s="9" t="s">
        <v>236</v>
      </c>
      <c r="B25" s="13">
        <v>20.6369336183777</v>
      </c>
      <c r="C25" s="13">
        <v>19.6050869374588</v>
      </c>
      <c r="D25" s="13">
        <v>17.541393575621001</v>
      </c>
      <c r="E25" s="13">
        <v>10.5292284344581</v>
      </c>
      <c r="F25" s="13">
        <v>9.4763055910122898</v>
      </c>
      <c r="G25" s="13">
        <v>8.9498441692893795</v>
      </c>
      <c r="H25" s="13">
        <v>5.29</v>
      </c>
      <c r="I25" s="13">
        <v>0.3</v>
      </c>
      <c r="J25" s="13">
        <v>21.04</v>
      </c>
      <c r="K25" s="13">
        <v>8.0399999999999991</v>
      </c>
      <c r="L25" s="72"/>
      <c r="M25" s="72">
        <v>18.97</v>
      </c>
      <c r="N25" s="72">
        <v>7.52</v>
      </c>
    </row>
    <row r="26" spans="1:14" customFormat="1" ht="12.75" x14ac:dyDescent="0.2">
      <c r="A26" s="9" t="s">
        <v>237</v>
      </c>
      <c r="B26" s="13">
        <v>20.6369336183777</v>
      </c>
      <c r="C26" s="13">
        <v>19.6050869374588</v>
      </c>
      <c r="D26" s="13">
        <v>17.541393575621001</v>
      </c>
      <c r="E26" s="13">
        <v>10.5292284344581</v>
      </c>
      <c r="F26" s="13">
        <v>9.4763055910122898</v>
      </c>
      <c r="G26" s="13">
        <v>8.9498441692893795</v>
      </c>
      <c r="H26" s="13">
        <v>5.07</v>
      </c>
      <c r="I26" s="13">
        <v>-0.35</v>
      </c>
      <c r="J26" s="13">
        <v>20.170000000000002</v>
      </c>
      <c r="K26" s="13">
        <v>8.91</v>
      </c>
      <c r="L26" s="72"/>
      <c r="M26" s="72">
        <v>18.100000000000001</v>
      </c>
      <c r="N26" s="72">
        <v>8.39</v>
      </c>
    </row>
    <row r="27" spans="1:14" customFormat="1" ht="12.75" x14ac:dyDescent="0.2">
      <c r="A27" s="9" t="s">
        <v>238</v>
      </c>
      <c r="B27" s="13">
        <v>20.6369336183777</v>
      </c>
      <c r="C27" s="13">
        <v>19.6050869374588</v>
      </c>
      <c r="D27" s="13">
        <v>17.541393575621001</v>
      </c>
      <c r="E27" s="13">
        <v>10.5292284344581</v>
      </c>
      <c r="F27" s="13">
        <v>9.4763055910122898</v>
      </c>
      <c r="G27" s="13">
        <v>8.9498441692893795</v>
      </c>
      <c r="H27" s="13">
        <v>4.9000000000000004</v>
      </c>
      <c r="I27" s="13">
        <v>0.25</v>
      </c>
      <c r="J27" s="13">
        <v>20.6</v>
      </c>
      <c r="K27" s="13">
        <v>8.48</v>
      </c>
      <c r="L27" s="72"/>
      <c r="M27" s="72">
        <v>18.53</v>
      </c>
      <c r="N27" s="72">
        <v>7.96</v>
      </c>
    </row>
    <row r="28" spans="1:14" customFormat="1" ht="12.75" x14ac:dyDescent="0.2">
      <c r="A28" s="9" t="s">
        <v>239</v>
      </c>
      <c r="B28" s="13">
        <v>20.6369336183777</v>
      </c>
      <c r="C28" s="13">
        <v>19.6050869374588</v>
      </c>
      <c r="D28" s="13">
        <v>17.541393575621001</v>
      </c>
      <c r="E28" s="13">
        <v>10.5292284344581</v>
      </c>
      <c r="F28" s="13">
        <v>9.4763055910122898</v>
      </c>
      <c r="G28" s="13">
        <v>8.9498441692893795</v>
      </c>
      <c r="H28" s="13">
        <v>4.78</v>
      </c>
      <c r="I28" s="13">
        <v>0.22</v>
      </c>
      <c r="J28" s="13">
        <v>20.45</v>
      </c>
      <c r="K28" s="13">
        <v>8.6300000000000008</v>
      </c>
      <c r="L28" s="72"/>
      <c r="M28" s="72">
        <v>18.38</v>
      </c>
      <c r="N28" s="72">
        <v>8.11</v>
      </c>
    </row>
    <row r="29" spans="1:14" s="207" customFormat="1" ht="18" customHeight="1" x14ac:dyDescent="0.2">
      <c r="A29" s="204" t="s">
        <v>20</v>
      </c>
      <c r="B29" s="205"/>
      <c r="C29" s="205"/>
      <c r="D29" s="205"/>
      <c r="E29" s="205"/>
      <c r="F29" s="205"/>
      <c r="G29" s="205"/>
      <c r="H29" s="205">
        <v>4.1581790004073103</v>
      </c>
      <c r="I29" s="205"/>
      <c r="J29" s="205"/>
      <c r="K29" s="205"/>
      <c r="L29" s="206"/>
      <c r="M29" s="206"/>
      <c r="N29" s="206"/>
    </row>
    <row r="30" spans="1:14" customFormat="1" ht="18" customHeight="1" x14ac:dyDescent="0.2">
      <c r="A30" s="9" t="s">
        <v>226</v>
      </c>
      <c r="B30" s="13">
        <v>20.6369336183777</v>
      </c>
      <c r="C30" s="13">
        <v>19.6050869374588</v>
      </c>
      <c r="D30" s="13">
        <v>17.541393575621001</v>
      </c>
      <c r="E30" s="13">
        <v>10.5292284344581</v>
      </c>
      <c r="F30" s="13">
        <v>9.4763055910122898</v>
      </c>
      <c r="G30" s="13">
        <v>8.9498441692893795</v>
      </c>
      <c r="H30" s="13"/>
      <c r="I30" s="13"/>
      <c r="J30" s="13">
        <v>19.600000000000001</v>
      </c>
      <c r="K30" s="13">
        <v>9.48</v>
      </c>
      <c r="L30" s="72"/>
      <c r="M30" s="72">
        <v>17.54</v>
      </c>
      <c r="N30" s="72">
        <v>8.9499999999999993</v>
      </c>
    </row>
    <row r="31" spans="1:14" ht="13.5" thickBot="1" x14ac:dyDescent="0.25">
      <c r="A31" s="170"/>
      <c r="B31" s="192"/>
      <c r="C31" s="193"/>
      <c r="D31" s="193"/>
      <c r="E31" s="193"/>
      <c r="F31" s="193"/>
      <c r="G31" s="193"/>
      <c r="H31" s="194"/>
      <c r="I31" s="194"/>
      <c r="J31" s="193"/>
      <c r="K31" s="193"/>
      <c r="L31" s="195"/>
      <c r="M31" s="193"/>
      <c r="N31" s="193"/>
    </row>
    <row r="32" spans="1:14" ht="12.75" x14ac:dyDescent="0.2">
      <c r="A32" s="196" t="s">
        <v>35</v>
      </c>
      <c r="B32" s="197"/>
      <c r="C32" s="183"/>
      <c r="D32" s="183"/>
      <c r="E32" s="197"/>
      <c r="F32" s="197"/>
      <c r="G32" s="183"/>
      <c r="H32" s="183"/>
      <c r="I32" s="183"/>
      <c r="J32" s="183"/>
      <c r="K32" s="183"/>
      <c r="L32" s="198"/>
      <c r="M32" s="183"/>
      <c r="N32" s="183"/>
    </row>
    <row r="33" spans="1:14" ht="12.75" x14ac:dyDescent="0.2">
      <c r="A33" s="196" t="str">
        <f>"2) Genomsnittlig skattesats "&amp;Innehåll!C33&amp;" (därav "&amp;Innehåll!C36&amp;" respektive "&amp;Innehåll!C37&amp;" procent) ökad med länets avvikelse från genomsnittlig skatteväxlingsnivå."</f>
        <v>2) Genomsnittlig skattesats 2003 (därav 95 respektive 85 procent) ökad med länets avvikelse från genomsnittlig skatteväxlingsnivå.</v>
      </c>
      <c r="B33" s="167"/>
      <c r="C33" s="167"/>
      <c r="D33" s="167"/>
      <c r="E33" s="167"/>
      <c r="F33" s="167"/>
      <c r="G33" s="168"/>
      <c r="H33" s="168"/>
      <c r="I33" s="168"/>
      <c r="J33" s="167"/>
      <c r="K33" s="167"/>
      <c r="L33" s="169"/>
      <c r="M33" s="169"/>
      <c r="N33" s="180"/>
    </row>
    <row r="34" spans="1:14" ht="12.75" x14ac:dyDescent="0.2">
      <c r="A34" s="196" t="str">
        <f>"3) Genomsnittlig skattesats "&amp;Innehåll!C33&amp;" (därav "&amp;Innehåll!C39&amp;" respektive "&amp;Innehåll!C40&amp;" procent) minskad med länets avvikelse från genomsnittlig skatteväxlingsnivå."</f>
        <v>3) Genomsnittlig skattesats 2003 (därav 90 respektive 85 procent) minskad med länets avvikelse från genomsnittlig skatteväxlingsnivå.</v>
      </c>
      <c r="B34" s="167"/>
      <c r="C34" s="167"/>
      <c r="D34" s="167"/>
      <c r="E34" s="167"/>
      <c r="F34" s="167"/>
      <c r="G34" s="168"/>
      <c r="H34" s="168"/>
      <c r="I34" s="168"/>
      <c r="J34" s="167"/>
      <c r="K34" s="167"/>
      <c r="L34" s="169"/>
      <c r="M34" s="169"/>
      <c r="N34" s="180"/>
    </row>
    <row r="35" spans="1:14" ht="12.75" x14ac:dyDescent="0.2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1" priority="21" stopIfTrue="1">
      <formula>IF(#REF!&lt;0,TRUE,FALSE)</formula>
    </cfRule>
  </conditionalFormatting>
  <conditionalFormatting sqref="L10:M13">
    <cfRule type="expression" dxfId="30" priority="20" stopIfTrue="1">
      <formula>IF(#REF!&lt;0,TRUE,FALSE)</formula>
    </cfRule>
  </conditionalFormatting>
  <conditionalFormatting sqref="L14:M14">
    <cfRule type="expression" dxfId="29" priority="16" stopIfTrue="1">
      <formula>IF(#REF!&lt;0,TRUE,FALSE)</formula>
    </cfRule>
  </conditionalFormatting>
  <conditionalFormatting sqref="L19:M19">
    <cfRule type="expression" dxfId="28" priority="12" stopIfTrue="1">
      <formula>IF(#REF!&lt;0,TRUE,FALSE)</formula>
    </cfRule>
  </conditionalFormatting>
  <conditionalFormatting sqref="L24:M24">
    <cfRule type="expression" dxfId="27" priority="8" stopIfTrue="1">
      <formula>IF(#REF!&lt;0,TRUE,FALSE)</formula>
    </cfRule>
  </conditionalFormatting>
  <conditionalFormatting sqref="L29:M29">
    <cfRule type="expression" dxfId="26" priority="4" stopIfTrue="1">
      <formula>IF(#REF!&lt;0,TRUE,FALSE)</formula>
    </cfRule>
  </conditionalFormatting>
  <conditionalFormatting sqref="N9:N30">
    <cfRule type="expression" dxfId="25" priority="3" stopIfTrue="1">
      <formula>IF(#REF!&lt;0,TRUE,FALSE)</formula>
    </cfRule>
  </conditionalFormatting>
  <conditionalFormatting sqref="B9:N30">
    <cfRule type="cellIs" dxfId="24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58"/>
  <sheetViews>
    <sheetView showGridLines="0" zoomScaleNormal="100" workbookViewId="0"/>
  </sheetViews>
  <sheetFormatPr defaultColWidth="0" defaultRowHeight="15" customHeight="1" zeroHeight="1" x14ac:dyDescent="0.2"/>
  <cols>
    <col min="1" max="1" width="6.7109375" customWidth="1"/>
    <col min="2" max="3" width="7.7109375" customWidth="1"/>
    <col min="4" max="4" width="1.7109375" customWidth="1"/>
    <col min="5" max="6" width="7.7109375" customWidth="1"/>
    <col min="7" max="9" width="9.7109375" customWidth="1"/>
    <col min="10" max="10" width="13.42578125" style="21" customWidth="1"/>
    <col min="11" max="11" width="9.140625" style="296" customWidth="1"/>
    <col min="12" max="12" width="19" style="296" hidden="1" customWidth="1"/>
    <col min="13" max="13" width="23.28515625" style="296" hidden="1" customWidth="1"/>
    <col min="14" max="14" width="12.85546875" style="296" hidden="1" customWidth="1"/>
    <col min="15" max="15" width="14" style="296" hidden="1" customWidth="1"/>
    <col min="16" max="17" width="12.85546875" style="296" hidden="1" customWidth="1"/>
    <col min="18" max="18" width="13.42578125" hidden="1" customWidth="1"/>
    <col min="19" max="19" width="14" hidden="1" customWidth="1"/>
    <col min="20" max="20" width="13.85546875" hidden="1" customWidth="1"/>
    <col min="21" max="21" width="18" hidden="1" customWidth="1"/>
    <col min="22" max="256" width="9.140625" hidden="1" customWidth="1"/>
    <col min="257" max="257" width="6.7109375" hidden="1" customWidth="1"/>
    <col min="258" max="259" width="7.7109375" hidden="1" customWidth="1"/>
    <col min="260" max="260" width="1.7109375" hidden="1" customWidth="1"/>
    <col min="261" max="262" width="7.7109375" hidden="1" customWidth="1"/>
    <col min="263" max="265" width="9.7109375" hidden="1" customWidth="1"/>
    <col min="266" max="266" width="13.42578125" hidden="1" customWidth="1"/>
    <col min="267" max="277" width="0" hidden="1" customWidth="1"/>
    <col min="513" max="513" width="6.7109375" hidden="1" customWidth="1"/>
    <col min="514" max="515" width="7.7109375" hidden="1" customWidth="1"/>
    <col min="516" max="516" width="1.7109375" hidden="1" customWidth="1"/>
    <col min="517" max="518" width="7.7109375" hidden="1" customWidth="1"/>
    <col min="519" max="521" width="9.7109375" hidden="1" customWidth="1"/>
    <col min="522" max="522" width="13.42578125" hidden="1" customWidth="1"/>
    <col min="523" max="533" width="0" hidden="1" customWidth="1"/>
    <col min="769" max="769" width="6.7109375" hidden="1" customWidth="1"/>
    <col min="770" max="771" width="7.7109375" hidden="1" customWidth="1"/>
    <col min="772" max="772" width="1.7109375" hidden="1" customWidth="1"/>
    <col min="773" max="774" width="7.7109375" hidden="1" customWidth="1"/>
    <col min="775" max="777" width="9.7109375" hidden="1" customWidth="1"/>
    <col min="778" max="778" width="13.42578125" hidden="1" customWidth="1"/>
    <col min="779" max="789" width="0" hidden="1" customWidth="1"/>
    <col min="1025" max="1025" width="6.7109375" hidden="1" customWidth="1"/>
    <col min="1026" max="1027" width="7.7109375" hidden="1" customWidth="1"/>
    <col min="1028" max="1028" width="1.7109375" hidden="1" customWidth="1"/>
    <col min="1029" max="1030" width="7.7109375" hidden="1" customWidth="1"/>
    <col min="1031" max="1033" width="9.7109375" hidden="1" customWidth="1"/>
    <col min="1034" max="1034" width="13.42578125" hidden="1" customWidth="1"/>
    <col min="1035" max="1045" width="0" hidden="1" customWidth="1"/>
    <col min="1281" max="1281" width="6.7109375" hidden="1" customWidth="1"/>
    <col min="1282" max="1283" width="7.7109375" hidden="1" customWidth="1"/>
    <col min="1284" max="1284" width="1.7109375" hidden="1" customWidth="1"/>
    <col min="1285" max="1286" width="7.7109375" hidden="1" customWidth="1"/>
    <col min="1287" max="1289" width="9.7109375" hidden="1" customWidth="1"/>
    <col min="1290" max="1290" width="13.42578125" hidden="1" customWidth="1"/>
    <col min="1291" max="1301" width="0" hidden="1" customWidth="1"/>
    <col min="1537" max="1537" width="6.7109375" hidden="1" customWidth="1"/>
    <col min="1538" max="1539" width="7.7109375" hidden="1" customWidth="1"/>
    <col min="1540" max="1540" width="1.7109375" hidden="1" customWidth="1"/>
    <col min="1541" max="1542" width="7.7109375" hidden="1" customWidth="1"/>
    <col min="1543" max="1545" width="9.7109375" hidden="1" customWidth="1"/>
    <col min="1546" max="1546" width="13.42578125" hidden="1" customWidth="1"/>
    <col min="1547" max="1557" width="0" hidden="1" customWidth="1"/>
    <col min="1793" max="1793" width="6.7109375" hidden="1" customWidth="1"/>
    <col min="1794" max="1795" width="7.7109375" hidden="1" customWidth="1"/>
    <col min="1796" max="1796" width="1.7109375" hidden="1" customWidth="1"/>
    <col min="1797" max="1798" width="7.7109375" hidden="1" customWidth="1"/>
    <col min="1799" max="1801" width="9.7109375" hidden="1" customWidth="1"/>
    <col min="1802" max="1802" width="13.42578125" hidden="1" customWidth="1"/>
    <col min="1803" max="1813" width="0" hidden="1" customWidth="1"/>
    <col min="2049" max="2049" width="6.7109375" hidden="1" customWidth="1"/>
    <col min="2050" max="2051" width="7.7109375" hidden="1" customWidth="1"/>
    <col min="2052" max="2052" width="1.7109375" hidden="1" customWidth="1"/>
    <col min="2053" max="2054" width="7.7109375" hidden="1" customWidth="1"/>
    <col min="2055" max="2057" width="9.7109375" hidden="1" customWidth="1"/>
    <col min="2058" max="2058" width="13.42578125" hidden="1" customWidth="1"/>
    <col min="2059" max="2069" width="0" hidden="1" customWidth="1"/>
    <col min="2305" max="2305" width="6.7109375" hidden="1" customWidth="1"/>
    <col min="2306" max="2307" width="7.7109375" hidden="1" customWidth="1"/>
    <col min="2308" max="2308" width="1.7109375" hidden="1" customWidth="1"/>
    <col min="2309" max="2310" width="7.7109375" hidden="1" customWidth="1"/>
    <col min="2311" max="2313" width="9.7109375" hidden="1" customWidth="1"/>
    <col min="2314" max="2314" width="13.42578125" hidden="1" customWidth="1"/>
    <col min="2315" max="2325" width="0" hidden="1" customWidth="1"/>
    <col min="2561" max="2561" width="6.7109375" hidden="1" customWidth="1"/>
    <col min="2562" max="2563" width="7.7109375" hidden="1" customWidth="1"/>
    <col min="2564" max="2564" width="1.7109375" hidden="1" customWidth="1"/>
    <col min="2565" max="2566" width="7.7109375" hidden="1" customWidth="1"/>
    <col min="2567" max="2569" width="9.7109375" hidden="1" customWidth="1"/>
    <col min="2570" max="2570" width="13.42578125" hidden="1" customWidth="1"/>
    <col min="2571" max="2581" width="0" hidden="1" customWidth="1"/>
    <col min="2817" max="2817" width="6.7109375" hidden="1" customWidth="1"/>
    <col min="2818" max="2819" width="7.7109375" hidden="1" customWidth="1"/>
    <col min="2820" max="2820" width="1.7109375" hidden="1" customWidth="1"/>
    <col min="2821" max="2822" width="7.7109375" hidden="1" customWidth="1"/>
    <col min="2823" max="2825" width="9.7109375" hidden="1" customWidth="1"/>
    <col min="2826" max="2826" width="13.42578125" hidden="1" customWidth="1"/>
    <col min="2827" max="2837" width="0" hidden="1" customWidth="1"/>
    <col min="3073" max="3073" width="6.7109375" hidden="1" customWidth="1"/>
    <col min="3074" max="3075" width="7.7109375" hidden="1" customWidth="1"/>
    <col min="3076" max="3076" width="1.7109375" hidden="1" customWidth="1"/>
    <col min="3077" max="3078" width="7.7109375" hidden="1" customWidth="1"/>
    <col min="3079" max="3081" width="9.7109375" hidden="1" customWidth="1"/>
    <col min="3082" max="3082" width="13.42578125" hidden="1" customWidth="1"/>
    <col min="3083" max="3093" width="0" hidden="1" customWidth="1"/>
    <col min="3329" max="3329" width="6.7109375" hidden="1" customWidth="1"/>
    <col min="3330" max="3331" width="7.7109375" hidden="1" customWidth="1"/>
    <col min="3332" max="3332" width="1.7109375" hidden="1" customWidth="1"/>
    <col min="3333" max="3334" width="7.7109375" hidden="1" customWidth="1"/>
    <col min="3335" max="3337" width="9.7109375" hidden="1" customWidth="1"/>
    <col min="3338" max="3338" width="13.42578125" hidden="1" customWidth="1"/>
    <col min="3339" max="3349" width="0" hidden="1" customWidth="1"/>
    <col min="3585" max="3585" width="6.7109375" hidden="1" customWidth="1"/>
    <col min="3586" max="3587" width="7.7109375" hidden="1" customWidth="1"/>
    <col min="3588" max="3588" width="1.7109375" hidden="1" customWidth="1"/>
    <col min="3589" max="3590" width="7.7109375" hidden="1" customWidth="1"/>
    <col min="3591" max="3593" width="9.7109375" hidden="1" customWidth="1"/>
    <col min="3594" max="3594" width="13.42578125" hidden="1" customWidth="1"/>
    <col min="3595" max="3605" width="0" hidden="1" customWidth="1"/>
    <col min="3841" max="3841" width="6.7109375" hidden="1" customWidth="1"/>
    <col min="3842" max="3843" width="7.7109375" hidden="1" customWidth="1"/>
    <col min="3844" max="3844" width="1.7109375" hidden="1" customWidth="1"/>
    <col min="3845" max="3846" width="7.7109375" hidden="1" customWidth="1"/>
    <col min="3847" max="3849" width="9.7109375" hidden="1" customWidth="1"/>
    <col min="3850" max="3850" width="13.42578125" hidden="1" customWidth="1"/>
    <col min="3851" max="3861" width="0" hidden="1" customWidth="1"/>
    <col min="4097" max="4097" width="6.7109375" hidden="1" customWidth="1"/>
    <col min="4098" max="4099" width="7.7109375" hidden="1" customWidth="1"/>
    <col min="4100" max="4100" width="1.7109375" hidden="1" customWidth="1"/>
    <col min="4101" max="4102" width="7.7109375" hidden="1" customWidth="1"/>
    <col min="4103" max="4105" width="9.7109375" hidden="1" customWidth="1"/>
    <col min="4106" max="4106" width="13.42578125" hidden="1" customWidth="1"/>
    <col min="4107" max="4117" width="0" hidden="1" customWidth="1"/>
    <col min="4353" max="4353" width="6.7109375" hidden="1" customWidth="1"/>
    <col min="4354" max="4355" width="7.7109375" hidden="1" customWidth="1"/>
    <col min="4356" max="4356" width="1.7109375" hidden="1" customWidth="1"/>
    <col min="4357" max="4358" width="7.7109375" hidden="1" customWidth="1"/>
    <col min="4359" max="4361" width="9.7109375" hidden="1" customWidth="1"/>
    <col min="4362" max="4362" width="13.42578125" hidden="1" customWidth="1"/>
    <col min="4363" max="4373" width="0" hidden="1" customWidth="1"/>
    <col min="4609" max="4609" width="6.7109375" hidden="1" customWidth="1"/>
    <col min="4610" max="4611" width="7.7109375" hidden="1" customWidth="1"/>
    <col min="4612" max="4612" width="1.7109375" hidden="1" customWidth="1"/>
    <col min="4613" max="4614" width="7.7109375" hidden="1" customWidth="1"/>
    <col min="4615" max="4617" width="9.7109375" hidden="1" customWidth="1"/>
    <col min="4618" max="4618" width="13.42578125" hidden="1" customWidth="1"/>
    <col min="4619" max="4629" width="0" hidden="1" customWidth="1"/>
    <col min="4865" max="4865" width="6.7109375" hidden="1" customWidth="1"/>
    <col min="4866" max="4867" width="7.7109375" hidden="1" customWidth="1"/>
    <col min="4868" max="4868" width="1.7109375" hidden="1" customWidth="1"/>
    <col min="4869" max="4870" width="7.7109375" hidden="1" customWidth="1"/>
    <col min="4871" max="4873" width="9.7109375" hidden="1" customWidth="1"/>
    <col min="4874" max="4874" width="13.42578125" hidden="1" customWidth="1"/>
    <col min="4875" max="4885" width="0" hidden="1" customWidth="1"/>
    <col min="5121" max="5121" width="6.7109375" hidden="1" customWidth="1"/>
    <col min="5122" max="5123" width="7.7109375" hidden="1" customWidth="1"/>
    <col min="5124" max="5124" width="1.7109375" hidden="1" customWidth="1"/>
    <col min="5125" max="5126" width="7.7109375" hidden="1" customWidth="1"/>
    <col min="5127" max="5129" width="9.7109375" hidden="1" customWidth="1"/>
    <col min="5130" max="5130" width="13.42578125" hidden="1" customWidth="1"/>
    <col min="5131" max="5141" width="0" hidden="1" customWidth="1"/>
    <col min="5377" max="5377" width="6.7109375" hidden="1" customWidth="1"/>
    <col min="5378" max="5379" width="7.7109375" hidden="1" customWidth="1"/>
    <col min="5380" max="5380" width="1.7109375" hidden="1" customWidth="1"/>
    <col min="5381" max="5382" width="7.7109375" hidden="1" customWidth="1"/>
    <col min="5383" max="5385" width="9.7109375" hidden="1" customWidth="1"/>
    <col min="5386" max="5386" width="13.42578125" hidden="1" customWidth="1"/>
    <col min="5387" max="5397" width="0" hidden="1" customWidth="1"/>
    <col min="5633" max="5633" width="6.7109375" hidden="1" customWidth="1"/>
    <col min="5634" max="5635" width="7.7109375" hidden="1" customWidth="1"/>
    <col min="5636" max="5636" width="1.7109375" hidden="1" customWidth="1"/>
    <col min="5637" max="5638" width="7.7109375" hidden="1" customWidth="1"/>
    <col min="5639" max="5641" width="9.7109375" hidden="1" customWidth="1"/>
    <col min="5642" max="5642" width="13.42578125" hidden="1" customWidth="1"/>
    <col min="5643" max="5653" width="0" hidden="1" customWidth="1"/>
    <col min="5889" max="5889" width="6.7109375" hidden="1" customWidth="1"/>
    <col min="5890" max="5891" width="7.7109375" hidden="1" customWidth="1"/>
    <col min="5892" max="5892" width="1.7109375" hidden="1" customWidth="1"/>
    <col min="5893" max="5894" width="7.7109375" hidden="1" customWidth="1"/>
    <col min="5895" max="5897" width="9.7109375" hidden="1" customWidth="1"/>
    <col min="5898" max="5898" width="13.42578125" hidden="1" customWidth="1"/>
    <col min="5899" max="5909" width="0" hidden="1" customWidth="1"/>
    <col min="6145" max="6145" width="6.7109375" hidden="1" customWidth="1"/>
    <col min="6146" max="6147" width="7.7109375" hidden="1" customWidth="1"/>
    <col min="6148" max="6148" width="1.7109375" hidden="1" customWidth="1"/>
    <col min="6149" max="6150" width="7.7109375" hidden="1" customWidth="1"/>
    <col min="6151" max="6153" width="9.7109375" hidden="1" customWidth="1"/>
    <col min="6154" max="6154" width="13.42578125" hidden="1" customWidth="1"/>
    <col min="6155" max="6165" width="0" hidden="1" customWidth="1"/>
    <col min="6401" max="6401" width="6.7109375" hidden="1" customWidth="1"/>
    <col min="6402" max="6403" width="7.7109375" hidden="1" customWidth="1"/>
    <col min="6404" max="6404" width="1.7109375" hidden="1" customWidth="1"/>
    <col min="6405" max="6406" width="7.7109375" hidden="1" customWidth="1"/>
    <col min="6407" max="6409" width="9.7109375" hidden="1" customWidth="1"/>
    <col min="6410" max="6410" width="13.42578125" hidden="1" customWidth="1"/>
    <col min="6411" max="6421" width="0" hidden="1" customWidth="1"/>
    <col min="6657" max="6657" width="6.7109375" hidden="1" customWidth="1"/>
    <col min="6658" max="6659" width="7.7109375" hidden="1" customWidth="1"/>
    <col min="6660" max="6660" width="1.7109375" hidden="1" customWidth="1"/>
    <col min="6661" max="6662" width="7.7109375" hidden="1" customWidth="1"/>
    <col min="6663" max="6665" width="9.7109375" hidden="1" customWidth="1"/>
    <col min="6666" max="6666" width="13.42578125" hidden="1" customWidth="1"/>
    <col min="6667" max="6677" width="0" hidden="1" customWidth="1"/>
    <col min="6913" max="6913" width="6.7109375" hidden="1" customWidth="1"/>
    <col min="6914" max="6915" width="7.7109375" hidden="1" customWidth="1"/>
    <col min="6916" max="6916" width="1.7109375" hidden="1" customWidth="1"/>
    <col min="6917" max="6918" width="7.7109375" hidden="1" customWidth="1"/>
    <col min="6919" max="6921" width="9.7109375" hidden="1" customWidth="1"/>
    <col min="6922" max="6922" width="13.42578125" hidden="1" customWidth="1"/>
    <col min="6923" max="6933" width="0" hidden="1" customWidth="1"/>
    <col min="7169" max="7169" width="6.7109375" hidden="1" customWidth="1"/>
    <col min="7170" max="7171" width="7.7109375" hidden="1" customWidth="1"/>
    <col min="7172" max="7172" width="1.7109375" hidden="1" customWidth="1"/>
    <col min="7173" max="7174" width="7.7109375" hidden="1" customWidth="1"/>
    <col min="7175" max="7177" width="9.7109375" hidden="1" customWidth="1"/>
    <col min="7178" max="7178" width="13.42578125" hidden="1" customWidth="1"/>
    <col min="7179" max="7189" width="0" hidden="1" customWidth="1"/>
    <col min="7425" max="7425" width="6.7109375" hidden="1" customWidth="1"/>
    <col min="7426" max="7427" width="7.7109375" hidden="1" customWidth="1"/>
    <col min="7428" max="7428" width="1.7109375" hidden="1" customWidth="1"/>
    <col min="7429" max="7430" width="7.7109375" hidden="1" customWidth="1"/>
    <col min="7431" max="7433" width="9.7109375" hidden="1" customWidth="1"/>
    <col min="7434" max="7434" width="13.42578125" hidden="1" customWidth="1"/>
    <col min="7435" max="7445" width="0" hidden="1" customWidth="1"/>
    <col min="7681" max="7681" width="6.7109375" hidden="1" customWidth="1"/>
    <col min="7682" max="7683" width="7.7109375" hidden="1" customWidth="1"/>
    <col min="7684" max="7684" width="1.7109375" hidden="1" customWidth="1"/>
    <col min="7685" max="7686" width="7.7109375" hidden="1" customWidth="1"/>
    <col min="7687" max="7689" width="9.7109375" hidden="1" customWidth="1"/>
    <col min="7690" max="7690" width="13.42578125" hidden="1" customWidth="1"/>
    <col min="7691" max="7701" width="0" hidden="1" customWidth="1"/>
    <col min="7937" max="7937" width="6.7109375" hidden="1" customWidth="1"/>
    <col min="7938" max="7939" width="7.7109375" hidden="1" customWidth="1"/>
    <col min="7940" max="7940" width="1.7109375" hidden="1" customWidth="1"/>
    <col min="7941" max="7942" width="7.7109375" hidden="1" customWidth="1"/>
    <col min="7943" max="7945" width="9.7109375" hidden="1" customWidth="1"/>
    <col min="7946" max="7946" width="13.42578125" hidden="1" customWidth="1"/>
    <col min="7947" max="7957" width="0" hidden="1" customWidth="1"/>
    <col min="8193" max="8193" width="6.7109375" hidden="1" customWidth="1"/>
    <col min="8194" max="8195" width="7.7109375" hidden="1" customWidth="1"/>
    <col min="8196" max="8196" width="1.7109375" hidden="1" customWidth="1"/>
    <col min="8197" max="8198" width="7.7109375" hidden="1" customWidth="1"/>
    <col min="8199" max="8201" width="9.7109375" hidden="1" customWidth="1"/>
    <col min="8202" max="8202" width="13.42578125" hidden="1" customWidth="1"/>
    <col min="8203" max="8213" width="0" hidden="1" customWidth="1"/>
    <col min="8449" max="8449" width="6.7109375" hidden="1" customWidth="1"/>
    <col min="8450" max="8451" width="7.7109375" hidden="1" customWidth="1"/>
    <col min="8452" max="8452" width="1.7109375" hidden="1" customWidth="1"/>
    <col min="8453" max="8454" width="7.7109375" hidden="1" customWidth="1"/>
    <col min="8455" max="8457" width="9.7109375" hidden="1" customWidth="1"/>
    <col min="8458" max="8458" width="13.42578125" hidden="1" customWidth="1"/>
    <col min="8459" max="8469" width="0" hidden="1" customWidth="1"/>
    <col min="8705" max="8705" width="6.7109375" hidden="1" customWidth="1"/>
    <col min="8706" max="8707" width="7.7109375" hidden="1" customWidth="1"/>
    <col min="8708" max="8708" width="1.7109375" hidden="1" customWidth="1"/>
    <col min="8709" max="8710" width="7.7109375" hidden="1" customWidth="1"/>
    <col min="8711" max="8713" width="9.7109375" hidden="1" customWidth="1"/>
    <col min="8714" max="8714" width="13.42578125" hidden="1" customWidth="1"/>
    <col min="8715" max="8725" width="0" hidden="1" customWidth="1"/>
    <col min="8961" max="8961" width="6.7109375" hidden="1" customWidth="1"/>
    <col min="8962" max="8963" width="7.7109375" hidden="1" customWidth="1"/>
    <col min="8964" max="8964" width="1.7109375" hidden="1" customWidth="1"/>
    <col min="8965" max="8966" width="7.7109375" hidden="1" customWidth="1"/>
    <col min="8967" max="8969" width="9.7109375" hidden="1" customWidth="1"/>
    <col min="8970" max="8970" width="13.42578125" hidden="1" customWidth="1"/>
    <col min="8971" max="8981" width="0" hidden="1" customWidth="1"/>
    <col min="9217" max="9217" width="6.7109375" hidden="1" customWidth="1"/>
    <col min="9218" max="9219" width="7.7109375" hidden="1" customWidth="1"/>
    <col min="9220" max="9220" width="1.7109375" hidden="1" customWidth="1"/>
    <col min="9221" max="9222" width="7.7109375" hidden="1" customWidth="1"/>
    <col min="9223" max="9225" width="9.7109375" hidden="1" customWidth="1"/>
    <col min="9226" max="9226" width="13.42578125" hidden="1" customWidth="1"/>
    <col min="9227" max="9237" width="0" hidden="1" customWidth="1"/>
    <col min="9473" max="9473" width="6.7109375" hidden="1" customWidth="1"/>
    <col min="9474" max="9475" width="7.7109375" hidden="1" customWidth="1"/>
    <col min="9476" max="9476" width="1.7109375" hidden="1" customWidth="1"/>
    <col min="9477" max="9478" width="7.7109375" hidden="1" customWidth="1"/>
    <col min="9479" max="9481" width="9.7109375" hidden="1" customWidth="1"/>
    <col min="9482" max="9482" width="13.42578125" hidden="1" customWidth="1"/>
    <col min="9483" max="9493" width="0" hidden="1" customWidth="1"/>
    <col min="9729" max="9729" width="6.7109375" hidden="1" customWidth="1"/>
    <col min="9730" max="9731" width="7.7109375" hidden="1" customWidth="1"/>
    <col min="9732" max="9732" width="1.7109375" hidden="1" customWidth="1"/>
    <col min="9733" max="9734" width="7.7109375" hidden="1" customWidth="1"/>
    <col min="9735" max="9737" width="9.7109375" hidden="1" customWidth="1"/>
    <col min="9738" max="9738" width="13.42578125" hidden="1" customWidth="1"/>
    <col min="9739" max="9749" width="0" hidden="1" customWidth="1"/>
    <col min="9985" max="9985" width="6.7109375" hidden="1" customWidth="1"/>
    <col min="9986" max="9987" width="7.7109375" hidden="1" customWidth="1"/>
    <col min="9988" max="9988" width="1.7109375" hidden="1" customWidth="1"/>
    <col min="9989" max="9990" width="7.7109375" hidden="1" customWidth="1"/>
    <col min="9991" max="9993" width="9.7109375" hidden="1" customWidth="1"/>
    <col min="9994" max="9994" width="13.42578125" hidden="1" customWidth="1"/>
    <col min="9995" max="10005" width="0" hidden="1" customWidth="1"/>
    <col min="10241" max="10241" width="6.7109375" hidden="1" customWidth="1"/>
    <col min="10242" max="10243" width="7.7109375" hidden="1" customWidth="1"/>
    <col min="10244" max="10244" width="1.7109375" hidden="1" customWidth="1"/>
    <col min="10245" max="10246" width="7.7109375" hidden="1" customWidth="1"/>
    <col min="10247" max="10249" width="9.7109375" hidden="1" customWidth="1"/>
    <col min="10250" max="10250" width="13.42578125" hidden="1" customWidth="1"/>
    <col min="10251" max="10261" width="0" hidden="1" customWidth="1"/>
    <col min="10497" max="10497" width="6.7109375" hidden="1" customWidth="1"/>
    <col min="10498" max="10499" width="7.7109375" hidden="1" customWidth="1"/>
    <col min="10500" max="10500" width="1.7109375" hidden="1" customWidth="1"/>
    <col min="10501" max="10502" width="7.7109375" hidden="1" customWidth="1"/>
    <col min="10503" max="10505" width="9.7109375" hidden="1" customWidth="1"/>
    <col min="10506" max="10506" width="13.42578125" hidden="1" customWidth="1"/>
    <col min="10507" max="10517" width="0" hidden="1" customWidth="1"/>
    <col min="10753" max="10753" width="6.7109375" hidden="1" customWidth="1"/>
    <col min="10754" max="10755" width="7.7109375" hidden="1" customWidth="1"/>
    <col min="10756" max="10756" width="1.7109375" hidden="1" customWidth="1"/>
    <col min="10757" max="10758" width="7.7109375" hidden="1" customWidth="1"/>
    <col min="10759" max="10761" width="9.7109375" hidden="1" customWidth="1"/>
    <col min="10762" max="10762" width="13.42578125" hidden="1" customWidth="1"/>
    <col min="10763" max="10773" width="0" hidden="1" customWidth="1"/>
    <col min="11009" max="11009" width="6.7109375" hidden="1" customWidth="1"/>
    <col min="11010" max="11011" width="7.7109375" hidden="1" customWidth="1"/>
    <col min="11012" max="11012" width="1.7109375" hidden="1" customWidth="1"/>
    <col min="11013" max="11014" width="7.7109375" hidden="1" customWidth="1"/>
    <col min="11015" max="11017" width="9.7109375" hidden="1" customWidth="1"/>
    <col min="11018" max="11018" width="13.42578125" hidden="1" customWidth="1"/>
    <col min="11019" max="11029" width="0" hidden="1" customWidth="1"/>
    <col min="11265" max="11265" width="6.7109375" hidden="1" customWidth="1"/>
    <col min="11266" max="11267" width="7.7109375" hidden="1" customWidth="1"/>
    <col min="11268" max="11268" width="1.7109375" hidden="1" customWidth="1"/>
    <col min="11269" max="11270" width="7.7109375" hidden="1" customWidth="1"/>
    <col min="11271" max="11273" width="9.7109375" hidden="1" customWidth="1"/>
    <col min="11274" max="11274" width="13.42578125" hidden="1" customWidth="1"/>
    <col min="11275" max="11285" width="0" hidden="1" customWidth="1"/>
    <col min="11521" max="11521" width="6.7109375" hidden="1" customWidth="1"/>
    <col min="11522" max="11523" width="7.7109375" hidden="1" customWidth="1"/>
    <col min="11524" max="11524" width="1.7109375" hidden="1" customWidth="1"/>
    <col min="11525" max="11526" width="7.7109375" hidden="1" customWidth="1"/>
    <col min="11527" max="11529" width="9.7109375" hidden="1" customWidth="1"/>
    <col min="11530" max="11530" width="13.42578125" hidden="1" customWidth="1"/>
    <col min="11531" max="11541" width="0" hidden="1" customWidth="1"/>
    <col min="11777" max="11777" width="6.7109375" hidden="1" customWidth="1"/>
    <col min="11778" max="11779" width="7.7109375" hidden="1" customWidth="1"/>
    <col min="11780" max="11780" width="1.7109375" hidden="1" customWidth="1"/>
    <col min="11781" max="11782" width="7.7109375" hidden="1" customWidth="1"/>
    <col min="11783" max="11785" width="9.7109375" hidden="1" customWidth="1"/>
    <col min="11786" max="11786" width="13.42578125" hidden="1" customWidth="1"/>
    <col min="11787" max="11797" width="0" hidden="1" customWidth="1"/>
    <col min="12033" max="12033" width="6.7109375" hidden="1" customWidth="1"/>
    <col min="12034" max="12035" width="7.7109375" hidden="1" customWidth="1"/>
    <col min="12036" max="12036" width="1.7109375" hidden="1" customWidth="1"/>
    <col min="12037" max="12038" width="7.7109375" hidden="1" customWidth="1"/>
    <col min="12039" max="12041" width="9.7109375" hidden="1" customWidth="1"/>
    <col min="12042" max="12042" width="13.42578125" hidden="1" customWidth="1"/>
    <col min="12043" max="12053" width="0" hidden="1" customWidth="1"/>
    <col min="12289" max="12289" width="6.7109375" hidden="1" customWidth="1"/>
    <col min="12290" max="12291" width="7.7109375" hidden="1" customWidth="1"/>
    <col min="12292" max="12292" width="1.7109375" hidden="1" customWidth="1"/>
    <col min="12293" max="12294" width="7.7109375" hidden="1" customWidth="1"/>
    <col min="12295" max="12297" width="9.7109375" hidden="1" customWidth="1"/>
    <col min="12298" max="12298" width="13.42578125" hidden="1" customWidth="1"/>
    <col min="12299" max="12309" width="0" hidden="1" customWidth="1"/>
    <col min="12545" max="12545" width="6.7109375" hidden="1" customWidth="1"/>
    <col min="12546" max="12547" width="7.7109375" hidden="1" customWidth="1"/>
    <col min="12548" max="12548" width="1.7109375" hidden="1" customWidth="1"/>
    <col min="12549" max="12550" width="7.7109375" hidden="1" customWidth="1"/>
    <col min="12551" max="12553" width="9.7109375" hidden="1" customWidth="1"/>
    <col min="12554" max="12554" width="13.42578125" hidden="1" customWidth="1"/>
    <col min="12555" max="12565" width="0" hidden="1" customWidth="1"/>
    <col min="12801" max="12801" width="6.7109375" hidden="1" customWidth="1"/>
    <col min="12802" max="12803" width="7.7109375" hidden="1" customWidth="1"/>
    <col min="12804" max="12804" width="1.7109375" hidden="1" customWidth="1"/>
    <col min="12805" max="12806" width="7.7109375" hidden="1" customWidth="1"/>
    <col min="12807" max="12809" width="9.7109375" hidden="1" customWidth="1"/>
    <col min="12810" max="12810" width="13.42578125" hidden="1" customWidth="1"/>
    <col min="12811" max="12821" width="0" hidden="1" customWidth="1"/>
    <col min="13057" max="13057" width="6.7109375" hidden="1" customWidth="1"/>
    <col min="13058" max="13059" width="7.7109375" hidden="1" customWidth="1"/>
    <col min="13060" max="13060" width="1.7109375" hidden="1" customWidth="1"/>
    <col min="13061" max="13062" width="7.7109375" hidden="1" customWidth="1"/>
    <col min="13063" max="13065" width="9.7109375" hidden="1" customWidth="1"/>
    <col min="13066" max="13066" width="13.42578125" hidden="1" customWidth="1"/>
    <col min="13067" max="13077" width="0" hidden="1" customWidth="1"/>
    <col min="13313" max="13313" width="6.7109375" hidden="1" customWidth="1"/>
    <col min="13314" max="13315" width="7.7109375" hidden="1" customWidth="1"/>
    <col min="13316" max="13316" width="1.7109375" hidden="1" customWidth="1"/>
    <col min="13317" max="13318" width="7.7109375" hidden="1" customWidth="1"/>
    <col min="13319" max="13321" width="9.7109375" hidden="1" customWidth="1"/>
    <col min="13322" max="13322" width="13.42578125" hidden="1" customWidth="1"/>
    <col min="13323" max="13333" width="0" hidden="1" customWidth="1"/>
    <col min="13569" max="13569" width="6.7109375" hidden="1" customWidth="1"/>
    <col min="13570" max="13571" width="7.7109375" hidden="1" customWidth="1"/>
    <col min="13572" max="13572" width="1.7109375" hidden="1" customWidth="1"/>
    <col min="13573" max="13574" width="7.7109375" hidden="1" customWidth="1"/>
    <col min="13575" max="13577" width="9.7109375" hidden="1" customWidth="1"/>
    <col min="13578" max="13578" width="13.42578125" hidden="1" customWidth="1"/>
    <col min="13579" max="13589" width="0" hidden="1" customWidth="1"/>
    <col min="13825" max="13825" width="6.7109375" hidden="1" customWidth="1"/>
    <col min="13826" max="13827" width="7.7109375" hidden="1" customWidth="1"/>
    <col min="13828" max="13828" width="1.7109375" hidden="1" customWidth="1"/>
    <col min="13829" max="13830" width="7.7109375" hidden="1" customWidth="1"/>
    <col min="13831" max="13833" width="9.7109375" hidden="1" customWidth="1"/>
    <col min="13834" max="13834" width="13.42578125" hidden="1" customWidth="1"/>
    <col min="13835" max="13845" width="0" hidden="1" customWidth="1"/>
    <col min="14081" max="14081" width="6.7109375" hidden="1" customWidth="1"/>
    <col min="14082" max="14083" width="7.7109375" hidden="1" customWidth="1"/>
    <col min="14084" max="14084" width="1.7109375" hidden="1" customWidth="1"/>
    <col min="14085" max="14086" width="7.7109375" hidden="1" customWidth="1"/>
    <col min="14087" max="14089" width="9.7109375" hidden="1" customWidth="1"/>
    <col min="14090" max="14090" width="13.42578125" hidden="1" customWidth="1"/>
    <col min="14091" max="14101" width="0" hidden="1" customWidth="1"/>
    <col min="14337" max="14337" width="6.7109375" hidden="1" customWidth="1"/>
    <col min="14338" max="14339" width="7.7109375" hidden="1" customWidth="1"/>
    <col min="14340" max="14340" width="1.7109375" hidden="1" customWidth="1"/>
    <col min="14341" max="14342" width="7.7109375" hidden="1" customWidth="1"/>
    <col min="14343" max="14345" width="9.7109375" hidden="1" customWidth="1"/>
    <col min="14346" max="14346" width="13.42578125" hidden="1" customWidth="1"/>
    <col min="14347" max="14357" width="0" hidden="1" customWidth="1"/>
    <col min="14593" max="14593" width="6.7109375" hidden="1" customWidth="1"/>
    <col min="14594" max="14595" width="7.7109375" hidden="1" customWidth="1"/>
    <col min="14596" max="14596" width="1.7109375" hidden="1" customWidth="1"/>
    <col min="14597" max="14598" width="7.7109375" hidden="1" customWidth="1"/>
    <col min="14599" max="14601" width="9.7109375" hidden="1" customWidth="1"/>
    <col min="14602" max="14602" width="13.42578125" hidden="1" customWidth="1"/>
    <col min="14603" max="14613" width="0" hidden="1" customWidth="1"/>
    <col min="14849" max="14849" width="6.7109375" hidden="1" customWidth="1"/>
    <col min="14850" max="14851" width="7.7109375" hidden="1" customWidth="1"/>
    <col min="14852" max="14852" width="1.7109375" hidden="1" customWidth="1"/>
    <col min="14853" max="14854" width="7.7109375" hidden="1" customWidth="1"/>
    <col min="14855" max="14857" width="9.7109375" hidden="1" customWidth="1"/>
    <col min="14858" max="14858" width="13.42578125" hidden="1" customWidth="1"/>
    <col min="14859" max="14869" width="0" hidden="1" customWidth="1"/>
    <col min="15105" max="15105" width="6.7109375" hidden="1" customWidth="1"/>
    <col min="15106" max="15107" width="7.7109375" hidden="1" customWidth="1"/>
    <col min="15108" max="15108" width="1.7109375" hidden="1" customWidth="1"/>
    <col min="15109" max="15110" width="7.7109375" hidden="1" customWidth="1"/>
    <col min="15111" max="15113" width="9.7109375" hidden="1" customWidth="1"/>
    <col min="15114" max="15114" width="13.42578125" hidden="1" customWidth="1"/>
    <col min="15115" max="15125" width="0" hidden="1" customWidth="1"/>
    <col min="15361" max="15361" width="6.7109375" hidden="1" customWidth="1"/>
    <col min="15362" max="15363" width="7.7109375" hidden="1" customWidth="1"/>
    <col min="15364" max="15364" width="1.7109375" hidden="1" customWidth="1"/>
    <col min="15365" max="15366" width="7.7109375" hidden="1" customWidth="1"/>
    <col min="15367" max="15369" width="9.7109375" hidden="1" customWidth="1"/>
    <col min="15370" max="15370" width="13.42578125" hidden="1" customWidth="1"/>
    <col min="15371" max="15381" width="0" hidden="1" customWidth="1"/>
    <col min="15617" max="15617" width="6.7109375" hidden="1" customWidth="1"/>
    <col min="15618" max="15619" width="7.7109375" hidden="1" customWidth="1"/>
    <col min="15620" max="15620" width="1.7109375" hidden="1" customWidth="1"/>
    <col min="15621" max="15622" width="7.7109375" hidden="1" customWidth="1"/>
    <col min="15623" max="15625" width="9.7109375" hidden="1" customWidth="1"/>
    <col min="15626" max="15626" width="13.42578125" hidden="1" customWidth="1"/>
    <col min="15627" max="15637" width="0" hidden="1" customWidth="1"/>
    <col min="15873" max="15873" width="6.7109375" hidden="1" customWidth="1"/>
    <col min="15874" max="15875" width="7.7109375" hidden="1" customWidth="1"/>
    <col min="15876" max="15876" width="1.7109375" hidden="1" customWidth="1"/>
    <col min="15877" max="15878" width="7.7109375" hidden="1" customWidth="1"/>
    <col min="15879" max="15881" width="9.7109375" hidden="1" customWidth="1"/>
    <col min="15882" max="15882" width="13.42578125" hidden="1" customWidth="1"/>
    <col min="15883" max="15893" width="0" hidden="1" customWidth="1"/>
    <col min="16129" max="16129" width="6.7109375" hidden="1" customWidth="1"/>
    <col min="16130" max="16131" width="7.7109375" hidden="1" customWidth="1"/>
    <col min="16132" max="16132" width="1.7109375" hidden="1" customWidth="1"/>
    <col min="16133" max="16134" width="7.7109375" hidden="1" customWidth="1"/>
    <col min="16135" max="16137" width="9.7109375" hidden="1" customWidth="1"/>
    <col min="16138" max="16138" width="13.42578125" hidden="1" customWidth="1"/>
    <col min="16139" max="16149" width="0" hidden="1" customWidth="1"/>
  </cols>
  <sheetData>
    <row r="1" spans="1:256" ht="15.75" x14ac:dyDescent="0.25">
      <c r="A1" s="292" t="s">
        <v>324</v>
      </c>
      <c r="B1" s="293"/>
      <c r="C1" s="293"/>
      <c r="D1" s="293"/>
      <c r="E1" s="293"/>
      <c r="F1" s="293"/>
      <c r="G1" s="293"/>
      <c r="H1" s="293"/>
      <c r="I1" s="293"/>
      <c r="J1" s="294"/>
      <c r="K1" s="295"/>
      <c r="L1" s="295"/>
      <c r="M1" s="295"/>
    </row>
    <row r="2" spans="1:256" ht="15" customHeight="1" x14ac:dyDescent="0.25">
      <c r="A2" s="292" t="s">
        <v>290</v>
      </c>
      <c r="B2" s="293"/>
      <c r="C2" s="293"/>
      <c r="D2" s="293"/>
      <c r="E2" s="293"/>
      <c r="F2" s="293"/>
      <c r="G2" s="293"/>
      <c r="H2" s="293"/>
      <c r="I2" s="293"/>
      <c r="J2" s="294"/>
      <c r="K2" s="295"/>
      <c r="L2" s="295"/>
      <c r="M2" s="295"/>
    </row>
    <row r="3" spans="1:256" ht="15" customHeight="1" x14ac:dyDescent="0.2">
      <c r="A3" s="297" t="s">
        <v>291</v>
      </c>
      <c r="B3" s="298" t="s">
        <v>39</v>
      </c>
      <c r="C3" s="298"/>
      <c r="D3" s="299"/>
      <c r="E3" s="298" t="s">
        <v>97</v>
      </c>
      <c r="F3" s="298"/>
      <c r="G3" s="300" t="s">
        <v>98</v>
      </c>
      <c r="H3" s="300" t="s">
        <v>99</v>
      </c>
      <c r="I3" s="300" t="s">
        <v>292</v>
      </c>
      <c r="J3" s="301" t="s">
        <v>293</v>
      </c>
      <c r="K3" s="302"/>
      <c r="L3" s="302"/>
      <c r="M3" s="302"/>
      <c r="N3" s="302"/>
      <c r="O3" s="302"/>
      <c r="P3" s="302"/>
      <c r="Q3" s="302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3"/>
      <c r="CH3" s="303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3"/>
      <c r="CU3" s="303"/>
      <c r="CV3" s="303"/>
      <c r="CW3" s="303"/>
      <c r="CX3" s="303"/>
      <c r="CY3" s="303"/>
      <c r="CZ3" s="303"/>
      <c r="DA3" s="303"/>
      <c r="DB3" s="303"/>
      <c r="DC3" s="303"/>
      <c r="DD3" s="303"/>
      <c r="DE3" s="303"/>
      <c r="DF3" s="303"/>
      <c r="DG3" s="303"/>
      <c r="DH3" s="303"/>
      <c r="DI3" s="303"/>
      <c r="DJ3" s="303"/>
      <c r="DK3" s="303"/>
      <c r="DL3" s="303"/>
      <c r="DM3" s="303"/>
      <c r="DN3" s="303"/>
      <c r="DO3" s="303"/>
      <c r="DP3" s="303"/>
      <c r="DQ3" s="303"/>
      <c r="DR3" s="303"/>
      <c r="DS3" s="303"/>
      <c r="DT3" s="303"/>
      <c r="DU3" s="303"/>
      <c r="DV3" s="303"/>
      <c r="DW3" s="303"/>
      <c r="DX3" s="303"/>
      <c r="DY3" s="303"/>
      <c r="DZ3" s="303"/>
      <c r="EA3" s="303"/>
      <c r="EB3" s="303"/>
      <c r="EC3" s="303"/>
      <c r="ED3" s="303"/>
      <c r="EE3" s="303"/>
      <c r="EF3" s="303"/>
      <c r="EG3" s="303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3"/>
      <c r="ES3" s="303"/>
      <c r="ET3" s="303"/>
      <c r="EU3" s="303"/>
      <c r="EV3" s="303"/>
      <c r="EW3" s="303"/>
      <c r="EX3" s="303"/>
      <c r="EY3" s="303"/>
      <c r="EZ3" s="303"/>
      <c r="FA3" s="303"/>
      <c r="FB3" s="303"/>
      <c r="FC3" s="303"/>
      <c r="FD3" s="303"/>
      <c r="FE3" s="303"/>
      <c r="FF3" s="303"/>
      <c r="FG3" s="303"/>
      <c r="FH3" s="303"/>
      <c r="FI3" s="303"/>
      <c r="FJ3" s="303"/>
      <c r="FK3" s="303"/>
      <c r="FL3" s="303"/>
      <c r="FM3" s="303"/>
      <c r="FN3" s="303"/>
      <c r="FO3" s="303"/>
      <c r="FP3" s="303"/>
      <c r="FQ3" s="303"/>
      <c r="FR3" s="303"/>
      <c r="FS3" s="303"/>
      <c r="FT3" s="303"/>
      <c r="FU3" s="303"/>
      <c r="FV3" s="303"/>
      <c r="FW3" s="303"/>
      <c r="FX3" s="303"/>
      <c r="FY3" s="303"/>
      <c r="FZ3" s="303"/>
      <c r="GA3" s="303"/>
      <c r="GB3" s="303"/>
      <c r="GC3" s="303"/>
      <c r="GD3" s="303"/>
      <c r="GE3" s="303"/>
      <c r="GF3" s="303"/>
      <c r="GG3" s="303"/>
      <c r="GH3" s="303"/>
      <c r="GI3" s="303"/>
      <c r="GJ3" s="303"/>
      <c r="GK3" s="303"/>
      <c r="GL3" s="303"/>
      <c r="GM3" s="303"/>
      <c r="GN3" s="303"/>
      <c r="GO3" s="303"/>
      <c r="GP3" s="303"/>
      <c r="GQ3" s="303"/>
      <c r="GR3" s="303"/>
      <c r="GS3" s="303"/>
      <c r="GT3" s="303"/>
      <c r="GU3" s="303"/>
      <c r="GV3" s="303"/>
      <c r="GW3" s="303"/>
      <c r="GX3" s="303"/>
      <c r="GY3" s="303"/>
      <c r="GZ3" s="303"/>
      <c r="HA3" s="303"/>
      <c r="HB3" s="303"/>
      <c r="HC3" s="303"/>
      <c r="HD3" s="303"/>
      <c r="HE3" s="303"/>
      <c r="HF3" s="303"/>
      <c r="HG3" s="303"/>
      <c r="HH3" s="303"/>
      <c r="HI3" s="303"/>
      <c r="HJ3" s="303"/>
      <c r="HK3" s="303"/>
      <c r="HL3" s="303"/>
      <c r="HM3" s="303"/>
      <c r="HN3" s="303"/>
      <c r="HO3" s="303"/>
      <c r="HP3" s="303"/>
      <c r="HQ3" s="303"/>
      <c r="HR3" s="303"/>
      <c r="HS3" s="303"/>
      <c r="HT3" s="303"/>
      <c r="HU3" s="303"/>
      <c r="HV3" s="303"/>
      <c r="HW3" s="303"/>
      <c r="HX3" s="303"/>
      <c r="HY3" s="303"/>
      <c r="HZ3" s="303"/>
      <c r="IA3" s="303"/>
      <c r="IB3" s="303"/>
      <c r="IC3" s="303"/>
      <c r="ID3" s="303"/>
      <c r="IE3" s="303"/>
      <c r="IF3" s="303"/>
      <c r="IG3" s="303"/>
      <c r="IH3" s="303"/>
      <c r="II3" s="303"/>
      <c r="IJ3" s="303"/>
      <c r="IK3" s="303"/>
      <c r="IL3" s="303"/>
      <c r="IM3" s="303"/>
      <c r="IN3" s="303"/>
      <c r="IO3" s="303"/>
      <c r="IP3" s="303"/>
      <c r="IQ3" s="303"/>
      <c r="IR3" s="303"/>
      <c r="IS3" s="303"/>
      <c r="IT3" s="303"/>
      <c r="IU3" s="303"/>
      <c r="IV3" s="303"/>
    </row>
    <row r="4" spans="1:256" s="309" customFormat="1" ht="14.25" x14ac:dyDescent="0.2">
      <c r="A4" s="304" t="s">
        <v>294</v>
      </c>
      <c r="B4" s="305" t="s">
        <v>295</v>
      </c>
      <c r="C4" s="305"/>
      <c r="D4" s="306"/>
      <c r="E4" s="305" t="s">
        <v>296</v>
      </c>
      <c r="F4" s="305"/>
      <c r="G4" s="307" t="s">
        <v>27</v>
      </c>
      <c r="H4" s="307" t="s">
        <v>27</v>
      </c>
      <c r="I4" s="307" t="s">
        <v>297</v>
      </c>
      <c r="J4" s="308" t="s">
        <v>298</v>
      </c>
      <c r="K4" s="302"/>
      <c r="L4" s="302"/>
      <c r="M4" s="302"/>
      <c r="N4" s="302"/>
      <c r="O4" s="302"/>
      <c r="P4" s="302"/>
      <c r="Q4" s="302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  <c r="DA4" s="303"/>
      <c r="DB4" s="303"/>
      <c r="DC4" s="303"/>
      <c r="DD4" s="303"/>
      <c r="DE4" s="303"/>
      <c r="DF4" s="303"/>
      <c r="DG4" s="303"/>
      <c r="DH4" s="303"/>
      <c r="DI4" s="303"/>
      <c r="DJ4" s="303"/>
      <c r="DK4" s="303"/>
      <c r="DL4" s="303"/>
      <c r="DM4" s="303"/>
      <c r="DN4" s="303"/>
      <c r="DO4" s="303"/>
      <c r="DP4" s="303"/>
      <c r="DQ4" s="303"/>
      <c r="DR4" s="303"/>
      <c r="DS4" s="303"/>
      <c r="DT4" s="303"/>
      <c r="DU4" s="303"/>
      <c r="DV4" s="303"/>
      <c r="DW4" s="303"/>
      <c r="DX4" s="303"/>
      <c r="DY4" s="303"/>
      <c r="DZ4" s="303"/>
      <c r="EA4" s="303"/>
      <c r="EB4" s="303"/>
      <c r="EC4" s="303"/>
      <c r="ED4" s="303"/>
      <c r="EE4" s="303"/>
      <c r="EF4" s="303"/>
      <c r="EG4" s="303"/>
      <c r="EH4" s="303"/>
      <c r="EI4" s="303"/>
      <c r="EJ4" s="303"/>
      <c r="EK4" s="303"/>
      <c r="EL4" s="303"/>
      <c r="EM4" s="303"/>
      <c r="EN4" s="303"/>
      <c r="EO4" s="303"/>
      <c r="EP4" s="303"/>
      <c r="EQ4" s="303"/>
      <c r="ER4" s="303"/>
      <c r="ES4" s="303"/>
      <c r="ET4" s="303"/>
      <c r="EU4" s="303"/>
      <c r="EV4" s="303"/>
      <c r="EW4" s="303"/>
      <c r="EX4" s="303"/>
      <c r="EY4" s="303"/>
      <c r="EZ4" s="303"/>
      <c r="FA4" s="303"/>
      <c r="FB4" s="303"/>
      <c r="FC4" s="303"/>
      <c r="FD4" s="303"/>
      <c r="FE4" s="303"/>
      <c r="FF4" s="303"/>
      <c r="FG4" s="303"/>
      <c r="FH4" s="303"/>
      <c r="FI4" s="303"/>
      <c r="FJ4" s="303"/>
      <c r="FK4" s="303"/>
      <c r="FL4" s="303"/>
      <c r="FM4" s="303"/>
      <c r="FN4" s="303"/>
      <c r="FO4" s="303"/>
      <c r="FP4" s="303"/>
      <c r="FQ4" s="303"/>
      <c r="FR4" s="303"/>
      <c r="FS4" s="303"/>
      <c r="FT4" s="303"/>
      <c r="FU4" s="303"/>
      <c r="FV4" s="303"/>
      <c r="FW4" s="303"/>
      <c r="FX4" s="303"/>
      <c r="FY4" s="303"/>
      <c r="FZ4" s="303"/>
      <c r="GA4" s="303"/>
      <c r="GB4" s="303"/>
      <c r="GC4" s="303"/>
      <c r="GD4" s="303"/>
      <c r="GE4" s="303"/>
      <c r="GF4" s="303"/>
      <c r="GG4" s="303"/>
      <c r="GH4" s="303"/>
      <c r="GI4" s="303"/>
      <c r="GJ4" s="303"/>
      <c r="GK4" s="303"/>
      <c r="GL4" s="303"/>
      <c r="GM4" s="303"/>
      <c r="GN4" s="303"/>
      <c r="GO4" s="303"/>
      <c r="GP4" s="303"/>
      <c r="GQ4" s="303"/>
      <c r="GR4" s="303"/>
      <c r="GS4" s="303"/>
      <c r="GT4" s="303"/>
      <c r="GU4" s="303"/>
      <c r="GV4" s="303"/>
      <c r="GW4" s="303"/>
      <c r="GX4" s="303"/>
      <c r="GY4" s="303"/>
      <c r="GZ4" s="303"/>
      <c r="HA4" s="303"/>
      <c r="HB4" s="303"/>
      <c r="HC4" s="303"/>
      <c r="HD4" s="303"/>
      <c r="HE4" s="303"/>
      <c r="HF4" s="303"/>
      <c r="HG4" s="303"/>
      <c r="HH4" s="303"/>
      <c r="HI4" s="303"/>
      <c r="HJ4" s="303"/>
      <c r="HK4" s="303"/>
      <c r="HL4" s="303"/>
      <c r="HM4" s="303"/>
      <c r="HN4" s="303"/>
      <c r="HO4" s="303"/>
      <c r="HP4" s="303"/>
      <c r="HQ4" s="303"/>
      <c r="HR4" s="303"/>
      <c r="HS4" s="303"/>
      <c r="HT4" s="303"/>
      <c r="HU4" s="303"/>
      <c r="HV4" s="303"/>
      <c r="HW4" s="303"/>
      <c r="HX4" s="303"/>
      <c r="HY4" s="303"/>
      <c r="HZ4" s="303"/>
      <c r="IA4" s="303"/>
      <c r="IB4" s="303"/>
      <c r="IC4" s="303"/>
      <c r="ID4" s="303"/>
      <c r="IE4" s="303"/>
      <c r="IF4" s="303"/>
      <c r="IG4" s="303"/>
      <c r="IH4" s="303"/>
      <c r="II4" s="303"/>
      <c r="IJ4" s="303"/>
      <c r="IK4" s="303"/>
      <c r="IL4" s="303"/>
      <c r="IM4" s="303"/>
      <c r="IN4" s="303"/>
      <c r="IO4" s="303"/>
      <c r="IP4" s="303"/>
      <c r="IQ4" s="303"/>
      <c r="IR4" s="303"/>
      <c r="IS4" s="303"/>
      <c r="IT4" s="303"/>
      <c r="IU4" s="303"/>
      <c r="IV4" s="303"/>
    </row>
    <row r="5" spans="1:256" s="309" customFormat="1" ht="12.75" x14ac:dyDescent="0.2">
      <c r="A5" s="304" t="s">
        <v>299</v>
      </c>
      <c r="B5" s="307" t="s">
        <v>61</v>
      </c>
      <c r="C5" s="307" t="s">
        <v>300</v>
      </c>
      <c r="D5" s="306"/>
      <c r="E5" s="307" t="s">
        <v>61</v>
      </c>
      <c r="F5" s="307" t="s">
        <v>300</v>
      </c>
      <c r="G5" s="310"/>
      <c r="H5" s="310"/>
      <c r="I5" s="307" t="s">
        <v>301</v>
      </c>
      <c r="J5" s="308" t="s">
        <v>302</v>
      </c>
      <c r="K5" s="302"/>
      <c r="L5" s="302"/>
      <c r="M5" s="302"/>
      <c r="N5" s="302"/>
      <c r="O5" s="302"/>
      <c r="P5" s="302"/>
      <c r="Q5" s="302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3"/>
      <c r="CD5" s="303"/>
      <c r="CE5" s="303"/>
      <c r="CF5" s="303"/>
      <c r="CG5" s="303"/>
      <c r="CH5" s="303"/>
      <c r="CI5" s="303"/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03"/>
      <c r="FO5" s="303"/>
      <c r="FP5" s="303"/>
      <c r="FQ5" s="303"/>
      <c r="FR5" s="303"/>
      <c r="FS5" s="303"/>
      <c r="FT5" s="303"/>
      <c r="FU5" s="303"/>
      <c r="FV5" s="303"/>
      <c r="FW5" s="303"/>
      <c r="FX5" s="303"/>
      <c r="FY5" s="303"/>
      <c r="FZ5" s="303"/>
      <c r="GA5" s="303"/>
      <c r="GB5" s="303"/>
      <c r="GC5" s="303"/>
      <c r="GD5" s="303"/>
      <c r="GE5" s="303"/>
      <c r="GF5" s="303"/>
      <c r="GG5" s="303"/>
      <c r="GH5" s="303"/>
      <c r="GI5" s="303"/>
      <c r="GJ5" s="303"/>
      <c r="GK5" s="303"/>
      <c r="GL5" s="303"/>
      <c r="GM5" s="303"/>
      <c r="GN5" s="303"/>
      <c r="GO5" s="303"/>
      <c r="GP5" s="303"/>
      <c r="GQ5" s="303"/>
      <c r="GR5" s="303"/>
      <c r="GS5" s="303"/>
      <c r="GT5" s="303"/>
      <c r="GU5" s="303"/>
      <c r="GV5" s="303"/>
      <c r="GW5" s="303"/>
      <c r="GX5" s="303"/>
      <c r="GY5" s="303"/>
      <c r="GZ5" s="303"/>
      <c r="HA5" s="303"/>
      <c r="HB5" s="303"/>
      <c r="HC5" s="303"/>
      <c r="HD5" s="303"/>
      <c r="HE5" s="303"/>
      <c r="HF5" s="303"/>
      <c r="HG5" s="303"/>
      <c r="HH5" s="303"/>
      <c r="HI5" s="303"/>
      <c r="HJ5" s="303"/>
      <c r="HK5" s="303"/>
      <c r="HL5" s="303"/>
      <c r="HM5" s="303"/>
      <c r="HN5" s="303"/>
      <c r="HO5" s="303"/>
      <c r="HP5" s="303"/>
      <c r="HQ5" s="303"/>
      <c r="HR5" s="303"/>
      <c r="HS5" s="303"/>
      <c r="HT5" s="303"/>
      <c r="HU5" s="303"/>
      <c r="HV5" s="303"/>
      <c r="HW5" s="303"/>
      <c r="HX5" s="303"/>
      <c r="HY5" s="303"/>
      <c r="HZ5" s="303"/>
      <c r="IA5" s="303"/>
      <c r="IB5" s="303"/>
      <c r="IC5" s="303"/>
      <c r="ID5" s="303"/>
      <c r="IE5" s="303"/>
      <c r="IF5" s="303"/>
      <c r="IG5" s="303"/>
      <c r="IH5" s="303"/>
      <c r="II5" s="303"/>
      <c r="IJ5" s="303"/>
      <c r="IK5" s="303"/>
      <c r="IL5" s="303"/>
      <c r="IM5" s="303"/>
      <c r="IN5" s="303"/>
      <c r="IO5" s="303"/>
      <c r="IP5" s="303"/>
      <c r="IQ5" s="303"/>
      <c r="IR5" s="303"/>
      <c r="IS5" s="303"/>
      <c r="IT5" s="303"/>
      <c r="IU5" s="303"/>
      <c r="IV5" s="303"/>
    </row>
    <row r="6" spans="1:256" s="309" customFormat="1" ht="12.75" x14ac:dyDescent="0.2">
      <c r="A6" s="2"/>
      <c r="B6" s="311"/>
      <c r="C6" s="311"/>
      <c r="D6" s="311"/>
      <c r="E6" s="311"/>
      <c r="F6" s="311"/>
      <c r="G6" s="312"/>
      <c r="H6" s="312"/>
      <c r="I6" s="312"/>
      <c r="J6" s="313" t="s">
        <v>303</v>
      </c>
      <c r="K6" s="302"/>
      <c r="L6" s="302"/>
      <c r="M6" s="302"/>
      <c r="N6" s="302"/>
      <c r="O6" s="302"/>
      <c r="P6" s="302"/>
      <c r="Q6" s="302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3"/>
      <c r="CL6" s="303"/>
      <c r="CM6" s="303"/>
      <c r="CN6" s="303"/>
      <c r="CO6" s="303"/>
      <c r="CP6" s="303"/>
      <c r="CQ6" s="303"/>
      <c r="CR6" s="303"/>
      <c r="CS6" s="303"/>
      <c r="CT6" s="303"/>
      <c r="CU6" s="303"/>
      <c r="CV6" s="303"/>
      <c r="CW6" s="303"/>
      <c r="CX6" s="303"/>
      <c r="CY6" s="303"/>
      <c r="CZ6" s="303"/>
      <c r="DA6" s="303"/>
      <c r="DB6" s="303"/>
      <c r="DC6" s="303"/>
      <c r="DD6" s="303"/>
      <c r="DE6" s="303"/>
      <c r="DF6" s="303"/>
      <c r="DG6" s="303"/>
      <c r="DH6" s="303"/>
      <c r="DI6" s="303"/>
      <c r="DJ6" s="303"/>
      <c r="DK6" s="303"/>
      <c r="DL6" s="303"/>
      <c r="DM6" s="303"/>
      <c r="DN6" s="303"/>
      <c r="DO6" s="303"/>
      <c r="DP6" s="303"/>
      <c r="DQ6" s="303"/>
      <c r="DR6" s="303"/>
      <c r="DS6" s="303"/>
      <c r="DT6" s="303"/>
      <c r="DU6" s="303"/>
      <c r="DV6" s="303"/>
      <c r="DW6" s="303"/>
      <c r="DX6" s="303"/>
      <c r="DY6" s="303"/>
      <c r="DZ6" s="303"/>
      <c r="EA6" s="303"/>
      <c r="EB6" s="303"/>
      <c r="EC6" s="303"/>
      <c r="ED6" s="303"/>
      <c r="EE6" s="303"/>
      <c r="EF6" s="303"/>
      <c r="EG6" s="303"/>
      <c r="EH6" s="303"/>
      <c r="EI6" s="303"/>
      <c r="EJ6" s="303"/>
      <c r="EK6" s="303"/>
      <c r="EL6" s="303"/>
      <c r="EM6" s="303"/>
      <c r="EN6" s="303"/>
      <c r="EO6" s="303"/>
      <c r="EP6" s="303"/>
      <c r="EQ6" s="303"/>
      <c r="ER6" s="303"/>
      <c r="ES6" s="303"/>
      <c r="ET6" s="303"/>
      <c r="EU6" s="303"/>
      <c r="EV6" s="303"/>
      <c r="EW6" s="303"/>
      <c r="EX6" s="303"/>
      <c r="EY6" s="303"/>
      <c r="EZ6" s="303"/>
      <c r="FA6" s="303"/>
      <c r="FB6" s="303"/>
      <c r="FC6" s="303"/>
      <c r="FD6" s="303"/>
      <c r="FE6" s="303"/>
      <c r="FF6" s="303"/>
      <c r="FG6" s="303"/>
      <c r="FH6" s="303"/>
      <c r="FI6" s="303"/>
      <c r="FJ6" s="303"/>
      <c r="FK6" s="303"/>
      <c r="FL6" s="303"/>
      <c r="FM6" s="303"/>
      <c r="FN6" s="303"/>
      <c r="FO6" s="303"/>
      <c r="FP6" s="303"/>
      <c r="FQ6" s="303"/>
      <c r="FR6" s="303"/>
      <c r="FS6" s="303"/>
      <c r="FT6" s="303"/>
      <c r="FU6" s="303"/>
      <c r="FV6" s="303"/>
      <c r="FW6" s="303"/>
      <c r="FX6" s="303"/>
      <c r="FY6" s="303"/>
      <c r="FZ6" s="303"/>
      <c r="GA6" s="303"/>
      <c r="GB6" s="303"/>
      <c r="GC6" s="303"/>
      <c r="GD6" s="303"/>
      <c r="GE6" s="303"/>
      <c r="GF6" s="303"/>
      <c r="GG6" s="303"/>
      <c r="GH6" s="303"/>
      <c r="GI6" s="303"/>
      <c r="GJ6" s="303"/>
      <c r="GK6" s="303"/>
      <c r="GL6" s="303"/>
      <c r="GM6" s="303"/>
      <c r="GN6" s="303"/>
      <c r="GO6" s="303"/>
      <c r="GP6" s="303"/>
      <c r="GQ6" s="303"/>
      <c r="GR6" s="303"/>
      <c r="GS6" s="303"/>
      <c r="GT6" s="303"/>
      <c r="GU6" s="303"/>
      <c r="GV6" s="303"/>
      <c r="GW6" s="303"/>
      <c r="GX6" s="303"/>
      <c r="GY6" s="303"/>
      <c r="GZ6" s="303"/>
      <c r="HA6" s="303"/>
      <c r="HB6" s="303"/>
      <c r="HC6" s="303"/>
      <c r="HD6" s="303"/>
      <c r="HE6" s="303"/>
      <c r="HF6" s="303"/>
      <c r="HG6" s="303"/>
      <c r="HH6" s="303"/>
      <c r="HI6" s="303"/>
      <c r="HJ6" s="303"/>
      <c r="HK6" s="303"/>
      <c r="HL6" s="303"/>
      <c r="HM6" s="303"/>
      <c r="HN6" s="303"/>
      <c r="HO6" s="303"/>
      <c r="HP6" s="303"/>
      <c r="HQ6" s="303"/>
      <c r="HR6" s="303"/>
      <c r="HS6" s="303"/>
      <c r="HT6" s="303"/>
      <c r="HU6" s="303"/>
      <c r="HV6" s="303"/>
      <c r="HW6" s="303"/>
      <c r="HX6" s="303"/>
      <c r="HY6" s="303"/>
      <c r="HZ6" s="303"/>
      <c r="IA6" s="303"/>
      <c r="IB6" s="303"/>
      <c r="IC6" s="303"/>
      <c r="ID6" s="303"/>
      <c r="IE6" s="303"/>
      <c r="IF6" s="303"/>
      <c r="IG6" s="303"/>
      <c r="IH6" s="303"/>
      <c r="II6" s="303"/>
      <c r="IJ6" s="303"/>
      <c r="IK6" s="303"/>
      <c r="IL6" s="303"/>
      <c r="IM6" s="303"/>
      <c r="IN6" s="303"/>
      <c r="IO6" s="303"/>
      <c r="IP6" s="303"/>
      <c r="IQ6" s="303"/>
      <c r="IR6" s="303"/>
      <c r="IS6" s="303"/>
      <c r="IT6" s="303"/>
      <c r="IU6" s="303"/>
      <c r="IV6" s="303"/>
    </row>
    <row r="7" spans="1:256" s="309" customFormat="1" ht="12.75" x14ac:dyDescent="0.2">
      <c r="A7" s="314" t="s">
        <v>304</v>
      </c>
      <c r="B7" s="306"/>
      <c r="C7" s="306"/>
      <c r="D7" s="306"/>
      <c r="E7" s="306"/>
      <c r="F7" s="306"/>
      <c r="G7" s="310"/>
      <c r="H7" s="310"/>
      <c r="I7" s="310"/>
      <c r="J7" s="315"/>
      <c r="K7" s="302"/>
      <c r="L7" s="302"/>
      <c r="M7" s="302"/>
      <c r="N7" s="302"/>
      <c r="O7" s="302"/>
      <c r="P7" s="302"/>
      <c r="Q7" s="302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  <c r="BW7" s="303"/>
      <c r="BX7" s="303"/>
      <c r="BY7" s="303"/>
      <c r="BZ7" s="303"/>
      <c r="CA7" s="303"/>
      <c r="CB7" s="303"/>
      <c r="CC7" s="303"/>
      <c r="CD7" s="303"/>
      <c r="CE7" s="303"/>
      <c r="CF7" s="303"/>
      <c r="CG7" s="303"/>
      <c r="CH7" s="303"/>
      <c r="CI7" s="303"/>
      <c r="CJ7" s="303"/>
      <c r="CK7" s="303"/>
      <c r="CL7" s="303"/>
      <c r="CM7" s="303"/>
      <c r="CN7" s="303"/>
      <c r="CO7" s="303"/>
      <c r="CP7" s="303"/>
      <c r="CQ7" s="303"/>
      <c r="CR7" s="303"/>
      <c r="CS7" s="303"/>
      <c r="CT7" s="303"/>
      <c r="CU7" s="303"/>
      <c r="CV7" s="303"/>
      <c r="CW7" s="303"/>
      <c r="CX7" s="303"/>
      <c r="CY7" s="303"/>
      <c r="CZ7" s="303"/>
      <c r="DA7" s="303"/>
      <c r="DB7" s="303"/>
      <c r="DC7" s="303"/>
      <c r="DD7" s="303"/>
      <c r="DE7" s="303"/>
      <c r="DF7" s="303"/>
      <c r="DG7" s="303"/>
      <c r="DH7" s="303"/>
      <c r="DI7" s="303"/>
      <c r="DJ7" s="303"/>
      <c r="DK7" s="303"/>
      <c r="DL7" s="303"/>
      <c r="DM7" s="303"/>
      <c r="DN7" s="303"/>
      <c r="DO7" s="303"/>
      <c r="DP7" s="303"/>
      <c r="DQ7" s="303"/>
      <c r="DR7" s="303"/>
      <c r="DS7" s="303"/>
      <c r="DT7" s="303"/>
      <c r="DU7" s="303"/>
      <c r="DV7" s="303"/>
      <c r="DW7" s="303"/>
      <c r="DX7" s="303"/>
      <c r="DY7" s="303"/>
      <c r="DZ7" s="303"/>
      <c r="EA7" s="303"/>
      <c r="EB7" s="303"/>
      <c r="EC7" s="303"/>
      <c r="ED7" s="303"/>
      <c r="EE7" s="303"/>
      <c r="EF7" s="303"/>
      <c r="EG7" s="303"/>
      <c r="EH7" s="303"/>
      <c r="EI7" s="303"/>
      <c r="EJ7" s="303"/>
      <c r="EK7" s="303"/>
      <c r="EL7" s="303"/>
      <c r="EM7" s="303"/>
      <c r="EN7" s="303"/>
      <c r="EO7" s="303"/>
      <c r="EP7" s="303"/>
      <c r="EQ7" s="303"/>
      <c r="ER7" s="303"/>
      <c r="ES7" s="303"/>
      <c r="ET7" s="303"/>
      <c r="EU7" s="303"/>
      <c r="EV7" s="303"/>
      <c r="EW7" s="303"/>
      <c r="EX7" s="303"/>
      <c r="EY7" s="303"/>
      <c r="EZ7" s="303"/>
      <c r="FA7" s="303"/>
      <c r="FB7" s="303"/>
      <c r="FC7" s="303"/>
      <c r="FD7" s="303"/>
      <c r="FE7" s="303"/>
      <c r="FF7" s="303"/>
      <c r="FG7" s="303"/>
      <c r="FH7" s="303"/>
      <c r="FI7" s="303"/>
      <c r="FJ7" s="303"/>
      <c r="FK7" s="303"/>
      <c r="FL7" s="303"/>
      <c r="FM7" s="303"/>
      <c r="FN7" s="303"/>
      <c r="FO7" s="303"/>
      <c r="FP7" s="303"/>
      <c r="FQ7" s="303"/>
      <c r="FR7" s="303"/>
      <c r="FS7" s="303"/>
      <c r="FT7" s="303"/>
      <c r="FU7" s="303"/>
      <c r="FV7" s="303"/>
      <c r="FW7" s="303"/>
      <c r="FX7" s="303"/>
      <c r="FY7" s="303"/>
      <c r="FZ7" s="303"/>
      <c r="GA7" s="303"/>
      <c r="GB7" s="303"/>
      <c r="GC7" s="303"/>
      <c r="GD7" s="303"/>
      <c r="GE7" s="303"/>
      <c r="GF7" s="303"/>
      <c r="GG7" s="303"/>
      <c r="GH7" s="303"/>
      <c r="GI7" s="303"/>
      <c r="GJ7" s="303"/>
      <c r="GK7" s="303"/>
      <c r="GL7" s="303"/>
      <c r="GM7" s="303"/>
      <c r="GN7" s="303"/>
      <c r="GO7" s="303"/>
      <c r="GP7" s="303"/>
      <c r="GQ7" s="303"/>
      <c r="GR7" s="303"/>
      <c r="GS7" s="303"/>
      <c r="GT7" s="303"/>
      <c r="GU7" s="303"/>
      <c r="GV7" s="303"/>
      <c r="GW7" s="303"/>
      <c r="GX7" s="303"/>
      <c r="GY7" s="303"/>
      <c r="GZ7" s="303"/>
      <c r="HA7" s="303"/>
      <c r="HB7" s="303"/>
      <c r="HC7" s="303"/>
      <c r="HD7" s="303"/>
      <c r="HE7" s="303"/>
      <c r="HF7" s="303"/>
      <c r="HG7" s="303"/>
      <c r="HH7" s="303"/>
      <c r="HI7" s="303"/>
      <c r="HJ7" s="303"/>
      <c r="HK7" s="303"/>
      <c r="HL7" s="303"/>
      <c r="HM7" s="303"/>
      <c r="HN7" s="303"/>
      <c r="HO7" s="303"/>
      <c r="HP7" s="303"/>
      <c r="HQ7" s="303"/>
      <c r="HR7" s="303"/>
      <c r="HS7" s="303"/>
      <c r="HT7" s="303"/>
      <c r="HU7" s="303"/>
      <c r="HV7" s="303"/>
      <c r="HW7" s="303"/>
      <c r="HX7" s="303"/>
      <c r="HY7" s="303"/>
      <c r="HZ7" s="303"/>
      <c r="IA7" s="303"/>
      <c r="IB7" s="303"/>
      <c r="IC7" s="303"/>
      <c r="ID7" s="303"/>
      <c r="IE7" s="303"/>
      <c r="IF7" s="303"/>
      <c r="IG7" s="303"/>
      <c r="IH7" s="303"/>
      <c r="II7" s="303"/>
      <c r="IJ7" s="303"/>
      <c r="IK7" s="303"/>
      <c r="IL7" s="303"/>
      <c r="IM7" s="303"/>
      <c r="IN7" s="303"/>
      <c r="IO7" s="303"/>
      <c r="IP7" s="303"/>
      <c r="IQ7" s="303"/>
      <c r="IR7" s="303"/>
      <c r="IS7" s="303"/>
      <c r="IT7" s="303"/>
      <c r="IU7" s="303"/>
      <c r="IV7" s="303"/>
    </row>
    <row r="8" spans="1:256" s="309" customFormat="1" ht="18" customHeight="1" x14ac:dyDescent="0.2">
      <c r="A8" s="316" t="s">
        <v>305</v>
      </c>
      <c r="B8" s="317">
        <v>46212.180498000002</v>
      </c>
      <c r="C8" s="318">
        <v>-3228.689519</v>
      </c>
      <c r="D8" s="318"/>
      <c r="E8" s="318">
        <v>4702.7453180000002</v>
      </c>
      <c r="F8" s="318">
        <v>-4732.1767369999998</v>
      </c>
      <c r="G8" s="318">
        <v>1532.745543</v>
      </c>
      <c r="H8" s="318">
        <v>837.759321</v>
      </c>
      <c r="I8" s="318">
        <v>-159.56442200000001</v>
      </c>
      <c r="J8" s="317">
        <v>45165.000002000001</v>
      </c>
      <c r="K8" s="302"/>
      <c r="L8" s="304"/>
      <c r="M8" s="304"/>
      <c r="N8" s="319"/>
      <c r="O8" s="319"/>
      <c r="P8" s="319"/>
      <c r="Q8" s="319"/>
      <c r="R8" s="319"/>
      <c r="S8" s="319"/>
      <c r="T8" s="107"/>
      <c r="U8" s="107"/>
      <c r="V8" s="320"/>
      <c r="W8" s="320"/>
      <c r="X8" s="320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03"/>
      <c r="CH8" s="303"/>
      <c r="CI8" s="303"/>
      <c r="CJ8" s="303"/>
      <c r="CK8" s="303"/>
      <c r="CL8" s="303"/>
      <c r="CM8" s="303"/>
      <c r="CN8" s="303"/>
      <c r="CO8" s="303"/>
      <c r="CP8" s="303"/>
      <c r="CQ8" s="303"/>
      <c r="CR8" s="303"/>
      <c r="CS8" s="303"/>
      <c r="CT8" s="303"/>
      <c r="CU8" s="303"/>
      <c r="CV8" s="303"/>
      <c r="CW8" s="303"/>
      <c r="CX8" s="303"/>
      <c r="CY8" s="303"/>
      <c r="CZ8" s="303"/>
      <c r="DA8" s="303"/>
      <c r="DB8" s="303"/>
      <c r="DC8" s="303"/>
      <c r="DD8" s="303"/>
      <c r="DE8" s="303"/>
      <c r="DF8" s="303"/>
      <c r="DG8" s="303"/>
      <c r="DH8" s="303"/>
      <c r="DI8" s="303"/>
      <c r="DJ8" s="303"/>
      <c r="DK8" s="303"/>
      <c r="DL8" s="303"/>
      <c r="DM8" s="303"/>
      <c r="DN8" s="303"/>
      <c r="DO8" s="303"/>
      <c r="DP8" s="303"/>
      <c r="DQ8" s="303"/>
      <c r="DR8" s="303"/>
      <c r="DS8" s="303"/>
      <c r="DT8" s="303"/>
      <c r="DU8" s="303"/>
      <c r="DV8" s="303"/>
      <c r="DW8" s="303"/>
      <c r="DX8" s="303"/>
      <c r="DY8" s="303"/>
      <c r="DZ8" s="303"/>
      <c r="EA8" s="303"/>
      <c r="EB8" s="303"/>
      <c r="EC8" s="303"/>
      <c r="ED8" s="303"/>
      <c r="EE8" s="303"/>
      <c r="EF8" s="303"/>
      <c r="EG8" s="303"/>
      <c r="EH8" s="303"/>
      <c r="EI8" s="303"/>
      <c r="EJ8" s="303"/>
      <c r="EK8" s="303"/>
      <c r="EL8" s="303"/>
      <c r="EM8" s="303"/>
      <c r="EN8" s="303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3"/>
      <c r="FE8" s="303"/>
      <c r="FF8" s="303"/>
      <c r="FG8" s="303"/>
      <c r="FH8" s="303"/>
      <c r="FI8" s="303"/>
      <c r="FJ8" s="303"/>
      <c r="FK8" s="303"/>
      <c r="FL8" s="303"/>
      <c r="FM8" s="303"/>
      <c r="FN8" s="303"/>
      <c r="FO8" s="303"/>
      <c r="FP8" s="303"/>
      <c r="FQ8" s="303"/>
      <c r="FR8" s="303"/>
      <c r="FS8" s="303"/>
      <c r="FT8" s="303"/>
      <c r="FU8" s="303"/>
      <c r="FV8" s="303"/>
      <c r="FW8" s="303"/>
      <c r="FX8" s="303"/>
      <c r="FY8" s="303"/>
      <c r="FZ8" s="303"/>
      <c r="GA8" s="303"/>
      <c r="GB8" s="303"/>
      <c r="GC8" s="303"/>
      <c r="GD8" s="303"/>
      <c r="GE8" s="303"/>
      <c r="GF8" s="303"/>
      <c r="GG8" s="303"/>
      <c r="GH8" s="303"/>
      <c r="GI8" s="303"/>
      <c r="GJ8" s="303"/>
      <c r="GK8" s="303"/>
      <c r="GL8" s="303"/>
      <c r="GM8" s="303"/>
      <c r="GN8" s="303"/>
      <c r="GO8" s="303"/>
      <c r="GP8" s="303"/>
      <c r="GQ8" s="303"/>
      <c r="GR8" s="303"/>
      <c r="GS8" s="303"/>
      <c r="GT8" s="303"/>
      <c r="GU8" s="303"/>
      <c r="GV8" s="303"/>
      <c r="GW8" s="303"/>
      <c r="GX8" s="303"/>
      <c r="GY8" s="303"/>
      <c r="GZ8" s="303"/>
      <c r="HA8" s="303"/>
      <c r="HB8" s="303"/>
      <c r="HC8" s="303"/>
      <c r="HD8" s="303"/>
      <c r="HE8" s="303"/>
      <c r="HF8" s="303"/>
      <c r="HG8" s="303"/>
      <c r="HH8" s="303"/>
      <c r="HI8" s="303"/>
      <c r="HJ8" s="303"/>
      <c r="HK8" s="303"/>
      <c r="HL8" s="303"/>
      <c r="HM8" s="303"/>
      <c r="HN8" s="303"/>
      <c r="HO8" s="303"/>
      <c r="HP8" s="303"/>
      <c r="HQ8" s="303"/>
      <c r="HR8" s="303"/>
      <c r="HS8" s="303"/>
      <c r="HT8" s="303"/>
      <c r="HU8" s="303"/>
      <c r="HV8" s="303"/>
      <c r="HW8" s="303"/>
      <c r="HX8" s="303"/>
      <c r="HY8" s="303"/>
      <c r="HZ8" s="303"/>
      <c r="IA8" s="303"/>
      <c r="IB8" s="303"/>
      <c r="IC8" s="303"/>
      <c r="ID8" s="303"/>
      <c r="IE8" s="303"/>
      <c r="IF8" s="303"/>
      <c r="IG8" s="303"/>
      <c r="IH8" s="303"/>
      <c r="II8" s="303"/>
      <c r="IJ8" s="303"/>
      <c r="IK8" s="303"/>
      <c r="IL8" s="303"/>
      <c r="IM8" s="303"/>
      <c r="IN8" s="303"/>
      <c r="IO8" s="303"/>
      <c r="IP8" s="303"/>
      <c r="IQ8" s="303"/>
      <c r="IR8" s="303"/>
      <c r="IS8" s="303"/>
      <c r="IT8" s="303"/>
      <c r="IU8" s="303"/>
      <c r="IV8" s="303"/>
    </row>
    <row r="9" spans="1:256" s="309" customFormat="1" ht="12.75" customHeight="1" x14ac:dyDescent="0.2">
      <c r="A9" s="316" t="s">
        <v>306</v>
      </c>
      <c r="B9" s="317">
        <v>48139.456420000002</v>
      </c>
      <c r="C9" s="318">
        <v>-3288.7269329999999</v>
      </c>
      <c r="D9" s="318"/>
      <c r="E9" s="318">
        <v>4855.2563399999999</v>
      </c>
      <c r="F9" s="318">
        <v>-4861.769354</v>
      </c>
      <c r="G9" s="318">
        <v>1532.6628499999999</v>
      </c>
      <c r="H9" s="318">
        <v>462.35477100000003</v>
      </c>
      <c r="I9" s="318">
        <v>8317.4999029999999</v>
      </c>
      <c r="J9" s="317">
        <v>55156.733997000003</v>
      </c>
      <c r="K9" s="302"/>
      <c r="L9" s="304"/>
      <c r="M9" s="304"/>
      <c r="N9" s="319"/>
      <c r="O9" s="319"/>
      <c r="P9" s="319"/>
      <c r="Q9" s="319"/>
      <c r="R9" s="319"/>
      <c r="S9" s="319"/>
      <c r="T9" s="107"/>
      <c r="U9" s="107"/>
      <c r="V9" s="320"/>
      <c r="W9" s="320"/>
      <c r="X9" s="320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3"/>
      <c r="FW9" s="303"/>
      <c r="FX9" s="303"/>
      <c r="FY9" s="303"/>
      <c r="FZ9" s="303"/>
      <c r="GA9" s="303"/>
      <c r="GB9" s="303"/>
      <c r="GC9" s="303"/>
      <c r="GD9" s="303"/>
      <c r="GE9" s="303"/>
      <c r="GF9" s="303"/>
      <c r="GG9" s="303"/>
      <c r="GH9" s="303"/>
      <c r="GI9" s="303"/>
      <c r="GJ9" s="303"/>
      <c r="GK9" s="303"/>
      <c r="GL9" s="303"/>
      <c r="GM9" s="303"/>
      <c r="GN9" s="303"/>
      <c r="GO9" s="303"/>
      <c r="GP9" s="303"/>
      <c r="GQ9" s="303"/>
      <c r="GR9" s="303"/>
      <c r="GS9" s="303"/>
      <c r="GT9" s="303"/>
      <c r="GU9" s="303"/>
      <c r="GV9" s="303"/>
      <c r="GW9" s="303"/>
      <c r="GX9" s="303"/>
      <c r="GY9" s="303"/>
      <c r="GZ9" s="303"/>
      <c r="HA9" s="303"/>
      <c r="HB9" s="303"/>
      <c r="HC9" s="303"/>
      <c r="HD9" s="303"/>
      <c r="HE9" s="303"/>
      <c r="HF9" s="303"/>
      <c r="HG9" s="303"/>
      <c r="HH9" s="303"/>
      <c r="HI9" s="303"/>
      <c r="HJ9" s="303"/>
      <c r="HK9" s="303"/>
      <c r="HL9" s="303"/>
      <c r="HM9" s="303"/>
      <c r="HN9" s="303"/>
      <c r="HO9" s="303"/>
      <c r="HP9" s="303"/>
      <c r="HQ9" s="303"/>
      <c r="HR9" s="303"/>
      <c r="HS9" s="303"/>
      <c r="HT9" s="303"/>
      <c r="HU9" s="303"/>
      <c r="HV9" s="303"/>
      <c r="HW9" s="303"/>
      <c r="HX9" s="303"/>
      <c r="HY9" s="303"/>
      <c r="HZ9" s="303"/>
      <c r="IA9" s="303"/>
      <c r="IB9" s="303"/>
      <c r="IC9" s="303"/>
      <c r="ID9" s="303"/>
      <c r="IE9" s="303"/>
      <c r="IF9" s="303"/>
      <c r="IG9" s="303"/>
      <c r="IH9" s="303"/>
      <c r="II9" s="303"/>
      <c r="IJ9" s="303"/>
      <c r="IK9" s="303"/>
      <c r="IL9" s="303"/>
      <c r="IM9" s="303"/>
      <c r="IN9" s="303"/>
      <c r="IO9" s="303"/>
      <c r="IP9" s="303"/>
      <c r="IQ9" s="303"/>
      <c r="IR9" s="303"/>
      <c r="IS9" s="303"/>
      <c r="IT9" s="303"/>
      <c r="IU9" s="303"/>
      <c r="IV9" s="303"/>
    </row>
    <row r="10" spans="1:256" s="309" customFormat="1" ht="12.75" customHeight="1" x14ac:dyDescent="0.2">
      <c r="A10" s="316" t="s">
        <v>307</v>
      </c>
      <c r="B10" s="317">
        <v>51962</v>
      </c>
      <c r="C10" s="318">
        <v>-3654</v>
      </c>
      <c r="D10" s="318"/>
      <c r="E10" s="318">
        <v>5198</v>
      </c>
      <c r="F10" s="318">
        <v>-5208</v>
      </c>
      <c r="G10" s="318">
        <v>1528</v>
      </c>
      <c r="H10" s="318">
        <v>308</v>
      </c>
      <c r="I10" s="318">
        <v>-4199</v>
      </c>
      <c r="J10" s="317">
        <v>45935</v>
      </c>
      <c r="K10" s="302"/>
      <c r="L10" s="304"/>
      <c r="M10" s="304"/>
      <c r="N10" s="319"/>
      <c r="O10" s="319"/>
      <c r="P10" s="319"/>
      <c r="Q10" s="319"/>
      <c r="R10" s="319"/>
      <c r="S10" s="319"/>
      <c r="T10" s="107"/>
      <c r="U10" s="107"/>
      <c r="V10" s="320"/>
      <c r="W10" s="320"/>
      <c r="X10" s="320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</row>
    <row r="11" spans="1:256" s="309" customFormat="1" ht="12.75" customHeight="1" x14ac:dyDescent="0.2">
      <c r="A11" s="316" t="s">
        <v>308</v>
      </c>
      <c r="B11" s="317">
        <v>54331</v>
      </c>
      <c r="C11" s="318">
        <v>-4050</v>
      </c>
      <c r="D11" s="318"/>
      <c r="E11" s="318">
        <v>5551</v>
      </c>
      <c r="F11" s="318">
        <v>-5564</v>
      </c>
      <c r="G11" s="318">
        <v>1525</v>
      </c>
      <c r="H11" s="318">
        <v>192</v>
      </c>
      <c r="I11" s="318">
        <v>-4528</v>
      </c>
      <c r="J11" s="317">
        <v>47456</v>
      </c>
      <c r="K11" s="302"/>
      <c r="L11" s="304"/>
      <c r="M11" s="304"/>
      <c r="N11" s="319"/>
      <c r="O11" s="319"/>
      <c r="P11" s="319"/>
      <c r="Q11" s="319"/>
      <c r="R11" s="319"/>
      <c r="S11" s="319"/>
      <c r="T11" s="107"/>
      <c r="U11" s="107"/>
      <c r="V11" s="320"/>
      <c r="W11" s="320"/>
      <c r="X11" s="320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</row>
    <row r="12" spans="1:256" s="309" customFormat="1" ht="12.75" customHeight="1" x14ac:dyDescent="0.2">
      <c r="A12" s="316" t="s">
        <v>309</v>
      </c>
      <c r="B12" s="317">
        <v>52817</v>
      </c>
      <c r="C12" s="318">
        <v>-3912</v>
      </c>
      <c r="D12" s="318"/>
      <c r="E12" s="318">
        <v>5701</v>
      </c>
      <c r="F12" s="318">
        <v>-5697</v>
      </c>
      <c r="G12" s="318">
        <v>1523</v>
      </c>
      <c r="H12" s="318">
        <v>90</v>
      </c>
      <c r="I12" s="318">
        <v>2394</v>
      </c>
      <c r="J12" s="317">
        <v>52916</v>
      </c>
      <c r="K12" s="302"/>
      <c r="L12" s="304"/>
      <c r="M12" s="304"/>
      <c r="N12" s="319"/>
      <c r="O12" s="319"/>
      <c r="P12" s="319"/>
      <c r="Q12" s="319"/>
      <c r="R12" s="319"/>
      <c r="S12" s="319"/>
      <c r="T12" s="107"/>
      <c r="U12" s="107"/>
      <c r="V12" s="320"/>
      <c r="W12" s="320"/>
      <c r="X12" s="320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</row>
    <row r="13" spans="1:256" s="309" customFormat="1" ht="18" customHeight="1" x14ac:dyDescent="0.2">
      <c r="A13" s="316" t="s">
        <v>310</v>
      </c>
      <c r="B13" s="317">
        <v>54075</v>
      </c>
      <c r="C13" s="318">
        <v>-3898</v>
      </c>
      <c r="D13" s="318"/>
      <c r="E13" s="318">
        <v>6070</v>
      </c>
      <c r="F13" s="318">
        <v>-6058</v>
      </c>
      <c r="G13" s="318">
        <v>1521</v>
      </c>
      <c r="H13" s="318" t="s">
        <v>311</v>
      </c>
      <c r="I13" s="318">
        <v>9630</v>
      </c>
      <c r="J13" s="317">
        <v>61339</v>
      </c>
      <c r="K13" s="302"/>
      <c r="L13" s="304"/>
      <c r="M13" s="304"/>
      <c r="N13" s="319"/>
      <c r="O13" s="319"/>
      <c r="P13" s="319"/>
      <c r="Q13" s="319"/>
      <c r="R13" s="319"/>
      <c r="S13" s="319"/>
      <c r="T13" s="107"/>
      <c r="U13" s="107"/>
      <c r="V13" s="320"/>
      <c r="W13" s="320"/>
      <c r="X13" s="320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</row>
    <row r="14" spans="1:256" s="309" customFormat="1" ht="12.75" customHeight="1" x14ac:dyDescent="0.2">
      <c r="A14" s="321" t="s">
        <v>312</v>
      </c>
      <c r="B14" s="317">
        <v>56364</v>
      </c>
      <c r="C14" s="318">
        <v>-4245</v>
      </c>
      <c r="D14" s="318"/>
      <c r="E14" s="318">
        <v>6492</v>
      </c>
      <c r="F14" s="318">
        <v>-6468</v>
      </c>
      <c r="G14" s="318">
        <v>1519</v>
      </c>
      <c r="H14" s="318" t="s">
        <v>311</v>
      </c>
      <c r="I14" s="318">
        <v>4662</v>
      </c>
      <c r="J14" s="317">
        <v>58324</v>
      </c>
      <c r="K14" s="302"/>
      <c r="L14" s="304"/>
      <c r="M14" s="304"/>
      <c r="N14" s="319"/>
      <c r="O14" s="319"/>
      <c r="P14" s="319"/>
      <c r="Q14" s="319"/>
      <c r="R14" s="319"/>
      <c r="S14" s="319"/>
      <c r="T14" s="107"/>
      <c r="U14" s="107"/>
      <c r="V14" s="320"/>
      <c r="W14" s="320"/>
      <c r="X14" s="320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</row>
    <row r="15" spans="1:256" s="309" customFormat="1" ht="12.75" customHeight="1" x14ac:dyDescent="0.2">
      <c r="A15" s="321" t="s">
        <v>313</v>
      </c>
      <c r="B15" s="317">
        <v>60106</v>
      </c>
      <c r="C15" s="318">
        <v>-4841</v>
      </c>
      <c r="D15" s="318"/>
      <c r="E15" s="318">
        <v>6846</v>
      </c>
      <c r="F15" s="318">
        <v>-6827</v>
      </c>
      <c r="G15" s="318">
        <v>1519</v>
      </c>
      <c r="H15" s="318" t="s">
        <v>311</v>
      </c>
      <c r="I15" s="318">
        <v>4350</v>
      </c>
      <c r="J15" s="317">
        <v>61153</v>
      </c>
      <c r="K15" s="302"/>
      <c r="L15" s="304"/>
      <c r="M15" s="304"/>
      <c r="N15" s="319"/>
      <c r="O15" s="319"/>
      <c r="P15" s="319"/>
      <c r="Q15" s="319"/>
      <c r="R15" s="319"/>
      <c r="S15" s="319"/>
      <c r="T15" s="107"/>
      <c r="U15" s="107"/>
      <c r="V15" s="320"/>
      <c r="W15" s="320"/>
      <c r="X15" s="320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</row>
    <row r="16" spans="1:256" s="309" customFormat="1" ht="12.75" customHeight="1" x14ac:dyDescent="0.2">
      <c r="A16" s="321" t="s">
        <v>314</v>
      </c>
      <c r="B16" s="317">
        <v>61548</v>
      </c>
      <c r="C16" s="318">
        <v>-3874</v>
      </c>
      <c r="D16" s="318"/>
      <c r="E16" s="318">
        <v>6058</v>
      </c>
      <c r="F16" s="318">
        <v>-6071</v>
      </c>
      <c r="G16" s="318">
        <v>1908</v>
      </c>
      <c r="H16" s="318">
        <v>2428</v>
      </c>
      <c r="I16" s="318">
        <v>2235</v>
      </c>
      <c r="J16" s="317">
        <v>64231</v>
      </c>
      <c r="K16" s="302"/>
      <c r="L16" s="304"/>
      <c r="M16" s="304"/>
      <c r="N16" s="319"/>
      <c r="O16" s="319"/>
      <c r="P16" s="319"/>
      <c r="Q16" s="319"/>
      <c r="R16" s="319"/>
      <c r="S16" s="319"/>
      <c r="T16" s="107"/>
      <c r="U16" s="107"/>
      <c r="V16" s="320"/>
      <c r="W16" s="320"/>
      <c r="X16" s="320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</row>
    <row r="17" spans="1:256" s="309" customFormat="1" ht="12.75" customHeight="1" x14ac:dyDescent="0.2">
      <c r="A17" s="321" t="s">
        <v>315</v>
      </c>
      <c r="B17" s="317">
        <v>64627</v>
      </c>
      <c r="C17" s="318">
        <v>-4218</v>
      </c>
      <c r="D17" s="318"/>
      <c r="E17" s="318">
        <v>6369</v>
      </c>
      <c r="F17" s="318">
        <v>-6388</v>
      </c>
      <c r="G17" s="318">
        <v>1916</v>
      </c>
      <c r="H17" s="318">
        <v>778</v>
      </c>
      <c r="I17" s="318">
        <v>-377</v>
      </c>
      <c r="J17" s="317">
        <v>62707</v>
      </c>
      <c r="K17" s="302"/>
      <c r="L17" s="304"/>
      <c r="M17" s="304"/>
      <c r="N17" s="319"/>
      <c r="O17" s="319"/>
      <c r="P17" s="319"/>
      <c r="Q17" s="319"/>
      <c r="R17" s="319"/>
      <c r="S17" s="319"/>
      <c r="T17" s="107"/>
      <c r="U17" s="107"/>
      <c r="V17" s="320"/>
      <c r="W17" s="320"/>
      <c r="X17" s="320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</row>
    <row r="18" spans="1:256" s="309" customFormat="1" ht="18" customHeight="1" x14ac:dyDescent="0.2">
      <c r="A18" s="316" t="s">
        <v>316</v>
      </c>
      <c r="B18" s="317">
        <v>68986</v>
      </c>
      <c r="C18" s="318">
        <v>-6351</v>
      </c>
      <c r="D18" s="318"/>
      <c r="E18" s="318">
        <v>6640</v>
      </c>
      <c r="F18" s="318">
        <v>-6653</v>
      </c>
      <c r="G18" s="318">
        <v>1050</v>
      </c>
      <c r="H18" s="318">
        <v>784</v>
      </c>
      <c r="I18" s="318">
        <v>-337</v>
      </c>
      <c r="J18" s="317">
        <v>64121</v>
      </c>
      <c r="K18" s="302"/>
      <c r="L18" s="304"/>
      <c r="M18" s="304"/>
      <c r="N18" s="319"/>
      <c r="O18" s="319"/>
      <c r="P18" s="319"/>
      <c r="Q18" s="319"/>
      <c r="R18" s="319"/>
      <c r="S18" s="319"/>
      <c r="T18" s="107"/>
      <c r="U18" s="107"/>
      <c r="V18" s="320"/>
      <c r="W18" s="320"/>
      <c r="X18" s="320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</row>
    <row r="19" spans="1:256" s="309" customFormat="1" ht="12.75" customHeight="1" x14ac:dyDescent="0.2">
      <c r="A19" s="321" t="s">
        <v>317</v>
      </c>
      <c r="B19" s="317">
        <v>72969</v>
      </c>
      <c r="C19" s="318">
        <v>-7157</v>
      </c>
      <c r="D19" s="318"/>
      <c r="E19" s="318">
        <v>7150</v>
      </c>
      <c r="F19" s="318">
        <v>-7168</v>
      </c>
      <c r="G19" s="318">
        <v>1052</v>
      </c>
      <c r="H19" s="318">
        <v>259</v>
      </c>
      <c r="I19" s="318">
        <v>-97</v>
      </c>
      <c r="J19" s="317">
        <v>67007</v>
      </c>
      <c r="K19" s="302"/>
      <c r="L19" s="304"/>
      <c r="M19" s="304"/>
      <c r="N19" s="319"/>
      <c r="O19" s="319"/>
      <c r="P19" s="319"/>
      <c r="Q19" s="319"/>
      <c r="R19" s="319"/>
      <c r="S19" s="319"/>
      <c r="T19" s="107"/>
      <c r="U19" s="107"/>
      <c r="V19" s="320"/>
      <c r="W19" s="320"/>
      <c r="X19" s="320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</row>
    <row r="20" spans="1:256" s="309" customFormat="1" ht="12.75" customHeight="1" x14ac:dyDescent="0.2">
      <c r="A20" s="321" t="s">
        <v>318</v>
      </c>
      <c r="B20" s="317">
        <v>75047</v>
      </c>
      <c r="C20" s="318">
        <v>-7354</v>
      </c>
      <c r="D20" s="318"/>
      <c r="E20" s="318">
        <v>7448</v>
      </c>
      <c r="F20" s="318">
        <v>-7480</v>
      </c>
      <c r="G20" s="318">
        <v>1055</v>
      </c>
      <c r="H20" s="318">
        <v>34</v>
      </c>
      <c r="I20" s="318">
        <v>1589</v>
      </c>
      <c r="J20" s="317">
        <v>70339</v>
      </c>
      <c r="K20" s="302"/>
      <c r="L20" s="304"/>
      <c r="M20" s="304"/>
      <c r="N20" s="319"/>
      <c r="O20" s="319"/>
      <c r="P20" s="319"/>
      <c r="Q20" s="319"/>
      <c r="R20" s="319"/>
      <c r="S20" s="319"/>
      <c r="T20" s="107"/>
      <c r="U20" s="107"/>
      <c r="V20" s="320"/>
      <c r="W20" s="320"/>
      <c r="X20" s="320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</row>
    <row r="21" spans="1:256" s="309" customFormat="1" ht="12.75" customHeight="1" x14ac:dyDescent="0.2">
      <c r="A21" s="321" t="s">
        <v>205</v>
      </c>
      <c r="B21" s="317">
        <v>77975</v>
      </c>
      <c r="C21" s="318">
        <v>-7580</v>
      </c>
      <c r="D21" s="318"/>
      <c r="E21" s="318">
        <v>8022</v>
      </c>
      <c r="F21" s="318">
        <v>-8050</v>
      </c>
      <c r="G21" s="318">
        <v>1052</v>
      </c>
      <c r="H21" s="318">
        <v>0</v>
      </c>
      <c r="I21" s="318">
        <v>7170</v>
      </c>
      <c r="J21" s="317">
        <v>78589</v>
      </c>
      <c r="K21" s="302"/>
      <c r="L21" s="304"/>
      <c r="M21" s="304"/>
      <c r="N21" s="319"/>
      <c r="O21" s="319"/>
      <c r="P21" s="319"/>
      <c r="Q21" s="319"/>
      <c r="R21" s="319"/>
      <c r="S21" s="319"/>
      <c r="T21" s="107"/>
      <c r="U21" s="107"/>
      <c r="V21" s="320"/>
      <c r="W21" s="320"/>
      <c r="X21" s="320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</row>
    <row r="22" spans="1:256" s="309" customFormat="1" ht="21" customHeight="1" x14ac:dyDescent="0.2">
      <c r="A22" s="314" t="s">
        <v>67</v>
      </c>
      <c r="B22" s="71"/>
      <c r="C22" s="104"/>
      <c r="D22" s="104"/>
      <c r="E22" s="104"/>
      <c r="F22" s="104"/>
      <c r="G22" s="104"/>
      <c r="H22" s="104"/>
      <c r="I22" s="104"/>
      <c r="J22" s="315"/>
      <c r="K22" s="302"/>
      <c r="L22" s="304"/>
      <c r="M22" s="304"/>
      <c r="N22" s="319"/>
      <c r="O22" s="319"/>
      <c r="P22" s="319"/>
      <c r="Q22" s="319"/>
      <c r="R22" s="319"/>
      <c r="S22" s="319"/>
      <c r="T22" s="107"/>
      <c r="U22" s="107"/>
      <c r="V22" s="320"/>
      <c r="W22" s="320"/>
      <c r="X22" s="320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</row>
    <row r="23" spans="1:256" s="309" customFormat="1" ht="18" customHeight="1" x14ac:dyDescent="0.2">
      <c r="A23" s="316" t="s">
        <v>305</v>
      </c>
      <c r="B23" s="317">
        <v>15232.753842</v>
      </c>
      <c r="C23" s="318">
        <v>-1997.3315459999999</v>
      </c>
      <c r="D23" s="318"/>
      <c r="E23" s="318">
        <v>1091.2305180000001</v>
      </c>
      <c r="F23" s="318">
        <v>-1095.664464</v>
      </c>
      <c r="G23" s="318">
        <v>657.01231299999995</v>
      </c>
      <c r="H23" s="318">
        <v>348.37677300000001</v>
      </c>
      <c r="I23" s="318">
        <v>-1272.377438</v>
      </c>
      <c r="J23" s="317">
        <v>12963.999998000001</v>
      </c>
      <c r="K23" s="302"/>
      <c r="L23" s="304"/>
      <c r="M23" s="304"/>
      <c r="N23" s="319"/>
      <c r="O23" s="319"/>
      <c r="P23" s="319"/>
      <c r="Q23" s="319"/>
      <c r="R23" s="319"/>
      <c r="S23" s="319"/>
      <c r="T23" s="107"/>
      <c r="U23" s="107"/>
      <c r="V23" s="320"/>
      <c r="W23" s="320"/>
      <c r="X23" s="320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</row>
    <row r="24" spans="1:256" s="309" customFormat="1" ht="12.75" customHeight="1" x14ac:dyDescent="0.2">
      <c r="A24" s="316" t="s">
        <v>306</v>
      </c>
      <c r="B24" s="317">
        <v>15779.850608999999</v>
      </c>
      <c r="C24" s="318">
        <v>-1951.6020470000001</v>
      </c>
      <c r="D24" s="318"/>
      <c r="E24" s="318">
        <v>1164</v>
      </c>
      <c r="F24" s="318">
        <v>-1165</v>
      </c>
      <c r="G24" s="318">
        <v>657.51997400000005</v>
      </c>
      <c r="H24" s="318">
        <v>235.09222600000001</v>
      </c>
      <c r="I24" s="318">
        <v>937</v>
      </c>
      <c r="J24" s="317">
        <v>15656.473999</v>
      </c>
      <c r="K24" s="302"/>
      <c r="L24" s="304"/>
      <c r="M24" s="304"/>
      <c r="N24" s="319"/>
      <c r="O24" s="319"/>
      <c r="P24" s="319"/>
      <c r="Q24" s="319"/>
      <c r="R24" s="319"/>
      <c r="S24" s="319"/>
      <c r="T24" s="107"/>
      <c r="U24" s="107"/>
      <c r="V24" s="320"/>
      <c r="W24" s="320"/>
      <c r="X24" s="320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</row>
    <row r="25" spans="1:256" s="309" customFormat="1" ht="12.75" customHeight="1" x14ac:dyDescent="0.2">
      <c r="A25" s="316" t="s">
        <v>307</v>
      </c>
      <c r="B25" s="317">
        <v>16947</v>
      </c>
      <c r="C25" s="318">
        <v>-2090</v>
      </c>
      <c r="D25" s="318"/>
      <c r="E25" s="318">
        <v>1360</v>
      </c>
      <c r="F25" s="318">
        <v>-1354</v>
      </c>
      <c r="G25" s="318">
        <v>657</v>
      </c>
      <c r="H25" s="318">
        <v>174</v>
      </c>
      <c r="I25" s="318">
        <v>869</v>
      </c>
      <c r="J25" s="317">
        <v>16563</v>
      </c>
      <c r="K25" s="302"/>
      <c r="L25" s="304"/>
      <c r="M25" s="304"/>
      <c r="N25" s="319"/>
      <c r="O25" s="319"/>
      <c r="P25" s="319"/>
      <c r="Q25" s="319"/>
      <c r="R25" s="319"/>
      <c r="S25" s="319"/>
      <c r="T25" s="107"/>
      <c r="U25" s="107"/>
      <c r="V25" s="320"/>
      <c r="W25" s="320"/>
      <c r="X25" s="320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</row>
    <row r="26" spans="1:256" s="309" customFormat="1" ht="12.75" customHeight="1" x14ac:dyDescent="0.2">
      <c r="A26" s="316" t="s">
        <v>308</v>
      </c>
      <c r="B26" s="317">
        <v>17677</v>
      </c>
      <c r="C26" s="318">
        <v>-2209</v>
      </c>
      <c r="D26" s="318"/>
      <c r="E26" s="318">
        <v>1414</v>
      </c>
      <c r="F26" s="318">
        <v>-1412</v>
      </c>
      <c r="G26" s="318">
        <v>656</v>
      </c>
      <c r="H26" s="318">
        <v>113</v>
      </c>
      <c r="I26" s="318">
        <v>1077</v>
      </c>
      <c r="J26" s="317">
        <v>17316</v>
      </c>
      <c r="K26" s="302"/>
      <c r="L26" s="304"/>
      <c r="M26" s="304"/>
      <c r="N26" s="319"/>
      <c r="O26" s="319"/>
      <c r="P26" s="319"/>
      <c r="Q26" s="319"/>
      <c r="R26" s="319"/>
      <c r="S26" s="319"/>
      <c r="T26" s="107"/>
      <c r="U26" s="107"/>
      <c r="V26" s="320"/>
      <c r="W26" s="320"/>
      <c r="X26" s="320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</row>
    <row r="27" spans="1:256" s="309" customFormat="1" ht="12.75" customHeight="1" x14ac:dyDescent="0.2">
      <c r="A27" s="316" t="s">
        <v>309</v>
      </c>
      <c r="B27" s="317">
        <v>17187</v>
      </c>
      <c r="C27" s="318">
        <v>-2134</v>
      </c>
      <c r="D27" s="318"/>
      <c r="E27" s="318">
        <v>1550</v>
      </c>
      <c r="F27" s="318">
        <v>-1540</v>
      </c>
      <c r="G27" s="318">
        <v>657</v>
      </c>
      <c r="H27" s="318">
        <v>53</v>
      </c>
      <c r="I27" s="318">
        <v>4060</v>
      </c>
      <c r="J27" s="317">
        <v>19833</v>
      </c>
      <c r="K27" s="302"/>
      <c r="L27" s="304"/>
      <c r="M27" s="304"/>
      <c r="N27" s="319"/>
      <c r="O27" s="319"/>
      <c r="P27" s="319"/>
      <c r="Q27" s="319"/>
      <c r="R27" s="319"/>
      <c r="S27" s="319"/>
      <c r="T27" s="107"/>
      <c r="U27" s="107"/>
      <c r="V27" s="320"/>
      <c r="W27" s="320"/>
      <c r="X27" s="320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</row>
    <row r="28" spans="1:256" s="309" customFormat="1" ht="18" customHeight="1" x14ac:dyDescent="0.2">
      <c r="A28" s="316">
        <v>2011</v>
      </c>
      <c r="B28" s="317">
        <v>17557</v>
      </c>
      <c r="C28" s="318">
        <v>-2114</v>
      </c>
      <c r="D28" s="318"/>
      <c r="E28" s="318">
        <v>1609</v>
      </c>
      <c r="F28" s="318">
        <v>-1610</v>
      </c>
      <c r="G28" s="318">
        <v>657</v>
      </c>
      <c r="H28" s="318" t="s">
        <v>311</v>
      </c>
      <c r="I28" s="318">
        <v>7565</v>
      </c>
      <c r="J28" s="317">
        <v>23664</v>
      </c>
      <c r="K28" s="302"/>
      <c r="L28" s="304"/>
      <c r="M28" s="304"/>
      <c r="N28" s="319"/>
      <c r="O28" s="319"/>
      <c r="P28" s="319"/>
      <c r="Q28" s="319"/>
      <c r="R28" s="319"/>
      <c r="S28" s="319"/>
      <c r="T28" s="107"/>
      <c r="U28" s="107"/>
      <c r="V28" s="320"/>
      <c r="W28" s="320"/>
      <c r="X28" s="320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</row>
    <row r="29" spans="1:256" s="309" customFormat="1" ht="12.75" customHeight="1" x14ac:dyDescent="0.2">
      <c r="A29" s="321">
        <v>2012</v>
      </c>
      <c r="B29" s="317">
        <v>25218</v>
      </c>
      <c r="C29" s="318">
        <v>-388</v>
      </c>
      <c r="D29" s="318"/>
      <c r="E29" s="318">
        <v>1563</v>
      </c>
      <c r="F29" s="318">
        <v>-1556</v>
      </c>
      <c r="G29" s="318">
        <v>657</v>
      </c>
      <c r="H29" s="318" t="s">
        <v>311</v>
      </c>
      <c r="I29" s="318">
        <v>-1843</v>
      </c>
      <c r="J29" s="317">
        <v>23651</v>
      </c>
      <c r="K29" s="302"/>
      <c r="L29" s="304"/>
      <c r="M29" s="304"/>
      <c r="N29" s="319"/>
      <c r="O29" s="319"/>
      <c r="P29" s="319"/>
      <c r="Q29" s="319"/>
      <c r="R29" s="319"/>
      <c r="S29" s="319"/>
      <c r="T29" s="107"/>
      <c r="U29" s="107"/>
      <c r="V29" s="320"/>
      <c r="W29" s="320"/>
      <c r="X29" s="320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</row>
    <row r="30" spans="1:256" s="309" customFormat="1" ht="12.75" customHeight="1" x14ac:dyDescent="0.2">
      <c r="A30" s="321">
        <v>2013</v>
      </c>
      <c r="B30" s="317">
        <v>26566</v>
      </c>
      <c r="C30" s="318">
        <v>-516</v>
      </c>
      <c r="D30" s="318"/>
      <c r="E30" s="318">
        <v>1612</v>
      </c>
      <c r="F30" s="318">
        <v>-1614</v>
      </c>
      <c r="G30" s="318">
        <v>657</v>
      </c>
      <c r="H30" s="318" t="s">
        <v>311</v>
      </c>
      <c r="I30" s="318">
        <v>-2255</v>
      </c>
      <c r="J30" s="317">
        <v>24450</v>
      </c>
      <c r="K30" s="302"/>
      <c r="L30" s="304"/>
      <c r="M30" s="304"/>
      <c r="N30" s="319"/>
      <c r="O30" s="319"/>
      <c r="P30" s="319"/>
      <c r="Q30" s="319"/>
      <c r="R30" s="319"/>
      <c r="S30" s="319"/>
      <c r="T30" s="107"/>
      <c r="U30" s="107"/>
      <c r="V30" s="320"/>
      <c r="W30" s="320"/>
      <c r="X30" s="320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</row>
    <row r="31" spans="1:256" s="309" customFormat="1" ht="12.75" customHeight="1" x14ac:dyDescent="0.2">
      <c r="A31" s="321">
        <v>2014</v>
      </c>
      <c r="B31" s="317">
        <v>27101</v>
      </c>
      <c r="C31" s="318">
        <v>-335</v>
      </c>
      <c r="D31" s="318"/>
      <c r="E31" s="318">
        <v>2018</v>
      </c>
      <c r="F31" s="318">
        <v>-2022</v>
      </c>
      <c r="G31" s="318">
        <v>638</v>
      </c>
      <c r="H31" s="318">
        <v>911</v>
      </c>
      <c r="I31" s="318">
        <v>-2414</v>
      </c>
      <c r="J31" s="317">
        <v>25897</v>
      </c>
      <c r="K31" s="302"/>
      <c r="L31" s="304"/>
      <c r="M31" s="304"/>
      <c r="N31" s="319"/>
      <c r="O31" s="319"/>
      <c r="P31" s="319"/>
      <c r="Q31" s="319"/>
      <c r="R31" s="319"/>
      <c r="S31" s="319"/>
      <c r="T31" s="107"/>
      <c r="U31" s="107"/>
      <c r="V31" s="320"/>
      <c r="W31" s="320"/>
      <c r="X31" s="320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</row>
    <row r="32" spans="1:256" s="309" customFormat="1" ht="12.75" customHeight="1" x14ac:dyDescent="0.2">
      <c r="A32" s="321">
        <v>2015</v>
      </c>
      <c r="B32" s="317">
        <v>28514</v>
      </c>
      <c r="C32" s="318">
        <v>-411</v>
      </c>
      <c r="D32" s="318"/>
      <c r="E32" s="318">
        <v>2015</v>
      </c>
      <c r="F32" s="318">
        <v>-2016</v>
      </c>
      <c r="G32" s="318">
        <v>641</v>
      </c>
      <c r="H32" s="318">
        <v>470</v>
      </c>
      <c r="I32" s="318">
        <v>-4198</v>
      </c>
      <c r="J32" s="317">
        <v>25016</v>
      </c>
      <c r="K32" s="302"/>
      <c r="L32" s="304"/>
      <c r="M32" s="304"/>
      <c r="N32" s="319"/>
      <c r="O32" s="319"/>
      <c r="P32" s="319"/>
      <c r="Q32" s="319"/>
      <c r="R32" s="319"/>
      <c r="S32" s="319"/>
      <c r="T32" s="107"/>
      <c r="U32" s="107"/>
      <c r="V32" s="320"/>
      <c r="W32" s="320"/>
      <c r="X32" s="320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</row>
    <row r="33" spans="1:256" s="309" customFormat="1" ht="18" customHeight="1" x14ac:dyDescent="0.2">
      <c r="A33" s="316" t="s">
        <v>316</v>
      </c>
      <c r="B33" s="317">
        <v>30383</v>
      </c>
      <c r="C33" s="318">
        <v>-893</v>
      </c>
      <c r="D33" s="318"/>
      <c r="E33" s="318">
        <v>2039</v>
      </c>
      <c r="F33" s="318">
        <v>-2040</v>
      </c>
      <c r="G33" s="318">
        <v>530</v>
      </c>
      <c r="H33" s="318">
        <v>237</v>
      </c>
      <c r="I33" s="318">
        <v>-4697</v>
      </c>
      <c r="J33" s="317">
        <v>25559</v>
      </c>
      <c r="K33" s="302"/>
      <c r="L33" s="304"/>
      <c r="M33" s="304"/>
      <c r="N33" s="319"/>
      <c r="O33" s="319"/>
      <c r="P33" s="319"/>
      <c r="Q33" s="319"/>
      <c r="R33" s="319"/>
      <c r="S33" s="319"/>
      <c r="T33" s="107"/>
      <c r="U33" s="107"/>
      <c r="V33" s="320"/>
      <c r="W33" s="320"/>
      <c r="X33" s="320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</row>
    <row r="34" spans="1:256" s="309" customFormat="1" ht="12.75" customHeight="1" x14ac:dyDescent="0.2">
      <c r="A34" s="321" t="s">
        <v>317</v>
      </c>
      <c r="B34" s="318">
        <v>32087</v>
      </c>
      <c r="C34" s="318">
        <v>-1143</v>
      </c>
      <c r="D34" s="318"/>
      <c r="E34" s="318">
        <v>2143</v>
      </c>
      <c r="F34" s="318">
        <v>-2148</v>
      </c>
      <c r="G34" s="318">
        <v>534</v>
      </c>
      <c r="H34" s="318">
        <v>143</v>
      </c>
      <c r="I34" s="318">
        <v>-3965</v>
      </c>
      <c r="J34" s="318">
        <v>27650</v>
      </c>
      <c r="K34" s="302"/>
      <c r="L34" s="304"/>
      <c r="M34" s="304"/>
      <c r="N34" s="319"/>
      <c r="O34" s="319"/>
      <c r="P34" s="319"/>
      <c r="Q34" s="319"/>
      <c r="R34" s="319"/>
      <c r="S34" s="319"/>
      <c r="T34" s="107"/>
      <c r="U34" s="107"/>
      <c r="V34" s="320"/>
      <c r="W34" s="320"/>
      <c r="X34" s="320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</row>
    <row r="35" spans="1:256" s="309" customFormat="1" ht="12.75" customHeight="1" x14ac:dyDescent="0.2">
      <c r="A35" s="321" t="s">
        <v>318</v>
      </c>
      <c r="B35" s="317">
        <v>33076</v>
      </c>
      <c r="C35" s="318">
        <v>-1152</v>
      </c>
      <c r="D35" s="318"/>
      <c r="E35" s="318">
        <v>2266</v>
      </c>
      <c r="F35" s="318">
        <v>-2276</v>
      </c>
      <c r="G35" s="318">
        <v>539</v>
      </c>
      <c r="H35" s="318">
        <v>76</v>
      </c>
      <c r="I35" s="318">
        <v>-3060</v>
      </c>
      <c r="J35" s="317">
        <v>29470</v>
      </c>
      <c r="K35" s="302"/>
      <c r="L35" s="304"/>
      <c r="M35" s="304"/>
      <c r="N35" s="319"/>
      <c r="O35" s="319"/>
      <c r="P35" s="319"/>
      <c r="Q35" s="319"/>
      <c r="R35" s="319"/>
      <c r="S35" s="319"/>
      <c r="T35" s="107"/>
      <c r="U35" s="107"/>
      <c r="V35" s="320"/>
      <c r="W35" s="320"/>
      <c r="X35" s="320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</row>
    <row r="36" spans="1:256" s="309" customFormat="1" ht="12.75" customHeight="1" x14ac:dyDescent="0.2">
      <c r="A36" s="321" t="s">
        <v>205</v>
      </c>
      <c r="B36" s="317">
        <v>34559</v>
      </c>
      <c r="C36" s="318">
        <v>-1174</v>
      </c>
      <c r="D36" s="318"/>
      <c r="E36" s="318">
        <v>2329</v>
      </c>
      <c r="F36" s="318">
        <v>-2334</v>
      </c>
      <c r="G36" s="318">
        <v>541</v>
      </c>
      <c r="H36" s="318">
        <v>7</v>
      </c>
      <c r="I36" s="318">
        <v>-1976</v>
      </c>
      <c r="J36" s="317">
        <v>31950</v>
      </c>
      <c r="K36" s="302"/>
      <c r="L36" s="304"/>
      <c r="M36" s="304"/>
      <c r="N36" s="319"/>
      <c r="O36" s="319"/>
      <c r="P36" s="319"/>
      <c r="Q36" s="319"/>
      <c r="R36" s="319"/>
      <c r="S36" s="319"/>
      <c r="T36" s="107"/>
      <c r="U36" s="107"/>
      <c r="V36" s="320"/>
      <c r="W36" s="320"/>
      <c r="X36" s="320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</row>
    <row r="37" spans="1:256" s="324" customFormat="1" ht="7.5" customHeight="1" x14ac:dyDescent="0.2">
      <c r="A37" s="2"/>
      <c r="B37" s="322"/>
      <c r="C37" s="322"/>
      <c r="D37" s="322"/>
      <c r="E37" s="322"/>
      <c r="F37" s="322"/>
      <c r="G37" s="322"/>
      <c r="H37" s="322"/>
      <c r="I37" s="322"/>
      <c r="J37" s="323"/>
      <c r="K37" s="302"/>
      <c r="L37" s="304"/>
      <c r="M37" s="304"/>
      <c r="N37" s="319"/>
      <c r="O37" s="319"/>
      <c r="P37" s="319"/>
      <c r="Q37" s="319"/>
      <c r="R37" s="319"/>
      <c r="S37" s="319"/>
      <c r="T37" s="107"/>
      <c r="U37" s="107"/>
      <c r="V37" s="320"/>
      <c r="W37" s="320"/>
      <c r="X37" s="320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</row>
    <row r="38" spans="1:256" s="324" customFormat="1" ht="13.5" customHeight="1" x14ac:dyDescent="0.2">
      <c r="A38" s="325" t="s">
        <v>319</v>
      </c>
      <c r="B38"/>
      <c r="C38"/>
      <c r="D38"/>
      <c r="E38"/>
      <c r="F38"/>
      <c r="G38"/>
      <c r="H38"/>
      <c r="I38"/>
      <c r="J38" s="21"/>
      <c r="K38" s="326"/>
      <c r="L38" s="304"/>
      <c r="M38" s="304"/>
      <c r="N38" s="319"/>
      <c r="O38" s="319"/>
      <c r="P38" s="319"/>
      <c r="Q38" s="319"/>
      <c r="R38" s="319"/>
      <c r="S38" s="319"/>
      <c r="T38" s="107"/>
      <c r="U38" s="107"/>
      <c r="V38" s="327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/>
      <c r="BD38" s="327"/>
      <c r="BE38" s="327"/>
      <c r="BF38" s="327"/>
      <c r="BG38" s="327"/>
      <c r="BH38" s="327"/>
      <c r="BI38" s="327"/>
      <c r="BJ38" s="327"/>
      <c r="BK38" s="327"/>
      <c r="BL38" s="327"/>
      <c r="BM38" s="327"/>
      <c r="BN38" s="327"/>
      <c r="BO38" s="327"/>
      <c r="BP38" s="327"/>
      <c r="BQ38" s="327"/>
      <c r="BR38" s="327"/>
      <c r="BS38" s="327"/>
      <c r="BT38" s="327"/>
      <c r="BU38" s="327"/>
      <c r="BV38" s="327"/>
      <c r="BW38" s="327"/>
      <c r="BX38" s="327"/>
      <c r="BY38" s="327"/>
      <c r="BZ38" s="327"/>
      <c r="CA38" s="327"/>
      <c r="CB38" s="327"/>
      <c r="CC38" s="327"/>
      <c r="CD38" s="327"/>
      <c r="CE38" s="327"/>
      <c r="CF38" s="327"/>
      <c r="CG38" s="327"/>
      <c r="CH38" s="327"/>
      <c r="CI38" s="327"/>
      <c r="CJ38" s="327"/>
      <c r="CK38" s="327"/>
      <c r="CL38" s="327"/>
      <c r="CM38" s="327"/>
      <c r="CN38" s="327"/>
      <c r="CO38" s="327"/>
      <c r="CP38" s="327"/>
      <c r="CQ38" s="327"/>
      <c r="CR38" s="327"/>
      <c r="CS38" s="327"/>
      <c r="CT38" s="327"/>
      <c r="CU38" s="327"/>
      <c r="CV38" s="327"/>
      <c r="CW38" s="327"/>
      <c r="CX38" s="327"/>
      <c r="CY38" s="327"/>
      <c r="CZ38" s="327"/>
      <c r="DA38" s="327"/>
      <c r="DB38" s="327"/>
      <c r="DC38" s="327"/>
      <c r="DD38" s="327"/>
      <c r="DE38" s="327"/>
      <c r="DF38" s="327"/>
      <c r="DG38" s="327"/>
      <c r="DH38" s="327"/>
      <c r="DI38" s="327"/>
      <c r="DJ38" s="327"/>
      <c r="DK38" s="327"/>
      <c r="DL38" s="327"/>
      <c r="DM38" s="327"/>
      <c r="DN38" s="327"/>
      <c r="DO38" s="327"/>
      <c r="DP38" s="327"/>
      <c r="DQ38" s="327"/>
      <c r="DR38" s="327"/>
      <c r="DS38" s="327"/>
      <c r="DT38" s="327"/>
      <c r="DU38" s="327"/>
      <c r="DV38" s="327"/>
      <c r="DW38" s="327"/>
      <c r="DX38" s="327"/>
      <c r="DY38" s="327"/>
      <c r="DZ38" s="327"/>
      <c r="EA38" s="327"/>
      <c r="EB38" s="327"/>
      <c r="EC38" s="327"/>
      <c r="ED38" s="327"/>
      <c r="EE38" s="327"/>
      <c r="EF38" s="327"/>
      <c r="EG38" s="327"/>
      <c r="EH38" s="327"/>
      <c r="EI38" s="327"/>
      <c r="EJ38" s="327"/>
      <c r="EK38" s="327"/>
      <c r="EL38" s="327"/>
      <c r="EM38" s="327"/>
      <c r="EN38" s="327"/>
      <c r="EO38" s="327"/>
      <c r="EP38" s="327"/>
      <c r="EQ38" s="327"/>
      <c r="ER38" s="327"/>
      <c r="ES38" s="327"/>
      <c r="ET38" s="327"/>
      <c r="EU38" s="327"/>
      <c r="EV38" s="327"/>
      <c r="EW38" s="327"/>
      <c r="EX38" s="327"/>
      <c r="EY38" s="327"/>
      <c r="EZ38" s="327"/>
      <c r="FA38" s="327"/>
      <c r="FB38" s="327"/>
      <c r="FC38" s="327"/>
      <c r="FD38" s="327"/>
      <c r="FE38" s="327"/>
      <c r="FF38" s="327"/>
      <c r="FG38" s="327"/>
      <c r="FH38" s="327"/>
      <c r="FI38" s="327"/>
      <c r="FJ38" s="327"/>
      <c r="FK38" s="327"/>
      <c r="FL38" s="327"/>
      <c r="FM38" s="327"/>
      <c r="FN38" s="327"/>
      <c r="FO38" s="327"/>
      <c r="FP38" s="327"/>
      <c r="FQ38" s="327"/>
      <c r="FR38" s="327"/>
      <c r="FS38" s="327"/>
      <c r="FT38" s="327"/>
      <c r="FU38" s="327"/>
      <c r="FV38" s="327"/>
      <c r="FW38" s="327"/>
      <c r="FX38" s="327"/>
      <c r="FY38" s="327"/>
      <c r="FZ38" s="327"/>
      <c r="GA38" s="327"/>
      <c r="GB38" s="327"/>
      <c r="GC38" s="327"/>
      <c r="GD38" s="327"/>
      <c r="GE38" s="327"/>
      <c r="GF38" s="327"/>
      <c r="GG38" s="327"/>
      <c r="GH38" s="327"/>
      <c r="GI38" s="327"/>
      <c r="GJ38" s="327"/>
      <c r="GK38" s="327"/>
      <c r="GL38" s="327"/>
      <c r="GM38" s="327"/>
      <c r="GN38" s="327"/>
      <c r="GO38" s="327"/>
      <c r="GP38" s="327"/>
      <c r="GQ38" s="327"/>
      <c r="GR38" s="327"/>
      <c r="GS38" s="327"/>
      <c r="GT38" s="327"/>
      <c r="GU38" s="327"/>
      <c r="GV38" s="327"/>
      <c r="GW38" s="327"/>
      <c r="GX38" s="327"/>
      <c r="GY38" s="327"/>
      <c r="GZ38" s="327"/>
      <c r="HA38" s="327"/>
      <c r="HB38" s="327"/>
      <c r="HC38" s="327"/>
      <c r="HD38" s="327"/>
      <c r="HE38" s="327"/>
      <c r="HF38" s="327"/>
      <c r="HG38" s="327"/>
      <c r="HH38" s="327"/>
      <c r="HI38" s="327"/>
      <c r="HJ38" s="327"/>
      <c r="HK38" s="327"/>
      <c r="HL38" s="327"/>
      <c r="HM38" s="327"/>
      <c r="HN38" s="327"/>
      <c r="HO38" s="327"/>
      <c r="HP38" s="327"/>
      <c r="HQ38" s="327"/>
      <c r="HR38" s="327"/>
      <c r="HS38" s="327"/>
      <c r="HT38" s="327"/>
      <c r="HU38" s="327"/>
      <c r="HV38" s="327"/>
      <c r="HW38" s="327"/>
      <c r="HX38" s="327"/>
      <c r="HY38" s="327"/>
      <c r="HZ38" s="327"/>
      <c r="IA38" s="327"/>
      <c r="IB38" s="327"/>
      <c r="IC38" s="327"/>
      <c r="ID38" s="327"/>
      <c r="IE38" s="327"/>
      <c r="IF38" s="327"/>
      <c r="IG38" s="327"/>
      <c r="IH38" s="327"/>
      <c r="II38" s="327"/>
      <c r="IJ38" s="327"/>
      <c r="IK38" s="327"/>
      <c r="IL38" s="327"/>
      <c r="IM38" s="327"/>
      <c r="IN38" s="327"/>
      <c r="IO38" s="327"/>
      <c r="IP38" s="327"/>
      <c r="IQ38" s="327"/>
      <c r="IR38" s="327"/>
      <c r="IS38" s="327"/>
      <c r="IT38" s="327"/>
      <c r="IU38" s="327"/>
      <c r="IV38" s="327"/>
    </row>
    <row r="39" spans="1:256" s="332" customFormat="1" ht="13.5" customHeight="1" x14ac:dyDescent="0.2">
      <c r="A39" s="325" t="s">
        <v>320</v>
      </c>
      <c r="B39"/>
      <c r="C39"/>
      <c r="D39"/>
      <c r="E39"/>
      <c r="F39"/>
      <c r="G39"/>
      <c r="H39"/>
      <c r="I39"/>
      <c r="J39" s="21"/>
      <c r="K39" s="326"/>
      <c r="L39" s="328"/>
      <c r="M39" s="329"/>
      <c r="N39" s="330"/>
      <c r="O39" s="330"/>
      <c r="P39" s="330"/>
      <c r="Q39" s="330"/>
      <c r="R39" s="330"/>
      <c r="S39" s="330"/>
      <c r="T39" s="331"/>
      <c r="U39" s="331"/>
      <c r="V39" s="327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/>
      <c r="BD39" s="327"/>
      <c r="BE39" s="327"/>
      <c r="BF39" s="327"/>
      <c r="BG39" s="327"/>
      <c r="BH39" s="327"/>
      <c r="BI39" s="327"/>
      <c r="BJ39" s="327"/>
      <c r="BK39" s="327"/>
      <c r="BL39" s="327"/>
      <c r="BM39" s="327"/>
      <c r="BN39" s="327"/>
      <c r="BO39" s="327"/>
      <c r="BP39" s="327"/>
      <c r="BQ39" s="327"/>
      <c r="BR39" s="327"/>
      <c r="BS39" s="327"/>
      <c r="BT39" s="327"/>
      <c r="BU39" s="327"/>
      <c r="BV39" s="327"/>
      <c r="BW39" s="327"/>
      <c r="BX39" s="327"/>
      <c r="BY39" s="327"/>
      <c r="BZ39" s="327"/>
      <c r="CA39" s="327"/>
      <c r="CB39" s="327"/>
      <c r="CC39" s="327"/>
      <c r="CD39" s="327"/>
      <c r="CE39" s="327"/>
      <c r="CF39" s="327"/>
      <c r="CG39" s="327"/>
      <c r="CH39" s="327"/>
      <c r="CI39" s="327"/>
      <c r="CJ39" s="327"/>
      <c r="CK39" s="327"/>
      <c r="CL39" s="327"/>
      <c r="CM39" s="327"/>
      <c r="CN39" s="327"/>
      <c r="CO39" s="327"/>
      <c r="CP39" s="327"/>
      <c r="CQ39" s="327"/>
      <c r="CR39" s="327"/>
      <c r="CS39" s="327"/>
      <c r="CT39" s="327"/>
      <c r="CU39" s="327"/>
      <c r="CV39" s="327"/>
      <c r="CW39" s="327"/>
      <c r="CX39" s="327"/>
      <c r="CY39" s="327"/>
      <c r="CZ39" s="327"/>
      <c r="DA39" s="327"/>
      <c r="DB39" s="327"/>
      <c r="DC39" s="327"/>
      <c r="DD39" s="327"/>
      <c r="DE39" s="327"/>
      <c r="DF39" s="327"/>
      <c r="DG39" s="327"/>
      <c r="DH39" s="327"/>
      <c r="DI39" s="327"/>
      <c r="DJ39" s="327"/>
      <c r="DK39" s="327"/>
      <c r="DL39" s="327"/>
      <c r="DM39" s="327"/>
      <c r="DN39" s="327"/>
      <c r="DO39" s="327"/>
      <c r="DP39" s="327"/>
      <c r="DQ39" s="327"/>
      <c r="DR39" s="327"/>
      <c r="DS39" s="327"/>
      <c r="DT39" s="327"/>
      <c r="DU39" s="327"/>
      <c r="DV39" s="327"/>
      <c r="DW39" s="327"/>
      <c r="DX39" s="327"/>
      <c r="DY39" s="327"/>
      <c r="DZ39" s="327"/>
      <c r="EA39" s="327"/>
      <c r="EB39" s="327"/>
      <c r="EC39" s="327"/>
      <c r="ED39" s="327"/>
      <c r="EE39" s="327"/>
      <c r="EF39" s="327"/>
      <c r="EG39" s="327"/>
      <c r="EH39" s="327"/>
      <c r="EI39" s="327"/>
      <c r="EJ39" s="327"/>
      <c r="EK39" s="327"/>
      <c r="EL39" s="327"/>
      <c r="EM39" s="327"/>
      <c r="EN39" s="327"/>
      <c r="EO39" s="327"/>
      <c r="EP39" s="327"/>
      <c r="EQ39" s="327"/>
      <c r="ER39" s="327"/>
      <c r="ES39" s="327"/>
      <c r="ET39" s="327"/>
      <c r="EU39" s="327"/>
      <c r="EV39" s="327"/>
      <c r="EW39" s="327"/>
      <c r="EX39" s="327"/>
      <c r="EY39" s="327"/>
      <c r="EZ39" s="327"/>
      <c r="FA39" s="327"/>
      <c r="FB39" s="327"/>
      <c r="FC39" s="327"/>
      <c r="FD39" s="327"/>
      <c r="FE39" s="327"/>
      <c r="FF39" s="327"/>
      <c r="FG39" s="327"/>
      <c r="FH39" s="327"/>
      <c r="FI39" s="327"/>
      <c r="FJ39" s="327"/>
      <c r="FK39" s="327"/>
      <c r="FL39" s="327"/>
      <c r="FM39" s="327"/>
      <c r="FN39" s="327"/>
      <c r="FO39" s="327"/>
      <c r="FP39" s="327"/>
      <c r="FQ39" s="327"/>
      <c r="FR39" s="327"/>
      <c r="FS39" s="327"/>
      <c r="FT39" s="327"/>
      <c r="FU39" s="327"/>
      <c r="FV39" s="327"/>
      <c r="FW39" s="327"/>
      <c r="FX39" s="327"/>
      <c r="FY39" s="327"/>
      <c r="FZ39" s="327"/>
      <c r="GA39" s="327"/>
      <c r="GB39" s="327"/>
      <c r="GC39" s="327"/>
      <c r="GD39" s="327"/>
      <c r="GE39" s="327"/>
      <c r="GF39" s="327"/>
      <c r="GG39" s="327"/>
      <c r="GH39" s="327"/>
      <c r="GI39" s="327"/>
      <c r="GJ39" s="327"/>
      <c r="GK39" s="327"/>
      <c r="GL39" s="327"/>
      <c r="GM39" s="327"/>
      <c r="GN39" s="327"/>
      <c r="GO39" s="327"/>
      <c r="GP39" s="327"/>
      <c r="GQ39" s="327"/>
      <c r="GR39" s="327"/>
      <c r="GS39" s="327"/>
      <c r="GT39" s="327"/>
      <c r="GU39" s="327"/>
      <c r="GV39" s="327"/>
      <c r="GW39" s="327"/>
      <c r="GX39" s="327"/>
      <c r="GY39" s="327"/>
      <c r="GZ39" s="327"/>
      <c r="HA39" s="327"/>
      <c r="HB39" s="327"/>
      <c r="HC39" s="327"/>
      <c r="HD39" s="327"/>
      <c r="HE39" s="327"/>
      <c r="HF39" s="327"/>
      <c r="HG39" s="327"/>
      <c r="HH39" s="327"/>
      <c r="HI39" s="327"/>
      <c r="HJ39" s="327"/>
      <c r="HK39" s="327"/>
      <c r="HL39" s="327"/>
      <c r="HM39" s="327"/>
      <c r="HN39" s="327"/>
      <c r="HO39" s="327"/>
      <c r="HP39" s="327"/>
      <c r="HQ39" s="327"/>
      <c r="HR39" s="327"/>
      <c r="HS39" s="327"/>
      <c r="HT39" s="327"/>
      <c r="HU39" s="327"/>
      <c r="HV39" s="327"/>
      <c r="HW39" s="327"/>
      <c r="HX39" s="327"/>
      <c r="HY39" s="327"/>
      <c r="HZ39" s="327"/>
      <c r="IA39" s="327"/>
      <c r="IB39" s="327"/>
      <c r="IC39" s="327"/>
      <c r="ID39" s="327"/>
      <c r="IE39" s="327"/>
      <c r="IF39" s="327"/>
      <c r="IG39" s="327"/>
      <c r="IH39" s="327"/>
      <c r="II39" s="327"/>
      <c r="IJ39" s="327"/>
      <c r="IK39" s="327"/>
      <c r="IL39" s="327"/>
      <c r="IM39" s="327"/>
      <c r="IN39" s="327"/>
      <c r="IO39" s="327"/>
      <c r="IP39" s="327"/>
      <c r="IQ39" s="327"/>
      <c r="IR39" s="327"/>
      <c r="IS39" s="327"/>
      <c r="IT39" s="327"/>
      <c r="IU39" s="327"/>
      <c r="IV39" s="327"/>
    </row>
    <row r="40" spans="1:256" s="332" customFormat="1" ht="13.5" customHeight="1" x14ac:dyDescent="0.2">
      <c r="A40" s="325" t="s">
        <v>321</v>
      </c>
      <c r="B40"/>
      <c r="C40"/>
      <c r="D40"/>
      <c r="E40"/>
      <c r="F40"/>
      <c r="G40"/>
      <c r="H40"/>
      <c r="I40"/>
      <c r="J40" s="21"/>
      <c r="K40" s="333"/>
      <c r="L40" s="326"/>
      <c r="M40" s="326"/>
      <c r="N40" s="326"/>
      <c r="O40" s="326"/>
      <c r="P40" s="326"/>
      <c r="Q40" s="326"/>
      <c r="R40" s="326"/>
      <c r="S40" s="326"/>
      <c r="T40" s="327"/>
      <c r="U40" s="327"/>
      <c r="V40" s="327"/>
      <c r="W40" s="327"/>
      <c r="X40" s="327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334"/>
      <c r="AS40" s="334"/>
      <c r="AT40" s="334"/>
      <c r="AU40" s="334"/>
      <c r="AV40" s="334"/>
      <c r="AW40" s="334"/>
      <c r="AX40" s="334"/>
      <c r="AY40" s="334"/>
      <c r="AZ40" s="334"/>
      <c r="BA40" s="334"/>
      <c r="BB40" s="334"/>
      <c r="BC40" s="334"/>
      <c r="BD40" s="334"/>
      <c r="BE40" s="334"/>
      <c r="BF40" s="334"/>
      <c r="BG40" s="334"/>
      <c r="BH40" s="334"/>
      <c r="BI40" s="334"/>
      <c r="BJ40" s="334"/>
      <c r="BK40" s="334"/>
      <c r="BL40" s="334"/>
      <c r="BM40" s="334"/>
      <c r="BN40" s="334"/>
      <c r="BO40" s="334"/>
      <c r="BP40" s="334"/>
      <c r="BQ40" s="334"/>
      <c r="BR40" s="334"/>
      <c r="BS40" s="334"/>
      <c r="BT40" s="334"/>
      <c r="BU40" s="334"/>
      <c r="BV40" s="334"/>
      <c r="BW40" s="334"/>
      <c r="BX40" s="334"/>
      <c r="BY40" s="334"/>
      <c r="BZ40" s="334"/>
      <c r="CA40" s="334"/>
      <c r="CB40" s="334"/>
      <c r="CC40" s="334"/>
      <c r="CD40" s="334"/>
      <c r="CE40" s="334"/>
      <c r="CF40" s="334"/>
      <c r="CG40" s="334"/>
      <c r="CH40" s="334"/>
      <c r="CI40" s="334"/>
      <c r="CJ40" s="334"/>
      <c r="CK40" s="334"/>
      <c r="CL40" s="334"/>
      <c r="CM40" s="334"/>
      <c r="CN40" s="334"/>
      <c r="CO40" s="334"/>
      <c r="CP40" s="334"/>
      <c r="CQ40" s="334"/>
      <c r="CR40" s="334"/>
      <c r="CS40" s="334"/>
      <c r="CT40" s="334"/>
      <c r="CU40" s="334"/>
      <c r="CV40" s="334"/>
      <c r="CW40" s="334"/>
      <c r="CX40" s="334"/>
      <c r="CY40" s="334"/>
      <c r="CZ40" s="334"/>
      <c r="DA40" s="334"/>
      <c r="DB40" s="334"/>
      <c r="DC40" s="334"/>
      <c r="DD40" s="334"/>
      <c r="DE40" s="334"/>
      <c r="DF40" s="334"/>
      <c r="DG40" s="334"/>
      <c r="DH40" s="334"/>
      <c r="DI40" s="334"/>
      <c r="DJ40" s="334"/>
      <c r="DK40" s="334"/>
      <c r="DL40" s="334"/>
      <c r="DM40" s="334"/>
      <c r="DN40" s="334"/>
      <c r="DO40" s="334"/>
      <c r="DP40" s="334"/>
      <c r="DQ40" s="334"/>
      <c r="DR40" s="334"/>
      <c r="DS40" s="334"/>
      <c r="DT40" s="334"/>
      <c r="DU40" s="334"/>
      <c r="DV40" s="334"/>
      <c r="DW40" s="334"/>
      <c r="DX40" s="334"/>
      <c r="DY40" s="334"/>
      <c r="DZ40" s="334"/>
      <c r="EA40" s="334"/>
      <c r="EB40" s="334"/>
      <c r="EC40" s="334"/>
      <c r="ED40" s="334"/>
      <c r="EE40" s="334"/>
      <c r="EF40" s="334"/>
      <c r="EG40" s="334"/>
      <c r="EH40" s="334"/>
      <c r="EI40" s="334"/>
      <c r="EJ40" s="334"/>
      <c r="EK40" s="334"/>
      <c r="EL40" s="334"/>
      <c r="EM40" s="334"/>
      <c r="EN40" s="334"/>
      <c r="EO40" s="334"/>
      <c r="EP40" s="334"/>
      <c r="EQ40" s="334"/>
      <c r="ER40" s="334"/>
      <c r="ES40" s="334"/>
      <c r="ET40" s="334"/>
      <c r="EU40" s="334"/>
      <c r="EV40" s="334"/>
      <c r="EW40" s="334"/>
      <c r="EX40" s="334"/>
      <c r="EY40" s="334"/>
      <c r="EZ40" s="334"/>
      <c r="FA40" s="334"/>
      <c r="FB40" s="334"/>
      <c r="FC40" s="334"/>
      <c r="FD40" s="334"/>
      <c r="FE40" s="334"/>
      <c r="FF40" s="334"/>
      <c r="FG40" s="334"/>
      <c r="FH40" s="334"/>
      <c r="FI40" s="334"/>
      <c r="FJ40" s="334"/>
      <c r="FK40" s="334"/>
      <c r="FL40" s="334"/>
      <c r="FM40" s="334"/>
      <c r="FN40" s="334"/>
      <c r="FO40" s="334"/>
      <c r="FP40" s="334"/>
      <c r="FQ40" s="334"/>
      <c r="FR40" s="334"/>
      <c r="FS40" s="334"/>
      <c r="FT40" s="334"/>
      <c r="FU40" s="334"/>
      <c r="FV40" s="334"/>
      <c r="FW40" s="334"/>
      <c r="FX40" s="334"/>
      <c r="FY40" s="334"/>
      <c r="FZ40" s="334"/>
      <c r="GA40" s="334"/>
      <c r="GB40" s="334"/>
      <c r="GC40" s="334"/>
      <c r="GD40" s="334"/>
      <c r="GE40" s="334"/>
      <c r="GF40" s="334"/>
      <c r="GG40" s="334"/>
      <c r="GH40" s="334"/>
      <c r="GI40" s="334"/>
      <c r="GJ40" s="334"/>
      <c r="GK40" s="334"/>
      <c r="GL40" s="334"/>
      <c r="GM40" s="334"/>
      <c r="GN40" s="334"/>
      <c r="GO40" s="334"/>
      <c r="GP40" s="334"/>
      <c r="GQ40" s="334"/>
      <c r="GR40" s="334"/>
      <c r="GS40" s="334"/>
      <c r="GT40" s="334"/>
      <c r="GU40" s="334"/>
      <c r="GV40" s="334"/>
      <c r="GW40" s="334"/>
      <c r="GX40" s="334"/>
      <c r="GY40" s="334"/>
      <c r="GZ40" s="334"/>
      <c r="HA40" s="334"/>
      <c r="HB40" s="334"/>
      <c r="HC40" s="334"/>
      <c r="HD40" s="334"/>
      <c r="HE40" s="334"/>
      <c r="HF40" s="334"/>
      <c r="HG40" s="334"/>
      <c r="HH40" s="334"/>
      <c r="HI40" s="334"/>
      <c r="HJ40" s="334"/>
      <c r="HK40" s="334"/>
      <c r="HL40" s="334"/>
      <c r="HM40" s="334"/>
      <c r="HN40" s="334"/>
      <c r="HO40" s="334"/>
      <c r="HP40" s="334"/>
      <c r="HQ40" s="334"/>
      <c r="HR40" s="334"/>
      <c r="HS40" s="334"/>
      <c r="HT40" s="334"/>
      <c r="HU40" s="334"/>
      <c r="HV40" s="334"/>
      <c r="HW40" s="334"/>
      <c r="HX40" s="334"/>
      <c r="HY40" s="334"/>
      <c r="HZ40" s="334"/>
      <c r="IA40" s="334"/>
      <c r="IB40" s="334"/>
      <c r="IC40" s="334"/>
      <c r="ID40" s="334"/>
      <c r="IE40" s="334"/>
      <c r="IF40" s="334"/>
      <c r="IG40" s="334"/>
      <c r="IH40" s="334"/>
      <c r="II40" s="334"/>
      <c r="IJ40" s="334"/>
      <c r="IK40" s="334"/>
      <c r="IL40" s="334"/>
      <c r="IM40" s="334"/>
      <c r="IN40" s="334"/>
      <c r="IO40" s="334"/>
      <c r="IP40" s="334"/>
      <c r="IQ40" s="334"/>
      <c r="IR40" s="334"/>
      <c r="IS40" s="334"/>
      <c r="IT40" s="334"/>
      <c r="IU40" s="334"/>
      <c r="IV40" s="334"/>
    </row>
    <row r="41" spans="1:256" s="332" customFormat="1" ht="13.5" customHeight="1" x14ac:dyDescent="0.2">
      <c r="A41" s="325" t="s">
        <v>322</v>
      </c>
      <c r="B41"/>
      <c r="C41"/>
      <c r="D41"/>
      <c r="E41"/>
      <c r="F41"/>
      <c r="G41"/>
      <c r="H41"/>
      <c r="I41"/>
      <c r="J41" s="21"/>
      <c r="K41" s="333"/>
      <c r="L41" s="326"/>
      <c r="M41" s="326"/>
      <c r="N41" s="326"/>
      <c r="O41" s="326"/>
      <c r="P41" s="326"/>
      <c r="Q41" s="326"/>
      <c r="R41" s="326"/>
      <c r="S41" s="326"/>
      <c r="T41" s="327"/>
      <c r="U41" s="327"/>
      <c r="V41" s="327"/>
      <c r="W41" s="327"/>
      <c r="X41" s="327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4"/>
      <c r="AL41" s="334"/>
      <c r="AM41" s="334"/>
      <c r="AN41" s="334"/>
      <c r="AO41" s="334"/>
      <c r="AP41" s="334"/>
      <c r="AQ41" s="334"/>
      <c r="AR41" s="334"/>
      <c r="AS41" s="334"/>
      <c r="AT41" s="334"/>
      <c r="AU41" s="334"/>
      <c r="AV41" s="334"/>
      <c r="AW41" s="334"/>
      <c r="AX41" s="334"/>
      <c r="AY41" s="334"/>
      <c r="AZ41" s="334"/>
      <c r="BA41" s="334"/>
      <c r="BB41" s="334"/>
      <c r="BC41" s="334"/>
      <c r="BD41" s="334"/>
      <c r="BE41" s="334"/>
      <c r="BF41" s="334"/>
      <c r="BG41" s="334"/>
      <c r="BH41" s="334"/>
      <c r="BI41" s="334"/>
      <c r="BJ41" s="334"/>
      <c r="BK41" s="334"/>
      <c r="BL41" s="334"/>
      <c r="BM41" s="334"/>
      <c r="BN41" s="334"/>
      <c r="BO41" s="334"/>
      <c r="BP41" s="334"/>
      <c r="BQ41" s="334"/>
      <c r="BR41" s="334"/>
      <c r="BS41" s="334"/>
      <c r="BT41" s="334"/>
      <c r="BU41" s="334"/>
      <c r="BV41" s="334"/>
      <c r="BW41" s="334"/>
      <c r="BX41" s="334"/>
      <c r="BY41" s="334"/>
      <c r="BZ41" s="334"/>
      <c r="CA41" s="334"/>
      <c r="CB41" s="334"/>
      <c r="CC41" s="334"/>
      <c r="CD41" s="334"/>
      <c r="CE41" s="334"/>
      <c r="CF41" s="334"/>
      <c r="CG41" s="334"/>
      <c r="CH41" s="334"/>
      <c r="CI41" s="334"/>
      <c r="CJ41" s="334"/>
      <c r="CK41" s="334"/>
      <c r="CL41" s="334"/>
      <c r="CM41" s="334"/>
      <c r="CN41" s="334"/>
      <c r="CO41" s="334"/>
      <c r="CP41" s="334"/>
      <c r="CQ41" s="334"/>
      <c r="CR41" s="334"/>
      <c r="CS41" s="334"/>
      <c r="CT41" s="334"/>
      <c r="CU41" s="334"/>
      <c r="CV41" s="334"/>
      <c r="CW41" s="334"/>
      <c r="CX41" s="334"/>
      <c r="CY41" s="334"/>
      <c r="CZ41" s="334"/>
      <c r="DA41" s="334"/>
      <c r="DB41" s="334"/>
      <c r="DC41" s="334"/>
      <c r="DD41" s="334"/>
      <c r="DE41" s="334"/>
      <c r="DF41" s="334"/>
      <c r="DG41" s="334"/>
      <c r="DH41" s="334"/>
      <c r="DI41" s="334"/>
      <c r="DJ41" s="334"/>
      <c r="DK41" s="334"/>
      <c r="DL41" s="334"/>
      <c r="DM41" s="334"/>
      <c r="DN41" s="334"/>
      <c r="DO41" s="334"/>
      <c r="DP41" s="334"/>
      <c r="DQ41" s="334"/>
      <c r="DR41" s="334"/>
      <c r="DS41" s="334"/>
      <c r="DT41" s="334"/>
      <c r="DU41" s="334"/>
      <c r="DV41" s="334"/>
      <c r="DW41" s="334"/>
      <c r="DX41" s="334"/>
      <c r="DY41" s="334"/>
      <c r="DZ41" s="334"/>
      <c r="EA41" s="334"/>
      <c r="EB41" s="334"/>
      <c r="EC41" s="334"/>
      <c r="ED41" s="334"/>
      <c r="EE41" s="334"/>
      <c r="EF41" s="334"/>
      <c r="EG41" s="334"/>
      <c r="EH41" s="334"/>
      <c r="EI41" s="334"/>
      <c r="EJ41" s="334"/>
      <c r="EK41" s="334"/>
      <c r="EL41" s="334"/>
      <c r="EM41" s="334"/>
      <c r="EN41" s="334"/>
      <c r="EO41" s="334"/>
      <c r="EP41" s="334"/>
      <c r="EQ41" s="334"/>
      <c r="ER41" s="334"/>
      <c r="ES41" s="334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34"/>
      <c r="FE41" s="334"/>
      <c r="FF41" s="334"/>
      <c r="FG41" s="334"/>
      <c r="FH41" s="334"/>
      <c r="FI41" s="334"/>
      <c r="FJ41" s="334"/>
      <c r="FK41" s="334"/>
      <c r="FL41" s="334"/>
      <c r="FM41" s="334"/>
      <c r="FN41" s="334"/>
      <c r="FO41" s="334"/>
      <c r="FP41" s="334"/>
      <c r="FQ41" s="334"/>
      <c r="FR41" s="334"/>
      <c r="FS41" s="334"/>
      <c r="FT41" s="334"/>
      <c r="FU41" s="334"/>
      <c r="FV41" s="334"/>
      <c r="FW41" s="334"/>
      <c r="FX41" s="334"/>
      <c r="FY41" s="334"/>
      <c r="FZ41" s="334"/>
      <c r="GA41" s="334"/>
      <c r="GB41" s="334"/>
      <c r="GC41" s="334"/>
      <c r="GD41" s="334"/>
      <c r="GE41" s="334"/>
      <c r="GF41" s="334"/>
      <c r="GG41" s="334"/>
      <c r="GH41" s="334"/>
      <c r="GI41" s="334"/>
      <c r="GJ41" s="334"/>
      <c r="GK41" s="334"/>
      <c r="GL41" s="334"/>
      <c r="GM41" s="334"/>
      <c r="GN41" s="334"/>
      <c r="GO41" s="334"/>
      <c r="GP41" s="334"/>
      <c r="GQ41" s="334"/>
      <c r="GR41" s="334"/>
      <c r="GS41" s="334"/>
      <c r="GT41" s="334"/>
      <c r="GU41" s="334"/>
      <c r="GV41" s="334"/>
      <c r="GW41" s="334"/>
      <c r="GX41" s="334"/>
      <c r="GY41" s="334"/>
      <c r="GZ41" s="334"/>
      <c r="HA41" s="334"/>
      <c r="HB41" s="334"/>
      <c r="HC41" s="334"/>
      <c r="HD41" s="334"/>
      <c r="HE41" s="334"/>
      <c r="HF41" s="334"/>
      <c r="HG41" s="334"/>
      <c r="HH41" s="334"/>
      <c r="HI41" s="334"/>
      <c r="HJ41" s="334"/>
      <c r="HK41" s="334"/>
      <c r="HL41" s="334"/>
      <c r="HM41" s="334"/>
      <c r="HN41" s="334"/>
      <c r="HO41" s="334"/>
      <c r="HP41" s="334"/>
      <c r="HQ41" s="334"/>
      <c r="HR41" s="334"/>
      <c r="HS41" s="334"/>
      <c r="HT41" s="334"/>
      <c r="HU41" s="334"/>
      <c r="HV41" s="334"/>
      <c r="HW41" s="334"/>
      <c r="HX41" s="334"/>
      <c r="HY41" s="334"/>
      <c r="HZ41" s="334"/>
      <c r="IA41" s="334"/>
      <c r="IB41" s="334"/>
      <c r="IC41" s="334"/>
      <c r="ID41" s="334"/>
      <c r="IE41" s="334"/>
      <c r="IF41" s="334"/>
      <c r="IG41" s="334"/>
      <c r="IH41" s="334"/>
      <c r="II41" s="334"/>
      <c r="IJ41" s="334"/>
      <c r="IK41" s="334"/>
      <c r="IL41" s="334"/>
      <c r="IM41" s="334"/>
      <c r="IN41" s="334"/>
      <c r="IO41" s="334"/>
      <c r="IP41" s="334"/>
      <c r="IQ41" s="334"/>
      <c r="IR41" s="334"/>
      <c r="IS41" s="334"/>
      <c r="IT41" s="334"/>
      <c r="IU41" s="334"/>
      <c r="IV41" s="334"/>
    </row>
    <row r="42" spans="1:256" s="332" customFormat="1" ht="13.5" customHeight="1" x14ac:dyDescent="0.2">
      <c r="A42" s="325" t="s">
        <v>323</v>
      </c>
      <c r="B42"/>
      <c r="C42"/>
      <c r="D42"/>
      <c r="E42"/>
      <c r="F42"/>
      <c r="G42"/>
      <c r="H42"/>
      <c r="I42"/>
      <c r="J42" s="21"/>
      <c r="K42" s="333"/>
      <c r="L42" s="326"/>
      <c r="M42" s="326"/>
      <c r="N42" s="326"/>
      <c r="O42" s="326"/>
      <c r="P42" s="326"/>
      <c r="Q42" s="326"/>
      <c r="R42" s="326"/>
      <c r="S42" s="326"/>
      <c r="T42" s="327"/>
      <c r="U42" s="327"/>
      <c r="V42" s="327"/>
      <c r="W42" s="327"/>
      <c r="X42" s="327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  <c r="AU42" s="334"/>
      <c r="AV42" s="334"/>
      <c r="AW42" s="334"/>
      <c r="AX42" s="334"/>
      <c r="AY42" s="334"/>
      <c r="AZ42" s="334"/>
      <c r="BA42" s="334"/>
      <c r="BB42" s="334"/>
      <c r="BC42" s="334"/>
      <c r="BD42" s="334"/>
      <c r="BE42" s="334"/>
      <c r="BF42" s="334"/>
      <c r="BG42" s="334"/>
      <c r="BH42" s="334"/>
      <c r="BI42" s="334"/>
      <c r="BJ42" s="334"/>
      <c r="BK42" s="334"/>
      <c r="BL42" s="334"/>
      <c r="BM42" s="334"/>
      <c r="BN42" s="334"/>
      <c r="BO42" s="334"/>
      <c r="BP42" s="334"/>
      <c r="BQ42" s="334"/>
      <c r="BR42" s="334"/>
      <c r="BS42" s="334"/>
      <c r="BT42" s="334"/>
      <c r="BU42" s="334"/>
      <c r="BV42" s="334"/>
      <c r="BW42" s="334"/>
      <c r="BX42" s="334"/>
      <c r="BY42" s="334"/>
      <c r="BZ42" s="334"/>
      <c r="CA42" s="334"/>
      <c r="CB42" s="334"/>
      <c r="CC42" s="334"/>
      <c r="CD42" s="334"/>
      <c r="CE42" s="334"/>
      <c r="CF42" s="334"/>
      <c r="CG42" s="334"/>
      <c r="CH42" s="334"/>
      <c r="CI42" s="334"/>
      <c r="CJ42" s="334"/>
      <c r="CK42" s="334"/>
      <c r="CL42" s="334"/>
      <c r="CM42" s="334"/>
      <c r="CN42" s="334"/>
      <c r="CO42" s="334"/>
      <c r="CP42" s="334"/>
      <c r="CQ42" s="334"/>
      <c r="CR42" s="334"/>
      <c r="CS42" s="334"/>
      <c r="CT42" s="334"/>
      <c r="CU42" s="334"/>
      <c r="CV42" s="334"/>
      <c r="CW42" s="334"/>
      <c r="CX42" s="334"/>
      <c r="CY42" s="334"/>
      <c r="CZ42" s="334"/>
      <c r="DA42" s="334"/>
      <c r="DB42" s="334"/>
      <c r="DC42" s="334"/>
      <c r="DD42" s="334"/>
      <c r="DE42" s="334"/>
      <c r="DF42" s="334"/>
      <c r="DG42" s="334"/>
      <c r="DH42" s="334"/>
      <c r="DI42" s="334"/>
      <c r="DJ42" s="334"/>
      <c r="DK42" s="334"/>
      <c r="DL42" s="334"/>
      <c r="DM42" s="334"/>
      <c r="DN42" s="334"/>
      <c r="DO42" s="334"/>
      <c r="DP42" s="334"/>
      <c r="DQ42" s="334"/>
      <c r="DR42" s="334"/>
      <c r="DS42" s="334"/>
      <c r="DT42" s="334"/>
      <c r="DU42" s="334"/>
      <c r="DV42" s="334"/>
      <c r="DW42" s="334"/>
      <c r="DX42" s="334"/>
      <c r="DY42" s="334"/>
      <c r="DZ42" s="334"/>
      <c r="EA42" s="334"/>
      <c r="EB42" s="334"/>
      <c r="EC42" s="334"/>
      <c r="ED42" s="334"/>
      <c r="EE42" s="334"/>
      <c r="EF42" s="334"/>
      <c r="EG42" s="334"/>
      <c r="EH42" s="334"/>
      <c r="EI42" s="334"/>
      <c r="EJ42" s="334"/>
      <c r="EK42" s="334"/>
      <c r="EL42" s="334"/>
      <c r="EM42" s="334"/>
      <c r="EN42" s="334"/>
      <c r="EO42" s="334"/>
      <c r="EP42" s="334"/>
      <c r="EQ42" s="334"/>
      <c r="ER42" s="334"/>
      <c r="ES42" s="334"/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34"/>
      <c r="FE42" s="334"/>
      <c r="FF42" s="334"/>
      <c r="FG42" s="334"/>
      <c r="FH42" s="334"/>
      <c r="FI42" s="334"/>
      <c r="FJ42" s="334"/>
      <c r="FK42" s="334"/>
      <c r="FL42" s="334"/>
      <c r="FM42" s="334"/>
      <c r="FN42" s="334"/>
      <c r="FO42" s="334"/>
      <c r="FP42" s="334"/>
      <c r="FQ42" s="334"/>
      <c r="FR42" s="334"/>
      <c r="FS42" s="334"/>
      <c r="FT42" s="334"/>
      <c r="FU42" s="334"/>
      <c r="FV42" s="334"/>
      <c r="FW42" s="334"/>
      <c r="FX42" s="334"/>
      <c r="FY42" s="334"/>
      <c r="FZ42" s="334"/>
      <c r="GA42" s="334"/>
      <c r="GB42" s="334"/>
      <c r="GC42" s="334"/>
      <c r="GD42" s="334"/>
      <c r="GE42" s="334"/>
      <c r="GF42" s="334"/>
      <c r="GG42" s="334"/>
      <c r="GH42" s="334"/>
      <c r="GI42" s="334"/>
      <c r="GJ42" s="334"/>
      <c r="GK42" s="334"/>
      <c r="GL42" s="334"/>
      <c r="GM42" s="334"/>
      <c r="GN42" s="334"/>
      <c r="GO42" s="334"/>
      <c r="GP42" s="334"/>
      <c r="GQ42" s="334"/>
      <c r="GR42" s="334"/>
      <c r="GS42" s="334"/>
      <c r="GT42" s="334"/>
      <c r="GU42" s="334"/>
      <c r="GV42" s="334"/>
      <c r="GW42" s="334"/>
      <c r="GX42" s="334"/>
      <c r="GY42" s="334"/>
      <c r="GZ42" s="334"/>
      <c r="HA42" s="334"/>
      <c r="HB42" s="334"/>
      <c r="HC42" s="334"/>
      <c r="HD42" s="334"/>
      <c r="HE42" s="334"/>
      <c r="HF42" s="334"/>
      <c r="HG42" s="334"/>
      <c r="HH42" s="334"/>
      <c r="HI42" s="334"/>
      <c r="HJ42" s="334"/>
      <c r="HK42" s="334"/>
      <c r="HL42" s="334"/>
      <c r="HM42" s="334"/>
      <c r="HN42" s="334"/>
      <c r="HO42" s="334"/>
      <c r="HP42" s="334"/>
      <c r="HQ42" s="334"/>
      <c r="HR42" s="334"/>
      <c r="HS42" s="334"/>
      <c r="HT42" s="334"/>
      <c r="HU42" s="334"/>
      <c r="HV42" s="334"/>
      <c r="HW42" s="334"/>
      <c r="HX42" s="334"/>
      <c r="HY42" s="334"/>
      <c r="HZ42" s="334"/>
      <c r="IA42" s="334"/>
      <c r="IB42" s="334"/>
      <c r="IC42" s="334"/>
      <c r="ID42" s="334"/>
      <c r="IE42" s="334"/>
      <c r="IF42" s="334"/>
      <c r="IG42" s="334"/>
      <c r="IH42" s="334"/>
      <c r="II42" s="334"/>
      <c r="IJ42" s="334"/>
      <c r="IK42" s="334"/>
      <c r="IL42" s="334"/>
      <c r="IM42" s="334"/>
      <c r="IN42" s="334"/>
      <c r="IO42" s="334"/>
      <c r="IP42" s="334"/>
      <c r="IQ42" s="334"/>
      <c r="IR42" s="334"/>
      <c r="IS42" s="334"/>
      <c r="IT42" s="334"/>
      <c r="IU42" s="334"/>
      <c r="IV42" s="334"/>
    </row>
    <row r="43" spans="1:256" s="332" customFormat="1" ht="12.75" customHeight="1" x14ac:dyDescent="0.2">
      <c r="A43" s="334"/>
      <c r="B43"/>
      <c r="C43"/>
      <c r="D43"/>
      <c r="E43"/>
      <c r="F43"/>
      <c r="G43"/>
      <c r="H43"/>
      <c r="I43"/>
      <c r="J43" s="21"/>
      <c r="K43" s="333"/>
      <c r="L43" s="326"/>
      <c r="M43" s="326"/>
      <c r="N43" s="326"/>
      <c r="O43" s="326"/>
      <c r="P43" s="326"/>
      <c r="Q43" s="326"/>
      <c r="R43" s="326"/>
      <c r="S43" s="326"/>
      <c r="T43" s="327"/>
      <c r="U43" s="327"/>
      <c r="V43" s="327"/>
      <c r="W43" s="327"/>
      <c r="X43" s="327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  <c r="AT43" s="334"/>
      <c r="AU43" s="334"/>
      <c r="AV43" s="334"/>
      <c r="AW43" s="334"/>
      <c r="AX43" s="334"/>
      <c r="AY43" s="334"/>
      <c r="AZ43" s="334"/>
      <c r="BA43" s="334"/>
      <c r="BB43" s="334"/>
      <c r="BC43" s="334"/>
      <c r="BD43" s="334"/>
      <c r="BE43" s="334"/>
      <c r="BF43" s="334"/>
      <c r="BG43" s="334"/>
      <c r="BH43" s="334"/>
      <c r="BI43" s="334"/>
      <c r="BJ43" s="334"/>
      <c r="BK43" s="334"/>
      <c r="BL43" s="334"/>
      <c r="BM43" s="334"/>
      <c r="BN43" s="334"/>
      <c r="BO43" s="334"/>
      <c r="BP43" s="334"/>
      <c r="BQ43" s="334"/>
      <c r="BR43" s="334"/>
      <c r="BS43" s="334"/>
      <c r="BT43" s="334"/>
      <c r="BU43" s="334"/>
      <c r="BV43" s="334"/>
      <c r="BW43" s="334"/>
      <c r="BX43" s="334"/>
      <c r="BY43" s="334"/>
      <c r="BZ43" s="334"/>
      <c r="CA43" s="334"/>
      <c r="CB43" s="334"/>
      <c r="CC43" s="334"/>
      <c r="CD43" s="334"/>
      <c r="CE43" s="334"/>
      <c r="CF43" s="334"/>
      <c r="CG43" s="334"/>
      <c r="CH43" s="334"/>
      <c r="CI43" s="334"/>
      <c r="CJ43" s="334"/>
      <c r="CK43" s="334"/>
      <c r="CL43" s="334"/>
      <c r="CM43" s="334"/>
      <c r="CN43" s="334"/>
      <c r="CO43" s="334"/>
      <c r="CP43" s="334"/>
      <c r="CQ43" s="334"/>
      <c r="CR43" s="334"/>
      <c r="CS43" s="334"/>
      <c r="CT43" s="334"/>
      <c r="CU43" s="334"/>
      <c r="CV43" s="334"/>
      <c r="CW43" s="334"/>
      <c r="CX43" s="334"/>
      <c r="CY43" s="334"/>
      <c r="CZ43" s="334"/>
      <c r="DA43" s="334"/>
      <c r="DB43" s="334"/>
      <c r="DC43" s="334"/>
      <c r="DD43" s="334"/>
      <c r="DE43" s="334"/>
      <c r="DF43" s="334"/>
      <c r="DG43" s="334"/>
      <c r="DH43" s="334"/>
      <c r="DI43" s="334"/>
      <c r="DJ43" s="334"/>
      <c r="DK43" s="334"/>
      <c r="DL43" s="334"/>
      <c r="DM43" s="334"/>
      <c r="DN43" s="334"/>
      <c r="DO43" s="334"/>
      <c r="DP43" s="334"/>
      <c r="DQ43" s="334"/>
      <c r="DR43" s="334"/>
      <c r="DS43" s="334"/>
      <c r="DT43" s="334"/>
      <c r="DU43" s="334"/>
      <c r="DV43" s="334"/>
      <c r="DW43" s="334"/>
      <c r="DX43" s="334"/>
      <c r="DY43" s="334"/>
      <c r="DZ43" s="334"/>
      <c r="EA43" s="334"/>
      <c r="EB43" s="334"/>
      <c r="EC43" s="334"/>
      <c r="ED43" s="334"/>
      <c r="EE43" s="334"/>
      <c r="EF43" s="334"/>
      <c r="EG43" s="334"/>
      <c r="EH43" s="334"/>
      <c r="EI43" s="334"/>
      <c r="EJ43" s="334"/>
      <c r="EK43" s="334"/>
      <c r="EL43" s="334"/>
      <c r="EM43" s="334"/>
      <c r="EN43" s="334"/>
      <c r="EO43" s="334"/>
      <c r="EP43" s="334"/>
      <c r="EQ43" s="334"/>
      <c r="ER43" s="334"/>
      <c r="ES43" s="334"/>
      <c r="ET43" s="334"/>
      <c r="EU43" s="334"/>
      <c r="EV43" s="334"/>
      <c r="EW43" s="334"/>
      <c r="EX43" s="334"/>
      <c r="EY43" s="334"/>
      <c r="EZ43" s="334"/>
      <c r="FA43" s="334"/>
      <c r="FB43" s="334"/>
      <c r="FC43" s="334"/>
      <c r="FD43" s="334"/>
      <c r="FE43" s="334"/>
      <c r="FF43" s="334"/>
      <c r="FG43" s="334"/>
      <c r="FH43" s="334"/>
      <c r="FI43" s="334"/>
      <c r="FJ43" s="334"/>
      <c r="FK43" s="334"/>
      <c r="FL43" s="334"/>
      <c r="FM43" s="334"/>
      <c r="FN43" s="334"/>
      <c r="FO43" s="334"/>
      <c r="FP43" s="334"/>
      <c r="FQ43" s="334"/>
      <c r="FR43" s="334"/>
      <c r="FS43" s="334"/>
      <c r="FT43" s="334"/>
      <c r="FU43" s="334"/>
      <c r="FV43" s="334"/>
      <c r="FW43" s="334"/>
      <c r="FX43" s="334"/>
      <c r="FY43" s="334"/>
      <c r="FZ43" s="334"/>
      <c r="GA43" s="334"/>
      <c r="GB43" s="334"/>
      <c r="GC43" s="334"/>
      <c r="GD43" s="334"/>
      <c r="GE43" s="334"/>
      <c r="GF43" s="334"/>
      <c r="GG43" s="334"/>
      <c r="GH43" s="334"/>
      <c r="GI43" s="334"/>
      <c r="GJ43" s="334"/>
      <c r="GK43" s="334"/>
      <c r="GL43" s="334"/>
      <c r="GM43" s="334"/>
      <c r="GN43" s="334"/>
      <c r="GO43" s="334"/>
      <c r="GP43" s="334"/>
      <c r="GQ43" s="334"/>
      <c r="GR43" s="334"/>
      <c r="GS43" s="334"/>
      <c r="GT43" s="334"/>
      <c r="GU43" s="334"/>
      <c r="GV43" s="334"/>
      <c r="GW43" s="334"/>
      <c r="GX43" s="334"/>
      <c r="GY43" s="334"/>
      <c r="GZ43" s="334"/>
      <c r="HA43" s="334"/>
      <c r="HB43" s="334"/>
      <c r="HC43" s="334"/>
      <c r="HD43" s="334"/>
      <c r="HE43" s="334"/>
      <c r="HF43" s="334"/>
      <c r="HG43" s="334"/>
      <c r="HH43" s="334"/>
      <c r="HI43" s="334"/>
      <c r="HJ43" s="334"/>
      <c r="HK43" s="334"/>
      <c r="HL43" s="334"/>
      <c r="HM43" s="334"/>
      <c r="HN43" s="334"/>
      <c r="HO43" s="334"/>
      <c r="HP43" s="334"/>
      <c r="HQ43" s="334"/>
      <c r="HR43" s="334"/>
      <c r="HS43" s="334"/>
      <c r="HT43" s="334"/>
      <c r="HU43" s="334"/>
      <c r="HV43" s="334"/>
      <c r="HW43" s="334"/>
      <c r="HX43" s="334"/>
      <c r="HY43" s="334"/>
      <c r="HZ43" s="334"/>
      <c r="IA43" s="334"/>
      <c r="IB43" s="334"/>
      <c r="IC43" s="334"/>
      <c r="ID43" s="334"/>
      <c r="IE43" s="334"/>
      <c r="IF43" s="334"/>
      <c r="IG43" s="334"/>
      <c r="IH43" s="334"/>
      <c r="II43" s="334"/>
      <c r="IJ43" s="334"/>
      <c r="IK43" s="334"/>
      <c r="IL43" s="334"/>
      <c r="IM43" s="334"/>
      <c r="IN43" s="334"/>
      <c r="IO43" s="334"/>
      <c r="IP43" s="334"/>
      <c r="IQ43" s="334"/>
      <c r="IR43" s="334"/>
      <c r="IS43" s="334"/>
      <c r="IT43" s="334"/>
      <c r="IU43" s="334"/>
      <c r="IV43" s="334"/>
    </row>
    <row r="44" spans="1:256" ht="12.75" hidden="1" customHeight="1" x14ac:dyDescent="0.2">
      <c r="A44" s="335"/>
      <c r="B44" s="336"/>
      <c r="C44" s="336"/>
      <c r="D44" s="336"/>
      <c r="E44" s="336"/>
      <c r="F44" s="336"/>
      <c r="G44" s="336"/>
      <c r="H44" s="336"/>
      <c r="I44" s="336"/>
      <c r="J44" s="337"/>
      <c r="K44" s="333"/>
      <c r="L44" s="333"/>
      <c r="M44" s="333"/>
      <c r="N44" s="333"/>
      <c r="O44" s="333"/>
      <c r="P44" s="333"/>
      <c r="Q44" s="333"/>
      <c r="R44" s="333"/>
      <c r="S44" s="333"/>
      <c r="T44" s="334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  <c r="AQ44" s="334"/>
      <c r="AR44" s="334"/>
      <c r="AS44" s="334"/>
      <c r="AT44" s="334"/>
      <c r="AU44" s="334"/>
      <c r="AV44" s="334"/>
      <c r="AW44" s="334"/>
      <c r="AX44" s="334"/>
      <c r="AY44" s="334"/>
      <c r="AZ44" s="334"/>
      <c r="BA44" s="334"/>
      <c r="BB44" s="334"/>
      <c r="BC44" s="334"/>
      <c r="BD44" s="334"/>
      <c r="BE44" s="334"/>
      <c r="BF44" s="334"/>
      <c r="BG44" s="334"/>
      <c r="BH44" s="334"/>
      <c r="BI44" s="334"/>
      <c r="BJ44" s="334"/>
      <c r="BK44" s="334"/>
      <c r="BL44" s="334"/>
      <c r="BM44" s="334"/>
      <c r="BN44" s="334"/>
      <c r="BO44" s="334"/>
      <c r="BP44" s="334"/>
      <c r="BQ44" s="334"/>
      <c r="BR44" s="334"/>
      <c r="BS44" s="334"/>
      <c r="BT44" s="334"/>
      <c r="BU44" s="334"/>
      <c r="BV44" s="334"/>
      <c r="BW44" s="334"/>
      <c r="BX44" s="334"/>
      <c r="BY44" s="334"/>
      <c r="BZ44" s="334"/>
      <c r="CA44" s="334"/>
      <c r="CB44" s="334"/>
      <c r="CC44" s="334"/>
      <c r="CD44" s="334"/>
      <c r="CE44" s="334"/>
      <c r="CF44" s="334"/>
      <c r="CG44" s="334"/>
      <c r="CH44" s="334"/>
      <c r="CI44" s="334"/>
      <c r="CJ44" s="334"/>
      <c r="CK44" s="334"/>
      <c r="CL44" s="334"/>
      <c r="CM44" s="334"/>
      <c r="CN44" s="334"/>
      <c r="CO44" s="334"/>
      <c r="CP44" s="334"/>
      <c r="CQ44" s="334"/>
      <c r="CR44" s="334"/>
      <c r="CS44" s="334"/>
      <c r="CT44" s="334"/>
      <c r="CU44" s="334"/>
      <c r="CV44" s="334"/>
      <c r="CW44" s="334"/>
      <c r="CX44" s="334"/>
      <c r="CY44" s="334"/>
      <c r="CZ44" s="334"/>
      <c r="DA44" s="334"/>
      <c r="DB44" s="334"/>
      <c r="DC44" s="334"/>
      <c r="DD44" s="334"/>
      <c r="DE44" s="334"/>
      <c r="DF44" s="334"/>
      <c r="DG44" s="334"/>
      <c r="DH44" s="334"/>
      <c r="DI44" s="334"/>
      <c r="DJ44" s="334"/>
      <c r="DK44" s="334"/>
      <c r="DL44" s="334"/>
      <c r="DM44" s="334"/>
      <c r="DN44" s="334"/>
      <c r="DO44" s="334"/>
      <c r="DP44" s="334"/>
      <c r="DQ44" s="334"/>
      <c r="DR44" s="334"/>
      <c r="DS44" s="334"/>
      <c r="DT44" s="334"/>
      <c r="DU44" s="334"/>
      <c r="DV44" s="334"/>
      <c r="DW44" s="334"/>
      <c r="DX44" s="334"/>
      <c r="DY44" s="334"/>
      <c r="DZ44" s="334"/>
      <c r="EA44" s="334"/>
      <c r="EB44" s="334"/>
      <c r="EC44" s="334"/>
      <c r="ED44" s="334"/>
      <c r="EE44" s="334"/>
      <c r="EF44" s="334"/>
      <c r="EG44" s="334"/>
      <c r="EH44" s="334"/>
      <c r="EI44" s="334"/>
      <c r="EJ44" s="334"/>
      <c r="EK44" s="334"/>
      <c r="EL44" s="334"/>
      <c r="EM44" s="334"/>
      <c r="EN44" s="334"/>
      <c r="EO44" s="334"/>
      <c r="EP44" s="334"/>
      <c r="EQ44" s="334"/>
      <c r="ER44" s="334"/>
      <c r="ES44" s="334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34"/>
      <c r="FE44" s="334"/>
      <c r="FF44" s="334"/>
      <c r="FG44" s="334"/>
      <c r="FH44" s="334"/>
      <c r="FI44" s="334"/>
      <c r="FJ44" s="334"/>
      <c r="FK44" s="334"/>
      <c r="FL44" s="334"/>
      <c r="FM44" s="334"/>
      <c r="FN44" s="334"/>
      <c r="FO44" s="334"/>
      <c r="FP44" s="334"/>
      <c r="FQ44" s="334"/>
      <c r="FR44" s="334"/>
      <c r="FS44" s="334"/>
      <c r="FT44" s="334"/>
      <c r="FU44" s="334"/>
      <c r="FV44" s="334"/>
      <c r="FW44" s="334"/>
      <c r="FX44" s="334"/>
      <c r="FY44" s="334"/>
      <c r="FZ44" s="334"/>
      <c r="GA44" s="334"/>
      <c r="GB44" s="334"/>
      <c r="GC44" s="334"/>
      <c r="GD44" s="334"/>
      <c r="GE44" s="334"/>
      <c r="GF44" s="334"/>
      <c r="GG44" s="334"/>
      <c r="GH44" s="334"/>
      <c r="GI44" s="334"/>
      <c r="GJ44" s="334"/>
      <c r="GK44" s="334"/>
      <c r="GL44" s="334"/>
      <c r="GM44" s="334"/>
      <c r="GN44" s="334"/>
      <c r="GO44" s="334"/>
      <c r="GP44" s="334"/>
      <c r="GQ44" s="334"/>
      <c r="GR44" s="334"/>
      <c r="GS44" s="334"/>
      <c r="GT44" s="334"/>
      <c r="GU44" s="334"/>
      <c r="GV44" s="334"/>
      <c r="GW44" s="334"/>
      <c r="GX44" s="334"/>
      <c r="GY44" s="334"/>
      <c r="GZ44" s="334"/>
      <c r="HA44" s="334"/>
      <c r="HB44" s="334"/>
      <c r="HC44" s="334"/>
      <c r="HD44" s="334"/>
      <c r="HE44" s="334"/>
      <c r="HF44" s="334"/>
      <c r="HG44" s="334"/>
      <c r="HH44" s="334"/>
      <c r="HI44" s="334"/>
      <c r="HJ44" s="334"/>
      <c r="HK44" s="334"/>
      <c r="HL44" s="334"/>
      <c r="HM44" s="334"/>
      <c r="HN44" s="334"/>
      <c r="HO44" s="334"/>
      <c r="HP44" s="334"/>
      <c r="HQ44" s="334"/>
      <c r="HR44" s="334"/>
      <c r="HS44" s="334"/>
      <c r="HT44" s="334"/>
      <c r="HU44" s="334"/>
      <c r="HV44" s="334"/>
      <c r="HW44" s="334"/>
      <c r="HX44" s="334"/>
      <c r="HY44" s="334"/>
      <c r="HZ44" s="334"/>
      <c r="IA44" s="334"/>
      <c r="IB44" s="334"/>
      <c r="IC44" s="334"/>
      <c r="ID44" s="334"/>
      <c r="IE44" s="334"/>
      <c r="IF44" s="334"/>
      <c r="IG44" s="334"/>
      <c r="IH44" s="334"/>
      <c r="II44" s="334"/>
      <c r="IJ44" s="334"/>
      <c r="IK44" s="334"/>
      <c r="IL44" s="334"/>
      <c r="IM44" s="334"/>
      <c r="IN44" s="334"/>
      <c r="IO44" s="334"/>
      <c r="IP44" s="334"/>
      <c r="IQ44" s="334"/>
      <c r="IR44" s="334"/>
      <c r="IS44" s="334"/>
      <c r="IT44" s="334"/>
      <c r="IU44" s="334"/>
      <c r="IV44" s="334"/>
    </row>
    <row r="45" spans="1:256" s="3" customFormat="1" ht="12.75" hidden="1" customHeight="1" x14ac:dyDescent="0.2">
      <c r="A45" s="335"/>
      <c r="B45"/>
      <c r="C45"/>
      <c r="D45"/>
      <c r="E45"/>
      <c r="F45"/>
      <c r="G45"/>
      <c r="H45"/>
      <c r="I45"/>
      <c r="J45" s="21"/>
      <c r="K45" s="296"/>
      <c r="L45" s="296"/>
      <c r="M45" s="296"/>
      <c r="N45" s="296"/>
      <c r="O45" s="296"/>
      <c r="P45" s="296"/>
      <c r="Q45" s="29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" customFormat="1" ht="12.75" hidden="1" customHeight="1" x14ac:dyDescent="0.2">
      <c r="A46" s="293"/>
      <c r="B46"/>
      <c r="C46"/>
      <c r="D46"/>
      <c r="E46"/>
      <c r="F46"/>
      <c r="G46"/>
      <c r="H46"/>
      <c r="I46"/>
      <c r="J46" s="21"/>
      <c r="K46" s="336"/>
      <c r="L46" s="336"/>
      <c r="M46" s="336"/>
      <c r="N46" s="336"/>
      <c r="O46" s="336"/>
      <c r="P46" s="336"/>
      <c r="Q46" s="336"/>
      <c r="R46" s="336"/>
      <c r="S46" s="336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338"/>
      <c r="AY46" s="338"/>
      <c r="AZ46" s="338"/>
      <c r="BA46" s="338"/>
      <c r="BB46" s="338"/>
      <c r="BC46" s="338"/>
      <c r="BD46" s="338"/>
      <c r="BE46" s="338"/>
      <c r="BF46" s="338"/>
      <c r="BG46" s="338"/>
      <c r="BH46" s="338"/>
      <c r="BI46" s="338"/>
      <c r="BJ46" s="338"/>
      <c r="BK46" s="338"/>
      <c r="BL46" s="338"/>
      <c r="BM46" s="338"/>
      <c r="BN46" s="338"/>
      <c r="BO46" s="338"/>
      <c r="BP46" s="338"/>
      <c r="BQ46" s="338"/>
      <c r="BR46" s="338"/>
      <c r="BS46" s="338"/>
      <c r="BT46" s="338"/>
      <c r="BU46" s="338"/>
      <c r="BV46" s="338"/>
      <c r="BW46" s="338"/>
      <c r="BX46" s="338"/>
      <c r="BY46" s="338"/>
      <c r="BZ46" s="338"/>
      <c r="CA46" s="338"/>
      <c r="CB46" s="338"/>
      <c r="CC46" s="338"/>
      <c r="CD46" s="338"/>
      <c r="CE46" s="338"/>
      <c r="CF46" s="338"/>
      <c r="CG46" s="338"/>
      <c r="CH46" s="338"/>
      <c r="CI46" s="338"/>
      <c r="CJ46" s="338"/>
      <c r="CK46" s="338"/>
      <c r="CL46" s="338"/>
      <c r="CM46" s="338"/>
      <c r="CN46" s="338"/>
      <c r="CO46" s="338"/>
      <c r="CP46" s="338"/>
      <c r="CQ46" s="338"/>
      <c r="CR46" s="338"/>
      <c r="CS46" s="338"/>
      <c r="CT46" s="338"/>
      <c r="CU46" s="338"/>
      <c r="CV46" s="338"/>
      <c r="CW46" s="338"/>
      <c r="CX46" s="338"/>
      <c r="CY46" s="338"/>
      <c r="CZ46" s="338"/>
      <c r="DA46" s="338"/>
      <c r="DB46" s="338"/>
      <c r="DC46" s="338"/>
      <c r="DD46" s="338"/>
      <c r="DE46" s="338"/>
      <c r="DF46" s="338"/>
      <c r="DG46" s="338"/>
      <c r="DH46" s="338"/>
      <c r="DI46" s="338"/>
      <c r="DJ46" s="338"/>
      <c r="DK46" s="338"/>
      <c r="DL46" s="338"/>
      <c r="DM46" s="338"/>
      <c r="DN46" s="338"/>
      <c r="DO46" s="338"/>
      <c r="DP46" s="338"/>
      <c r="DQ46" s="338"/>
      <c r="DR46" s="338"/>
      <c r="DS46" s="338"/>
      <c r="DT46" s="338"/>
      <c r="DU46" s="338"/>
      <c r="DV46" s="338"/>
      <c r="DW46" s="338"/>
      <c r="DX46" s="338"/>
      <c r="DY46" s="338"/>
      <c r="DZ46" s="338"/>
      <c r="EA46" s="338"/>
      <c r="EB46" s="338"/>
      <c r="EC46" s="338"/>
      <c r="ED46" s="338"/>
      <c r="EE46" s="338"/>
      <c r="EF46" s="338"/>
      <c r="EG46" s="338"/>
      <c r="EH46" s="338"/>
      <c r="EI46" s="338"/>
      <c r="EJ46" s="338"/>
      <c r="EK46" s="338"/>
      <c r="EL46" s="338"/>
      <c r="EM46" s="338"/>
      <c r="EN46" s="338"/>
      <c r="EO46" s="338"/>
      <c r="EP46" s="338"/>
      <c r="EQ46" s="338"/>
      <c r="ER46" s="338"/>
      <c r="ES46" s="338"/>
      <c r="ET46" s="338"/>
      <c r="EU46" s="338"/>
      <c r="EV46" s="338"/>
      <c r="EW46" s="338"/>
      <c r="EX46" s="338"/>
      <c r="EY46" s="338"/>
      <c r="EZ46" s="338"/>
      <c r="FA46" s="338"/>
      <c r="FB46" s="338"/>
      <c r="FC46" s="338"/>
      <c r="FD46" s="338"/>
      <c r="FE46" s="338"/>
      <c r="FF46" s="338"/>
      <c r="FG46" s="338"/>
      <c r="FH46" s="338"/>
      <c r="FI46" s="338"/>
      <c r="FJ46" s="338"/>
      <c r="FK46" s="338"/>
      <c r="FL46" s="338"/>
      <c r="FM46" s="338"/>
      <c r="FN46" s="338"/>
      <c r="FO46" s="338"/>
      <c r="FP46" s="338"/>
      <c r="FQ46" s="338"/>
      <c r="FR46" s="338"/>
      <c r="FS46" s="338"/>
      <c r="FT46" s="338"/>
      <c r="FU46" s="338"/>
      <c r="FV46" s="338"/>
      <c r="FW46" s="338"/>
      <c r="FX46" s="338"/>
      <c r="FY46" s="338"/>
      <c r="FZ46" s="338"/>
      <c r="GA46" s="338"/>
      <c r="GB46" s="338"/>
      <c r="GC46" s="338"/>
      <c r="GD46" s="338"/>
      <c r="GE46" s="338"/>
      <c r="GF46" s="338"/>
      <c r="GG46" s="338"/>
      <c r="GH46" s="338"/>
      <c r="GI46" s="338"/>
      <c r="GJ46" s="338"/>
      <c r="GK46" s="338"/>
      <c r="GL46" s="338"/>
      <c r="GM46" s="338"/>
      <c r="GN46" s="338"/>
      <c r="GO46" s="338"/>
      <c r="GP46" s="338"/>
      <c r="GQ46" s="338"/>
      <c r="GR46" s="338"/>
      <c r="GS46" s="338"/>
      <c r="GT46" s="338"/>
      <c r="GU46" s="338"/>
      <c r="GV46" s="338"/>
      <c r="GW46" s="338"/>
      <c r="GX46" s="338"/>
      <c r="GY46" s="338"/>
      <c r="GZ46" s="338"/>
      <c r="HA46" s="338"/>
      <c r="HB46" s="338"/>
      <c r="HC46" s="338"/>
      <c r="HD46" s="338"/>
      <c r="HE46" s="338"/>
      <c r="HF46" s="338"/>
      <c r="HG46" s="338"/>
      <c r="HH46" s="338"/>
      <c r="HI46" s="338"/>
      <c r="HJ46" s="338"/>
      <c r="HK46" s="338"/>
      <c r="HL46" s="338"/>
      <c r="HM46" s="338"/>
      <c r="HN46" s="338"/>
      <c r="HO46" s="338"/>
      <c r="HP46" s="338"/>
      <c r="HQ46" s="338"/>
      <c r="HR46" s="338"/>
      <c r="HS46" s="338"/>
      <c r="HT46" s="338"/>
      <c r="HU46" s="338"/>
      <c r="HV46" s="338"/>
      <c r="HW46" s="338"/>
      <c r="HX46" s="338"/>
      <c r="HY46" s="338"/>
      <c r="HZ46" s="338"/>
      <c r="IA46" s="338"/>
      <c r="IB46" s="338"/>
      <c r="IC46" s="338"/>
      <c r="ID46" s="338"/>
      <c r="IE46" s="338"/>
      <c r="IF46" s="338"/>
      <c r="IG46" s="338"/>
      <c r="IH46" s="338"/>
      <c r="II46" s="338"/>
      <c r="IJ46" s="338"/>
      <c r="IK46" s="338"/>
      <c r="IL46" s="338"/>
      <c r="IM46" s="338"/>
      <c r="IN46" s="338"/>
      <c r="IO46" s="338"/>
      <c r="IP46" s="338"/>
      <c r="IQ46" s="338"/>
      <c r="IR46" s="338"/>
      <c r="IS46" s="338"/>
      <c r="IT46" s="338"/>
      <c r="IU46" s="338"/>
      <c r="IV46" s="338"/>
    </row>
    <row r="47" spans="1:256" s="3" customFormat="1" ht="12.75" hidden="1" customHeight="1" x14ac:dyDescent="0.2">
      <c r="A47" s="293"/>
      <c r="B47" s="336"/>
      <c r="C47" s="336"/>
      <c r="D47" s="336"/>
      <c r="E47" s="336"/>
      <c r="F47" s="336"/>
      <c r="G47" s="336"/>
      <c r="H47" s="336"/>
      <c r="I47" s="336"/>
      <c r="J47" s="337"/>
      <c r="K47" s="336"/>
      <c r="L47" s="336"/>
      <c r="M47" s="336"/>
      <c r="N47" s="336"/>
      <c r="O47" s="336"/>
      <c r="P47" s="336"/>
      <c r="Q47" s="336"/>
      <c r="R47" s="336"/>
      <c r="S47" s="336"/>
      <c r="T47" s="338"/>
      <c r="U47" s="338"/>
      <c r="V47" s="338"/>
      <c r="W47" s="338"/>
      <c r="X47" s="338"/>
      <c r="Y47" s="338"/>
      <c r="Z47" s="338"/>
      <c r="AA47" s="338"/>
      <c r="AB47" s="338"/>
      <c r="AC47" s="338"/>
      <c r="AD47" s="338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8"/>
      <c r="CA47" s="338"/>
      <c r="CB47" s="338"/>
      <c r="CC47" s="338"/>
      <c r="CD47" s="338"/>
      <c r="CE47" s="338"/>
      <c r="CF47" s="338"/>
      <c r="CG47" s="338"/>
      <c r="CH47" s="338"/>
      <c r="CI47" s="338"/>
      <c r="CJ47" s="338"/>
      <c r="CK47" s="338"/>
      <c r="CL47" s="338"/>
      <c r="CM47" s="338"/>
      <c r="CN47" s="338"/>
      <c r="CO47" s="338"/>
      <c r="CP47" s="338"/>
      <c r="CQ47" s="338"/>
      <c r="CR47" s="338"/>
      <c r="CS47" s="338"/>
      <c r="CT47" s="338"/>
      <c r="CU47" s="338"/>
      <c r="CV47" s="338"/>
      <c r="CW47" s="338"/>
      <c r="CX47" s="338"/>
      <c r="CY47" s="338"/>
      <c r="CZ47" s="338"/>
      <c r="DA47" s="338"/>
      <c r="DB47" s="338"/>
      <c r="DC47" s="338"/>
      <c r="DD47" s="338"/>
      <c r="DE47" s="338"/>
      <c r="DF47" s="338"/>
      <c r="DG47" s="338"/>
      <c r="DH47" s="338"/>
      <c r="DI47" s="338"/>
      <c r="DJ47" s="338"/>
      <c r="DK47" s="338"/>
      <c r="DL47" s="338"/>
      <c r="DM47" s="338"/>
      <c r="DN47" s="338"/>
      <c r="DO47" s="338"/>
      <c r="DP47" s="338"/>
      <c r="DQ47" s="338"/>
      <c r="DR47" s="338"/>
      <c r="DS47" s="338"/>
      <c r="DT47" s="338"/>
      <c r="DU47" s="338"/>
      <c r="DV47" s="338"/>
      <c r="DW47" s="338"/>
      <c r="DX47" s="338"/>
      <c r="DY47" s="338"/>
      <c r="DZ47" s="338"/>
      <c r="EA47" s="338"/>
      <c r="EB47" s="338"/>
      <c r="EC47" s="338"/>
      <c r="ED47" s="338"/>
      <c r="EE47" s="338"/>
      <c r="EF47" s="338"/>
      <c r="EG47" s="338"/>
      <c r="EH47" s="338"/>
      <c r="EI47" s="338"/>
      <c r="EJ47" s="338"/>
      <c r="EK47" s="338"/>
      <c r="EL47" s="338"/>
      <c r="EM47" s="338"/>
      <c r="EN47" s="338"/>
      <c r="EO47" s="338"/>
      <c r="EP47" s="338"/>
      <c r="EQ47" s="338"/>
      <c r="ER47" s="338"/>
      <c r="ES47" s="338"/>
      <c r="ET47" s="338"/>
      <c r="EU47" s="338"/>
      <c r="EV47" s="338"/>
      <c r="EW47" s="338"/>
      <c r="EX47" s="338"/>
      <c r="EY47" s="338"/>
      <c r="EZ47" s="338"/>
      <c r="FA47" s="338"/>
      <c r="FB47" s="338"/>
      <c r="FC47" s="338"/>
      <c r="FD47" s="338"/>
      <c r="FE47" s="338"/>
      <c r="FF47" s="338"/>
      <c r="FG47" s="338"/>
      <c r="FH47" s="338"/>
      <c r="FI47" s="338"/>
      <c r="FJ47" s="338"/>
      <c r="FK47" s="338"/>
      <c r="FL47" s="338"/>
      <c r="FM47" s="338"/>
      <c r="FN47" s="338"/>
      <c r="FO47" s="338"/>
      <c r="FP47" s="338"/>
      <c r="FQ47" s="338"/>
      <c r="FR47" s="338"/>
      <c r="FS47" s="338"/>
      <c r="FT47" s="338"/>
      <c r="FU47" s="338"/>
      <c r="FV47" s="338"/>
      <c r="FW47" s="338"/>
      <c r="FX47" s="338"/>
      <c r="FY47" s="338"/>
      <c r="FZ47" s="338"/>
      <c r="GA47" s="338"/>
      <c r="GB47" s="338"/>
      <c r="GC47" s="338"/>
      <c r="GD47" s="338"/>
      <c r="GE47" s="338"/>
      <c r="GF47" s="338"/>
      <c r="GG47" s="338"/>
      <c r="GH47" s="338"/>
      <c r="GI47" s="338"/>
      <c r="GJ47" s="338"/>
      <c r="GK47" s="338"/>
      <c r="GL47" s="338"/>
      <c r="GM47" s="338"/>
      <c r="GN47" s="338"/>
      <c r="GO47" s="338"/>
      <c r="GP47" s="338"/>
      <c r="GQ47" s="338"/>
      <c r="GR47" s="338"/>
      <c r="GS47" s="338"/>
      <c r="GT47" s="338"/>
      <c r="GU47" s="338"/>
      <c r="GV47" s="338"/>
      <c r="GW47" s="338"/>
      <c r="GX47" s="338"/>
      <c r="GY47" s="338"/>
      <c r="GZ47" s="338"/>
      <c r="HA47" s="338"/>
      <c r="HB47" s="338"/>
      <c r="HC47" s="338"/>
      <c r="HD47" s="338"/>
      <c r="HE47" s="338"/>
      <c r="HF47" s="338"/>
      <c r="HG47" s="338"/>
      <c r="HH47" s="338"/>
      <c r="HI47" s="338"/>
      <c r="HJ47" s="338"/>
      <c r="HK47" s="338"/>
      <c r="HL47" s="338"/>
      <c r="HM47" s="338"/>
      <c r="HN47" s="338"/>
      <c r="HO47" s="338"/>
      <c r="HP47" s="338"/>
      <c r="HQ47" s="338"/>
      <c r="HR47" s="338"/>
      <c r="HS47" s="338"/>
      <c r="HT47" s="338"/>
      <c r="HU47" s="338"/>
      <c r="HV47" s="338"/>
      <c r="HW47" s="338"/>
      <c r="HX47" s="338"/>
      <c r="HY47" s="338"/>
      <c r="HZ47" s="338"/>
      <c r="IA47" s="338"/>
      <c r="IB47" s="338"/>
      <c r="IC47" s="338"/>
      <c r="ID47" s="338"/>
      <c r="IE47" s="338"/>
      <c r="IF47" s="338"/>
      <c r="IG47" s="338"/>
      <c r="IH47" s="338"/>
      <c r="II47" s="338"/>
      <c r="IJ47" s="338"/>
      <c r="IK47" s="338"/>
      <c r="IL47" s="338"/>
      <c r="IM47" s="338"/>
      <c r="IN47" s="338"/>
      <c r="IO47" s="338"/>
      <c r="IP47" s="338"/>
      <c r="IQ47" s="338"/>
      <c r="IR47" s="338"/>
      <c r="IS47" s="338"/>
      <c r="IT47" s="338"/>
      <c r="IU47" s="338"/>
      <c r="IV47" s="338"/>
    </row>
    <row r="48" spans="1:256" s="3" customFormat="1" ht="12.75" hidden="1" customHeight="1" x14ac:dyDescent="0.2">
      <c r="A48" s="293"/>
      <c r="B48" s="336"/>
      <c r="C48" s="336"/>
      <c r="D48" s="336"/>
      <c r="E48" s="336"/>
      <c r="F48" s="336"/>
      <c r="G48" s="336"/>
      <c r="H48" s="336"/>
      <c r="I48" s="336"/>
      <c r="J48" s="337"/>
      <c r="K48" s="336"/>
      <c r="L48" s="336"/>
      <c r="M48" s="336"/>
      <c r="N48" s="336"/>
      <c r="O48" s="336"/>
      <c r="P48" s="336"/>
      <c r="Q48" s="336"/>
      <c r="R48" s="336"/>
      <c r="S48" s="336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38"/>
      <c r="AW48" s="338"/>
      <c r="AX48" s="338"/>
      <c r="AY48" s="338"/>
      <c r="AZ48" s="338"/>
      <c r="BA48" s="338"/>
      <c r="BB48" s="338"/>
      <c r="BC48" s="338"/>
      <c r="BD48" s="338"/>
      <c r="BE48" s="338"/>
      <c r="BF48" s="338"/>
      <c r="BG48" s="338"/>
      <c r="BH48" s="338"/>
      <c r="BI48" s="338"/>
      <c r="BJ48" s="338"/>
      <c r="BK48" s="338"/>
      <c r="BL48" s="338"/>
      <c r="BM48" s="338"/>
      <c r="BN48" s="338"/>
      <c r="BO48" s="338"/>
      <c r="BP48" s="338"/>
      <c r="BQ48" s="338"/>
      <c r="BR48" s="338"/>
      <c r="BS48" s="338"/>
      <c r="BT48" s="338"/>
      <c r="BU48" s="338"/>
      <c r="BV48" s="338"/>
      <c r="BW48" s="338"/>
      <c r="BX48" s="338"/>
      <c r="BY48" s="338"/>
      <c r="BZ48" s="338"/>
      <c r="CA48" s="338"/>
      <c r="CB48" s="338"/>
      <c r="CC48" s="338"/>
      <c r="CD48" s="338"/>
      <c r="CE48" s="338"/>
      <c r="CF48" s="338"/>
      <c r="CG48" s="338"/>
      <c r="CH48" s="338"/>
      <c r="CI48" s="338"/>
      <c r="CJ48" s="338"/>
      <c r="CK48" s="338"/>
      <c r="CL48" s="338"/>
      <c r="CM48" s="338"/>
      <c r="CN48" s="338"/>
      <c r="CO48" s="338"/>
      <c r="CP48" s="338"/>
      <c r="CQ48" s="338"/>
      <c r="CR48" s="338"/>
      <c r="CS48" s="338"/>
      <c r="CT48" s="338"/>
      <c r="CU48" s="338"/>
      <c r="CV48" s="338"/>
      <c r="CW48" s="338"/>
      <c r="CX48" s="338"/>
      <c r="CY48" s="338"/>
      <c r="CZ48" s="338"/>
      <c r="DA48" s="338"/>
      <c r="DB48" s="338"/>
      <c r="DC48" s="338"/>
      <c r="DD48" s="338"/>
      <c r="DE48" s="338"/>
      <c r="DF48" s="338"/>
      <c r="DG48" s="338"/>
      <c r="DH48" s="338"/>
      <c r="DI48" s="338"/>
      <c r="DJ48" s="338"/>
      <c r="DK48" s="338"/>
      <c r="DL48" s="338"/>
      <c r="DM48" s="338"/>
      <c r="DN48" s="338"/>
      <c r="DO48" s="338"/>
      <c r="DP48" s="338"/>
      <c r="DQ48" s="338"/>
      <c r="DR48" s="338"/>
      <c r="DS48" s="338"/>
      <c r="DT48" s="338"/>
      <c r="DU48" s="338"/>
      <c r="DV48" s="338"/>
      <c r="DW48" s="338"/>
      <c r="DX48" s="338"/>
      <c r="DY48" s="338"/>
      <c r="DZ48" s="338"/>
      <c r="EA48" s="338"/>
      <c r="EB48" s="338"/>
      <c r="EC48" s="338"/>
      <c r="ED48" s="338"/>
      <c r="EE48" s="338"/>
      <c r="EF48" s="338"/>
      <c r="EG48" s="338"/>
      <c r="EH48" s="338"/>
      <c r="EI48" s="338"/>
      <c r="EJ48" s="338"/>
      <c r="EK48" s="338"/>
      <c r="EL48" s="338"/>
      <c r="EM48" s="338"/>
      <c r="EN48" s="338"/>
      <c r="EO48" s="338"/>
      <c r="EP48" s="338"/>
      <c r="EQ48" s="338"/>
      <c r="ER48" s="338"/>
      <c r="ES48" s="338"/>
      <c r="ET48" s="338"/>
      <c r="EU48" s="338"/>
      <c r="EV48" s="338"/>
      <c r="EW48" s="338"/>
      <c r="EX48" s="338"/>
      <c r="EY48" s="338"/>
      <c r="EZ48" s="338"/>
      <c r="FA48" s="338"/>
      <c r="FB48" s="338"/>
      <c r="FC48" s="338"/>
      <c r="FD48" s="338"/>
      <c r="FE48" s="338"/>
      <c r="FF48" s="338"/>
      <c r="FG48" s="338"/>
      <c r="FH48" s="338"/>
      <c r="FI48" s="338"/>
      <c r="FJ48" s="338"/>
      <c r="FK48" s="338"/>
      <c r="FL48" s="338"/>
      <c r="FM48" s="338"/>
      <c r="FN48" s="338"/>
      <c r="FO48" s="338"/>
      <c r="FP48" s="338"/>
      <c r="FQ48" s="338"/>
      <c r="FR48" s="338"/>
      <c r="FS48" s="338"/>
      <c r="FT48" s="338"/>
      <c r="FU48" s="338"/>
      <c r="FV48" s="338"/>
      <c r="FW48" s="338"/>
      <c r="FX48" s="338"/>
      <c r="FY48" s="338"/>
      <c r="FZ48" s="338"/>
      <c r="GA48" s="338"/>
      <c r="GB48" s="338"/>
      <c r="GC48" s="338"/>
      <c r="GD48" s="338"/>
      <c r="GE48" s="338"/>
      <c r="GF48" s="338"/>
      <c r="GG48" s="338"/>
      <c r="GH48" s="338"/>
      <c r="GI48" s="338"/>
      <c r="GJ48" s="338"/>
      <c r="GK48" s="338"/>
      <c r="GL48" s="338"/>
      <c r="GM48" s="338"/>
      <c r="GN48" s="338"/>
      <c r="GO48" s="338"/>
      <c r="GP48" s="338"/>
      <c r="GQ48" s="338"/>
      <c r="GR48" s="338"/>
      <c r="GS48" s="338"/>
      <c r="GT48" s="338"/>
      <c r="GU48" s="338"/>
      <c r="GV48" s="338"/>
      <c r="GW48" s="338"/>
      <c r="GX48" s="338"/>
      <c r="GY48" s="338"/>
      <c r="GZ48" s="338"/>
      <c r="HA48" s="338"/>
      <c r="HB48" s="338"/>
      <c r="HC48" s="338"/>
      <c r="HD48" s="338"/>
      <c r="HE48" s="338"/>
      <c r="HF48" s="338"/>
      <c r="HG48" s="338"/>
      <c r="HH48" s="338"/>
      <c r="HI48" s="338"/>
      <c r="HJ48" s="338"/>
      <c r="HK48" s="338"/>
      <c r="HL48" s="338"/>
      <c r="HM48" s="338"/>
      <c r="HN48" s="338"/>
      <c r="HO48" s="338"/>
      <c r="HP48" s="338"/>
      <c r="HQ48" s="338"/>
      <c r="HR48" s="338"/>
      <c r="HS48" s="338"/>
      <c r="HT48" s="338"/>
      <c r="HU48" s="338"/>
      <c r="HV48" s="338"/>
      <c r="HW48" s="338"/>
      <c r="HX48" s="338"/>
      <c r="HY48" s="338"/>
      <c r="HZ48" s="338"/>
      <c r="IA48" s="338"/>
      <c r="IB48" s="338"/>
      <c r="IC48" s="338"/>
      <c r="ID48" s="338"/>
      <c r="IE48" s="338"/>
      <c r="IF48" s="338"/>
      <c r="IG48" s="338"/>
      <c r="IH48" s="338"/>
      <c r="II48" s="338"/>
      <c r="IJ48" s="338"/>
      <c r="IK48" s="338"/>
      <c r="IL48" s="338"/>
      <c r="IM48" s="338"/>
      <c r="IN48" s="338"/>
      <c r="IO48" s="338"/>
      <c r="IP48" s="338"/>
      <c r="IQ48" s="338"/>
      <c r="IR48" s="338"/>
      <c r="IS48" s="338"/>
      <c r="IT48" s="338"/>
      <c r="IU48" s="338"/>
      <c r="IV48" s="338"/>
    </row>
    <row r="49" spans="1:256" s="3" customFormat="1" ht="12.75" hidden="1" customHeight="1" x14ac:dyDescent="0.2">
      <c r="A49" s="339"/>
      <c r="B49" s="336"/>
      <c r="C49" s="336"/>
      <c r="D49" s="336"/>
      <c r="E49" s="336"/>
      <c r="F49" s="336"/>
      <c r="G49" s="336"/>
      <c r="H49" s="336"/>
      <c r="I49" s="336"/>
      <c r="J49" s="337"/>
      <c r="K49" s="336"/>
      <c r="L49" s="336"/>
      <c r="M49" s="336"/>
      <c r="N49" s="336"/>
      <c r="O49" s="336"/>
      <c r="P49" s="336"/>
      <c r="Q49" s="336"/>
      <c r="R49" s="336"/>
      <c r="S49" s="336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  <c r="AR49" s="338"/>
      <c r="AS49" s="338"/>
      <c r="AT49" s="338"/>
      <c r="AU49" s="338"/>
      <c r="AV49" s="338"/>
      <c r="AW49" s="338"/>
      <c r="AX49" s="338"/>
      <c r="AY49" s="338"/>
      <c r="AZ49" s="338"/>
      <c r="BA49" s="338"/>
      <c r="BB49" s="338"/>
      <c r="BC49" s="338"/>
      <c r="BD49" s="338"/>
      <c r="BE49" s="338"/>
      <c r="BF49" s="338"/>
      <c r="BG49" s="338"/>
      <c r="BH49" s="338"/>
      <c r="BI49" s="338"/>
      <c r="BJ49" s="338"/>
      <c r="BK49" s="338"/>
      <c r="BL49" s="338"/>
      <c r="BM49" s="338"/>
      <c r="BN49" s="338"/>
      <c r="BO49" s="338"/>
      <c r="BP49" s="338"/>
      <c r="BQ49" s="338"/>
      <c r="BR49" s="338"/>
      <c r="BS49" s="338"/>
      <c r="BT49" s="338"/>
      <c r="BU49" s="338"/>
      <c r="BV49" s="338"/>
      <c r="BW49" s="338"/>
      <c r="BX49" s="338"/>
      <c r="BY49" s="338"/>
      <c r="BZ49" s="338"/>
      <c r="CA49" s="338"/>
      <c r="CB49" s="338"/>
      <c r="CC49" s="338"/>
      <c r="CD49" s="338"/>
      <c r="CE49" s="338"/>
      <c r="CF49" s="338"/>
      <c r="CG49" s="338"/>
      <c r="CH49" s="338"/>
      <c r="CI49" s="338"/>
      <c r="CJ49" s="338"/>
      <c r="CK49" s="338"/>
      <c r="CL49" s="338"/>
      <c r="CM49" s="338"/>
      <c r="CN49" s="338"/>
      <c r="CO49" s="338"/>
      <c r="CP49" s="338"/>
      <c r="CQ49" s="338"/>
      <c r="CR49" s="338"/>
      <c r="CS49" s="338"/>
      <c r="CT49" s="338"/>
      <c r="CU49" s="338"/>
      <c r="CV49" s="338"/>
      <c r="CW49" s="338"/>
      <c r="CX49" s="338"/>
      <c r="CY49" s="338"/>
      <c r="CZ49" s="338"/>
      <c r="DA49" s="338"/>
      <c r="DB49" s="338"/>
      <c r="DC49" s="338"/>
      <c r="DD49" s="338"/>
      <c r="DE49" s="338"/>
      <c r="DF49" s="338"/>
      <c r="DG49" s="338"/>
      <c r="DH49" s="338"/>
      <c r="DI49" s="338"/>
      <c r="DJ49" s="338"/>
      <c r="DK49" s="338"/>
      <c r="DL49" s="338"/>
      <c r="DM49" s="338"/>
      <c r="DN49" s="338"/>
      <c r="DO49" s="338"/>
      <c r="DP49" s="338"/>
      <c r="DQ49" s="338"/>
      <c r="DR49" s="338"/>
      <c r="DS49" s="338"/>
      <c r="DT49" s="338"/>
      <c r="DU49" s="338"/>
      <c r="DV49" s="338"/>
      <c r="DW49" s="338"/>
      <c r="DX49" s="338"/>
      <c r="DY49" s="338"/>
      <c r="DZ49" s="338"/>
      <c r="EA49" s="338"/>
      <c r="EB49" s="338"/>
      <c r="EC49" s="338"/>
      <c r="ED49" s="338"/>
      <c r="EE49" s="338"/>
      <c r="EF49" s="338"/>
      <c r="EG49" s="338"/>
      <c r="EH49" s="338"/>
      <c r="EI49" s="338"/>
      <c r="EJ49" s="338"/>
      <c r="EK49" s="338"/>
      <c r="EL49" s="338"/>
      <c r="EM49" s="338"/>
      <c r="EN49" s="338"/>
      <c r="EO49" s="338"/>
      <c r="EP49" s="338"/>
      <c r="EQ49" s="338"/>
      <c r="ER49" s="338"/>
      <c r="ES49" s="338"/>
      <c r="ET49" s="338"/>
      <c r="EU49" s="338"/>
      <c r="EV49" s="338"/>
      <c r="EW49" s="338"/>
      <c r="EX49" s="338"/>
      <c r="EY49" s="338"/>
      <c r="EZ49" s="338"/>
      <c r="FA49" s="338"/>
      <c r="FB49" s="338"/>
      <c r="FC49" s="338"/>
      <c r="FD49" s="338"/>
      <c r="FE49" s="338"/>
      <c r="FF49" s="338"/>
      <c r="FG49" s="338"/>
      <c r="FH49" s="338"/>
      <c r="FI49" s="338"/>
      <c r="FJ49" s="338"/>
      <c r="FK49" s="338"/>
      <c r="FL49" s="338"/>
      <c r="FM49" s="338"/>
      <c r="FN49" s="338"/>
      <c r="FO49" s="338"/>
      <c r="FP49" s="338"/>
      <c r="FQ49" s="338"/>
      <c r="FR49" s="338"/>
      <c r="FS49" s="338"/>
      <c r="FT49" s="338"/>
      <c r="FU49" s="338"/>
      <c r="FV49" s="338"/>
      <c r="FW49" s="338"/>
      <c r="FX49" s="338"/>
      <c r="FY49" s="338"/>
      <c r="FZ49" s="338"/>
      <c r="GA49" s="338"/>
      <c r="GB49" s="338"/>
      <c r="GC49" s="338"/>
      <c r="GD49" s="338"/>
      <c r="GE49" s="338"/>
      <c r="GF49" s="338"/>
      <c r="GG49" s="338"/>
      <c r="GH49" s="338"/>
      <c r="GI49" s="338"/>
      <c r="GJ49" s="338"/>
      <c r="GK49" s="338"/>
      <c r="GL49" s="338"/>
      <c r="GM49" s="338"/>
      <c r="GN49" s="338"/>
      <c r="GO49" s="338"/>
      <c r="GP49" s="338"/>
      <c r="GQ49" s="338"/>
      <c r="GR49" s="338"/>
      <c r="GS49" s="338"/>
      <c r="GT49" s="338"/>
      <c r="GU49" s="338"/>
      <c r="GV49" s="338"/>
      <c r="GW49" s="338"/>
      <c r="GX49" s="338"/>
      <c r="GY49" s="338"/>
      <c r="GZ49" s="338"/>
      <c r="HA49" s="338"/>
      <c r="HB49" s="338"/>
      <c r="HC49" s="338"/>
      <c r="HD49" s="338"/>
      <c r="HE49" s="338"/>
      <c r="HF49" s="338"/>
      <c r="HG49" s="338"/>
      <c r="HH49" s="338"/>
      <c r="HI49" s="338"/>
      <c r="HJ49" s="338"/>
      <c r="HK49" s="338"/>
      <c r="HL49" s="338"/>
      <c r="HM49" s="338"/>
      <c r="HN49" s="338"/>
      <c r="HO49" s="338"/>
      <c r="HP49" s="338"/>
      <c r="HQ49" s="338"/>
      <c r="HR49" s="338"/>
      <c r="HS49" s="338"/>
      <c r="HT49" s="338"/>
      <c r="HU49" s="338"/>
      <c r="HV49" s="338"/>
      <c r="HW49" s="338"/>
      <c r="HX49" s="338"/>
      <c r="HY49" s="338"/>
      <c r="HZ49" s="338"/>
      <c r="IA49" s="338"/>
      <c r="IB49" s="338"/>
      <c r="IC49" s="338"/>
      <c r="ID49" s="338"/>
      <c r="IE49" s="338"/>
      <c r="IF49" s="338"/>
      <c r="IG49" s="338"/>
      <c r="IH49" s="338"/>
      <c r="II49" s="338"/>
      <c r="IJ49" s="338"/>
      <c r="IK49" s="338"/>
      <c r="IL49" s="338"/>
      <c r="IM49" s="338"/>
      <c r="IN49" s="338"/>
      <c r="IO49" s="338"/>
      <c r="IP49" s="338"/>
      <c r="IQ49" s="338"/>
      <c r="IR49" s="338"/>
      <c r="IS49" s="338"/>
      <c r="IT49" s="338"/>
      <c r="IU49" s="338"/>
      <c r="IV49" s="338"/>
    </row>
    <row r="50" spans="1:256" s="3" customFormat="1" ht="12.75" hidden="1" customHeight="1" x14ac:dyDescent="0.2">
      <c r="A50" s="339"/>
      <c r="B50" s="336"/>
      <c r="C50" s="336"/>
      <c r="D50" s="336"/>
      <c r="E50" s="336"/>
      <c r="F50" s="336"/>
      <c r="G50" s="336"/>
      <c r="H50" s="336"/>
      <c r="I50" s="336"/>
      <c r="J50" s="337"/>
      <c r="K50" s="336"/>
      <c r="L50" s="336"/>
      <c r="M50" s="336"/>
      <c r="N50" s="336"/>
      <c r="O50" s="336"/>
      <c r="P50" s="336"/>
      <c r="Q50" s="336"/>
      <c r="R50" s="336"/>
      <c r="S50" s="336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38"/>
      <c r="AW50" s="338"/>
      <c r="AX50" s="338"/>
      <c r="AY50" s="338"/>
      <c r="AZ50" s="338"/>
      <c r="BA50" s="338"/>
      <c r="BB50" s="338"/>
      <c r="BC50" s="338"/>
      <c r="BD50" s="338"/>
      <c r="BE50" s="338"/>
      <c r="BF50" s="338"/>
      <c r="BG50" s="338"/>
      <c r="BH50" s="338"/>
      <c r="BI50" s="338"/>
      <c r="BJ50" s="338"/>
      <c r="BK50" s="338"/>
      <c r="BL50" s="338"/>
      <c r="BM50" s="338"/>
      <c r="BN50" s="338"/>
      <c r="BO50" s="338"/>
      <c r="BP50" s="338"/>
      <c r="BQ50" s="338"/>
      <c r="BR50" s="338"/>
      <c r="BS50" s="338"/>
      <c r="BT50" s="338"/>
      <c r="BU50" s="338"/>
      <c r="BV50" s="338"/>
      <c r="BW50" s="338"/>
      <c r="BX50" s="338"/>
      <c r="BY50" s="338"/>
      <c r="BZ50" s="338"/>
      <c r="CA50" s="338"/>
      <c r="CB50" s="338"/>
      <c r="CC50" s="338"/>
      <c r="CD50" s="338"/>
      <c r="CE50" s="338"/>
      <c r="CF50" s="338"/>
      <c r="CG50" s="338"/>
      <c r="CH50" s="338"/>
      <c r="CI50" s="338"/>
      <c r="CJ50" s="338"/>
      <c r="CK50" s="338"/>
      <c r="CL50" s="338"/>
      <c r="CM50" s="338"/>
      <c r="CN50" s="338"/>
      <c r="CO50" s="338"/>
      <c r="CP50" s="338"/>
      <c r="CQ50" s="338"/>
      <c r="CR50" s="338"/>
      <c r="CS50" s="338"/>
      <c r="CT50" s="338"/>
      <c r="CU50" s="338"/>
      <c r="CV50" s="338"/>
      <c r="CW50" s="338"/>
      <c r="CX50" s="338"/>
      <c r="CY50" s="338"/>
      <c r="CZ50" s="338"/>
      <c r="DA50" s="338"/>
      <c r="DB50" s="338"/>
      <c r="DC50" s="338"/>
      <c r="DD50" s="338"/>
      <c r="DE50" s="338"/>
      <c r="DF50" s="338"/>
      <c r="DG50" s="338"/>
      <c r="DH50" s="338"/>
      <c r="DI50" s="338"/>
      <c r="DJ50" s="338"/>
      <c r="DK50" s="338"/>
      <c r="DL50" s="338"/>
      <c r="DM50" s="338"/>
      <c r="DN50" s="338"/>
      <c r="DO50" s="338"/>
      <c r="DP50" s="338"/>
      <c r="DQ50" s="338"/>
      <c r="DR50" s="338"/>
      <c r="DS50" s="338"/>
      <c r="DT50" s="338"/>
      <c r="DU50" s="338"/>
      <c r="DV50" s="338"/>
      <c r="DW50" s="338"/>
      <c r="DX50" s="338"/>
      <c r="DY50" s="338"/>
      <c r="DZ50" s="338"/>
      <c r="EA50" s="338"/>
      <c r="EB50" s="338"/>
      <c r="EC50" s="338"/>
      <c r="ED50" s="338"/>
      <c r="EE50" s="338"/>
      <c r="EF50" s="338"/>
      <c r="EG50" s="338"/>
      <c r="EH50" s="338"/>
      <c r="EI50" s="338"/>
      <c r="EJ50" s="338"/>
      <c r="EK50" s="338"/>
      <c r="EL50" s="338"/>
      <c r="EM50" s="338"/>
      <c r="EN50" s="338"/>
      <c r="EO50" s="338"/>
      <c r="EP50" s="338"/>
      <c r="EQ50" s="338"/>
      <c r="ER50" s="338"/>
      <c r="ES50" s="338"/>
      <c r="ET50" s="338"/>
      <c r="EU50" s="338"/>
      <c r="EV50" s="338"/>
      <c r="EW50" s="338"/>
      <c r="EX50" s="338"/>
      <c r="EY50" s="338"/>
      <c r="EZ50" s="338"/>
      <c r="FA50" s="338"/>
      <c r="FB50" s="338"/>
      <c r="FC50" s="338"/>
      <c r="FD50" s="338"/>
      <c r="FE50" s="338"/>
      <c r="FF50" s="338"/>
      <c r="FG50" s="338"/>
      <c r="FH50" s="338"/>
      <c r="FI50" s="338"/>
      <c r="FJ50" s="338"/>
      <c r="FK50" s="338"/>
      <c r="FL50" s="338"/>
      <c r="FM50" s="338"/>
      <c r="FN50" s="338"/>
      <c r="FO50" s="338"/>
      <c r="FP50" s="338"/>
      <c r="FQ50" s="338"/>
      <c r="FR50" s="338"/>
      <c r="FS50" s="338"/>
      <c r="FT50" s="338"/>
      <c r="FU50" s="338"/>
      <c r="FV50" s="338"/>
      <c r="FW50" s="338"/>
      <c r="FX50" s="338"/>
      <c r="FY50" s="338"/>
      <c r="FZ50" s="338"/>
      <c r="GA50" s="338"/>
      <c r="GB50" s="338"/>
      <c r="GC50" s="338"/>
      <c r="GD50" s="338"/>
      <c r="GE50" s="338"/>
      <c r="GF50" s="338"/>
      <c r="GG50" s="338"/>
      <c r="GH50" s="338"/>
      <c r="GI50" s="338"/>
      <c r="GJ50" s="338"/>
      <c r="GK50" s="338"/>
      <c r="GL50" s="338"/>
      <c r="GM50" s="338"/>
      <c r="GN50" s="338"/>
      <c r="GO50" s="338"/>
      <c r="GP50" s="338"/>
      <c r="GQ50" s="338"/>
      <c r="GR50" s="338"/>
      <c r="GS50" s="338"/>
      <c r="GT50" s="338"/>
      <c r="GU50" s="338"/>
      <c r="GV50" s="338"/>
      <c r="GW50" s="338"/>
      <c r="GX50" s="338"/>
      <c r="GY50" s="338"/>
      <c r="GZ50" s="338"/>
      <c r="HA50" s="338"/>
      <c r="HB50" s="338"/>
      <c r="HC50" s="338"/>
      <c r="HD50" s="338"/>
      <c r="HE50" s="338"/>
      <c r="HF50" s="338"/>
      <c r="HG50" s="338"/>
      <c r="HH50" s="338"/>
      <c r="HI50" s="338"/>
      <c r="HJ50" s="338"/>
      <c r="HK50" s="338"/>
      <c r="HL50" s="338"/>
      <c r="HM50" s="338"/>
      <c r="HN50" s="338"/>
      <c r="HO50" s="338"/>
      <c r="HP50" s="338"/>
      <c r="HQ50" s="338"/>
      <c r="HR50" s="338"/>
      <c r="HS50" s="338"/>
      <c r="HT50" s="338"/>
      <c r="HU50" s="338"/>
      <c r="HV50" s="338"/>
      <c r="HW50" s="338"/>
      <c r="HX50" s="338"/>
      <c r="HY50" s="338"/>
      <c r="HZ50" s="338"/>
      <c r="IA50" s="338"/>
      <c r="IB50" s="338"/>
      <c r="IC50" s="338"/>
      <c r="ID50" s="338"/>
      <c r="IE50" s="338"/>
      <c r="IF50" s="338"/>
      <c r="IG50" s="338"/>
      <c r="IH50" s="338"/>
      <c r="II50" s="338"/>
      <c r="IJ50" s="338"/>
      <c r="IK50" s="338"/>
      <c r="IL50" s="338"/>
      <c r="IM50" s="338"/>
      <c r="IN50" s="338"/>
      <c r="IO50" s="338"/>
      <c r="IP50" s="338"/>
      <c r="IQ50" s="338"/>
      <c r="IR50" s="338"/>
      <c r="IS50" s="338"/>
      <c r="IT50" s="338"/>
      <c r="IU50" s="338"/>
      <c r="IV50" s="338"/>
    </row>
    <row r="51" spans="1:256" s="340" customFormat="1" ht="11.25" hidden="1" customHeight="1" x14ac:dyDescent="0.2">
      <c r="A51" s="339"/>
      <c r="B51" s="336"/>
      <c r="C51" s="336"/>
      <c r="D51" s="336"/>
      <c r="E51" s="336"/>
      <c r="F51" s="336"/>
      <c r="G51" s="336"/>
      <c r="H51" s="336"/>
      <c r="I51" s="336"/>
      <c r="J51" s="337"/>
      <c r="K51" s="336"/>
      <c r="L51" s="336"/>
      <c r="M51" s="336"/>
      <c r="N51" s="336"/>
      <c r="O51" s="336"/>
      <c r="P51" s="336"/>
      <c r="Q51" s="336"/>
      <c r="R51" s="336"/>
      <c r="S51" s="336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8"/>
      <c r="BB51" s="338"/>
      <c r="BC51" s="338"/>
      <c r="BD51" s="338"/>
      <c r="BE51" s="338"/>
      <c r="BF51" s="338"/>
      <c r="BG51" s="338"/>
      <c r="BH51" s="338"/>
      <c r="BI51" s="338"/>
      <c r="BJ51" s="338"/>
      <c r="BK51" s="338"/>
      <c r="BL51" s="338"/>
      <c r="BM51" s="338"/>
      <c r="BN51" s="338"/>
      <c r="BO51" s="338"/>
      <c r="BP51" s="338"/>
      <c r="BQ51" s="338"/>
      <c r="BR51" s="338"/>
      <c r="BS51" s="338"/>
      <c r="BT51" s="338"/>
      <c r="BU51" s="338"/>
      <c r="BV51" s="338"/>
      <c r="BW51" s="338"/>
      <c r="BX51" s="338"/>
      <c r="BY51" s="338"/>
      <c r="BZ51" s="338"/>
      <c r="CA51" s="338"/>
      <c r="CB51" s="338"/>
      <c r="CC51" s="338"/>
      <c r="CD51" s="338"/>
      <c r="CE51" s="338"/>
      <c r="CF51" s="338"/>
      <c r="CG51" s="338"/>
      <c r="CH51" s="338"/>
      <c r="CI51" s="338"/>
      <c r="CJ51" s="338"/>
      <c r="CK51" s="338"/>
      <c r="CL51" s="338"/>
      <c r="CM51" s="338"/>
      <c r="CN51" s="338"/>
      <c r="CO51" s="338"/>
      <c r="CP51" s="338"/>
      <c r="CQ51" s="338"/>
      <c r="CR51" s="338"/>
      <c r="CS51" s="338"/>
      <c r="CT51" s="338"/>
      <c r="CU51" s="338"/>
      <c r="CV51" s="338"/>
      <c r="CW51" s="338"/>
      <c r="CX51" s="338"/>
      <c r="CY51" s="338"/>
      <c r="CZ51" s="338"/>
      <c r="DA51" s="338"/>
      <c r="DB51" s="338"/>
      <c r="DC51" s="338"/>
      <c r="DD51" s="338"/>
      <c r="DE51" s="338"/>
      <c r="DF51" s="338"/>
      <c r="DG51" s="338"/>
      <c r="DH51" s="338"/>
      <c r="DI51" s="338"/>
      <c r="DJ51" s="338"/>
      <c r="DK51" s="338"/>
      <c r="DL51" s="338"/>
      <c r="DM51" s="338"/>
      <c r="DN51" s="338"/>
      <c r="DO51" s="338"/>
      <c r="DP51" s="338"/>
      <c r="DQ51" s="338"/>
      <c r="DR51" s="338"/>
      <c r="DS51" s="338"/>
      <c r="DT51" s="338"/>
      <c r="DU51" s="338"/>
      <c r="DV51" s="338"/>
      <c r="DW51" s="338"/>
      <c r="DX51" s="338"/>
      <c r="DY51" s="338"/>
      <c r="DZ51" s="338"/>
      <c r="EA51" s="338"/>
      <c r="EB51" s="338"/>
      <c r="EC51" s="338"/>
      <c r="ED51" s="338"/>
      <c r="EE51" s="338"/>
      <c r="EF51" s="338"/>
      <c r="EG51" s="338"/>
      <c r="EH51" s="338"/>
      <c r="EI51" s="338"/>
      <c r="EJ51" s="338"/>
      <c r="EK51" s="338"/>
      <c r="EL51" s="338"/>
      <c r="EM51" s="338"/>
      <c r="EN51" s="338"/>
      <c r="EO51" s="338"/>
      <c r="EP51" s="338"/>
      <c r="EQ51" s="338"/>
      <c r="ER51" s="338"/>
      <c r="ES51" s="338"/>
      <c r="ET51" s="338"/>
      <c r="EU51" s="338"/>
      <c r="EV51" s="338"/>
      <c r="EW51" s="338"/>
      <c r="EX51" s="338"/>
      <c r="EY51" s="338"/>
      <c r="EZ51" s="338"/>
      <c r="FA51" s="338"/>
      <c r="FB51" s="338"/>
      <c r="FC51" s="338"/>
      <c r="FD51" s="338"/>
      <c r="FE51" s="338"/>
      <c r="FF51" s="338"/>
      <c r="FG51" s="338"/>
      <c r="FH51" s="338"/>
      <c r="FI51" s="338"/>
      <c r="FJ51" s="338"/>
      <c r="FK51" s="338"/>
      <c r="FL51" s="338"/>
      <c r="FM51" s="338"/>
      <c r="FN51" s="338"/>
      <c r="FO51" s="338"/>
      <c r="FP51" s="338"/>
      <c r="FQ51" s="338"/>
      <c r="FR51" s="338"/>
      <c r="FS51" s="338"/>
      <c r="FT51" s="338"/>
      <c r="FU51" s="338"/>
      <c r="FV51" s="338"/>
      <c r="FW51" s="338"/>
      <c r="FX51" s="338"/>
      <c r="FY51" s="338"/>
      <c r="FZ51" s="338"/>
      <c r="GA51" s="338"/>
      <c r="GB51" s="338"/>
      <c r="GC51" s="338"/>
      <c r="GD51" s="338"/>
      <c r="GE51" s="338"/>
      <c r="GF51" s="338"/>
      <c r="GG51" s="338"/>
      <c r="GH51" s="338"/>
      <c r="GI51" s="338"/>
      <c r="GJ51" s="338"/>
      <c r="GK51" s="338"/>
      <c r="GL51" s="338"/>
      <c r="GM51" s="338"/>
      <c r="GN51" s="338"/>
      <c r="GO51" s="338"/>
      <c r="GP51" s="338"/>
      <c r="GQ51" s="338"/>
      <c r="GR51" s="338"/>
      <c r="GS51" s="338"/>
      <c r="GT51" s="338"/>
      <c r="GU51" s="338"/>
      <c r="GV51" s="338"/>
      <c r="GW51" s="338"/>
      <c r="GX51" s="338"/>
      <c r="GY51" s="338"/>
      <c r="GZ51" s="338"/>
      <c r="HA51" s="338"/>
      <c r="HB51" s="338"/>
      <c r="HC51" s="338"/>
      <c r="HD51" s="338"/>
      <c r="HE51" s="338"/>
      <c r="HF51" s="338"/>
      <c r="HG51" s="338"/>
      <c r="HH51" s="338"/>
      <c r="HI51" s="338"/>
      <c r="HJ51" s="338"/>
      <c r="HK51" s="338"/>
      <c r="HL51" s="338"/>
      <c r="HM51" s="338"/>
      <c r="HN51" s="338"/>
      <c r="HO51" s="338"/>
      <c r="HP51" s="338"/>
      <c r="HQ51" s="338"/>
      <c r="HR51" s="338"/>
      <c r="HS51" s="338"/>
      <c r="HT51" s="338"/>
      <c r="HU51" s="338"/>
      <c r="HV51" s="338"/>
      <c r="HW51" s="338"/>
      <c r="HX51" s="338"/>
      <c r="HY51" s="338"/>
      <c r="HZ51" s="338"/>
      <c r="IA51" s="338"/>
      <c r="IB51" s="338"/>
      <c r="IC51" s="338"/>
      <c r="ID51" s="338"/>
      <c r="IE51" s="338"/>
      <c r="IF51" s="338"/>
      <c r="IG51" s="338"/>
      <c r="IH51" s="338"/>
      <c r="II51" s="338"/>
      <c r="IJ51" s="338"/>
      <c r="IK51" s="338"/>
      <c r="IL51" s="338"/>
      <c r="IM51" s="338"/>
      <c r="IN51" s="338"/>
      <c r="IO51" s="338"/>
      <c r="IP51" s="338"/>
      <c r="IQ51" s="338"/>
      <c r="IR51" s="338"/>
      <c r="IS51" s="338"/>
      <c r="IT51" s="338"/>
      <c r="IU51" s="338"/>
      <c r="IV51" s="338"/>
    </row>
    <row r="52" spans="1:256" s="340" customFormat="1" ht="11.25" hidden="1" customHeight="1" x14ac:dyDescent="0.2">
      <c r="A52" s="293"/>
      <c r="B52" s="293"/>
      <c r="C52" s="293"/>
      <c r="D52" s="293"/>
      <c r="E52" s="293"/>
      <c r="F52" s="293"/>
      <c r="G52" s="293"/>
      <c r="H52" s="293"/>
      <c r="I52" s="293"/>
      <c r="J52" s="294"/>
      <c r="K52" s="341"/>
      <c r="L52" s="341"/>
      <c r="M52" s="341"/>
      <c r="N52" s="341"/>
      <c r="O52" s="341"/>
      <c r="P52" s="341"/>
      <c r="Q52" s="341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  <c r="CO52" s="293"/>
      <c r="CP52" s="293"/>
      <c r="CQ52" s="293"/>
      <c r="CR52" s="293"/>
      <c r="CS52" s="293"/>
      <c r="CT52" s="293"/>
      <c r="CU52" s="293"/>
      <c r="CV52" s="293"/>
      <c r="CW52" s="293"/>
      <c r="CX52" s="293"/>
      <c r="CY52" s="293"/>
      <c r="CZ52" s="293"/>
      <c r="DA52" s="293"/>
      <c r="DB52" s="293"/>
      <c r="DC52" s="293"/>
      <c r="DD52" s="293"/>
      <c r="DE52" s="293"/>
      <c r="DF52" s="293"/>
      <c r="DG52" s="293"/>
      <c r="DH52" s="293"/>
      <c r="DI52" s="293"/>
      <c r="DJ52" s="293"/>
      <c r="DK52" s="293"/>
      <c r="DL52" s="293"/>
      <c r="DM52" s="293"/>
      <c r="DN52" s="293"/>
      <c r="DO52" s="293"/>
      <c r="DP52" s="293"/>
      <c r="DQ52" s="293"/>
      <c r="DR52" s="293"/>
      <c r="DS52" s="293"/>
      <c r="DT52" s="293"/>
      <c r="DU52" s="293"/>
      <c r="DV52" s="293"/>
      <c r="DW52" s="293"/>
      <c r="DX52" s="293"/>
      <c r="DY52" s="293"/>
      <c r="DZ52" s="293"/>
      <c r="EA52" s="293"/>
      <c r="EB52" s="293"/>
      <c r="EC52" s="293"/>
      <c r="ED52" s="293"/>
      <c r="EE52" s="293"/>
      <c r="EF52" s="293"/>
      <c r="EG52" s="293"/>
      <c r="EH52" s="293"/>
      <c r="EI52" s="293"/>
      <c r="EJ52" s="293"/>
      <c r="EK52" s="293"/>
      <c r="EL52" s="293"/>
      <c r="EM52" s="293"/>
      <c r="EN52" s="293"/>
      <c r="EO52" s="293"/>
      <c r="EP52" s="293"/>
      <c r="EQ52" s="293"/>
      <c r="ER52" s="293"/>
      <c r="ES52" s="293"/>
      <c r="ET52" s="293"/>
      <c r="EU52" s="293"/>
      <c r="EV52" s="293"/>
      <c r="EW52" s="293"/>
      <c r="EX52" s="293"/>
      <c r="EY52" s="293"/>
      <c r="EZ52" s="293"/>
      <c r="FA52" s="293"/>
      <c r="FB52" s="293"/>
      <c r="FC52" s="293"/>
      <c r="FD52" s="293"/>
      <c r="FE52" s="293"/>
      <c r="FF52" s="293"/>
      <c r="FG52" s="293"/>
      <c r="FH52" s="293"/>
      <c r="FI52" s="293"/>
      <c r="FJ52" s="293"/>
      <c r="FK52" s="293"/>
      <c r="FL52" s="293"/>
      <c r="FM52" s="293"/>
      <c r="FN52" s="293"/>
      <c r="FO52" s="293"/>
      <c r="FP52" s="293"/>
      <c r="FQ52" s="293"/>
      <c r="FR52" s="293"/>
      <c r="FS52" s="293"/>
      <c r="FT52" s="293"/>
      <c r="FU52" s="293"/>
      <c r="FV52" s="293"/>
      <c r="FW52" s="293"/>
      <c r="FX52" s="293"/>
      <c r="FY52" s="293"/>
      <c r="FZ52" s="293"/>
      <c r="GA52" s="293"/>
      <c r="GB52" s="293"/>
      <c r="GC52" s="293"/>
      <c r="GD52" s="293"/>
      <c r="GE52" s="293"/>
      <c r="GF52" s="293"/>
      <c r="GG52" s="293"/>
      <c r="GH52" s="293"/>
      <c r="GI52" s="293"/>
      <c r="GJ52" s="293"/>
      <c r="GK52" s="293"/>
      <c r="GL52" s="293"/>
      <c r="GM52" s="293"/>
      <c r="GN52" s="293"/>
      <c r="GO52" s="293"/>
      <c r="GP52" s="293"/>
      <c r="GQ52" s="293"/>
      <c r="GR52" s="293"/>
      <c r="GS52" s="293"/>
      <c r="GT52" s="293"/>
      <c r="GU52" s="293"/>
      <c r="GV52" s="293"/>
      <c r="GW52" s="293"/>
      <c r="GX52" s="293"/>
      <c r="GY52" s="293"/>
      <c r="GZ52" s="293"/>
      <c r="HA52" s="293"/>
      <c r="HB52" s="293"/>
      <c r="HC52" s="293"/>
      <c r="HD52" s="293"/>
      <c r="HE52" s="293"/>
      <c r="HF52" s="293"/>
      <c r="HG52" s="293"/>
      <c r="HH52" s="293"/>
      <c r="HI52" s="293"/>
      <c r="HJ52" s="293"/>
      <c r="HK52" s="293"/>
      <c r="HL52" s="293"/>
      <c r="HM52" s="293"/>
      <c r="HN52" s="293"/>
      <c r="HO52" s="293"/>
      <c r="HP52" s="293"/>
      <c r="HQ52" s="293"/>
      <c r="HR52" s="293"/>
      <c r="HS52" s="293"/>
      <c r="HT52" s="293"/>
      <c r="HU52" s="293"/>
      <c r="HV52" s="293"/>
      <c r="HW52" s="293"/>
      <c r="HX52" s="293"/>
      <c r="HY52" s="293"/>
      <c r="HZ52" s="293"/>
      <c r="IA52" s="293"/>
      <c r="IB52" s="293"/>
      <c r="IC52" s="293"/>
      <c r="ID52" s="293"/>
      <c r="IE52" s="293"/>
      <c r="IF52" s="293"/>
      <c r="IG52" s="293"/>
      <c r="IH52" s="293"/>
      <c r="II52" s="293"/>
      <c r="IJ52" s="293"/>
      <c r="IK52" s="293"/>
      <c r="IL52" s="293"/>
      <c r="IM52" s="293"/>
      <c r="IN52" s="293"/>
      <c r="IO52" s="293"/>
      <c r="IP52" s="293"/>
      <c r="IQ52" s="293"/>
      <c r="IR52" s="293"/>
      <c r="IS52" s="293"/>
      <c r="IT52" s="293"/>
      <c r="IU52" s="293"/>
      <c r="IV52" s="293"/>
    </row>
    <row r="53" spans="1:256" ht="12.75" hidden="1" customHeight="1" x14ac:dyDescent="0.2">
      <c r="A53" s="293"/>
      <c r="B53" s="293"/>
      <c r="C53" s="293"/>
      <c r="D53" s="293"/>
      <c r="E53" s="293"/>
      <c r="F53" s="293"/>
      <c r="G53" s="293"/>
      <c r="H53" s="293"/>
      <c r="I53" s="293"/>
      <c r="J53" s="294"/>
      <c r="K53" s="341"/>
      <c r="L53" s="341"/>
      <c r="M53" s="341"/>
      <c r="N53" s="341"/>
      <c r="O53" s="341"/>
      <c r="P53" s="341"/>
      <c r="Q53" s="341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  <c r="CO53" s="293"/>
      <c r="CP53" s="293"/>
      <c r="CQ53" s="293"/>
      <c r="CR53" s="293"/>
      <c r="CS53" s="293"/>
      <c r="CT53" s="293"/>
      <c r="CU53" s="293"/>
      <c r="CV53" s="293"/>
      <c r="CW53" s="293"/>
      <c r="CX53" s="293"/>
      <c r="CY53" s="293"/>
      <c r="CZ53" s="293"/>
      <c r="DA53" s="293"/>
      <c r="DB53" s="293"/>
      <c r="DC53" s="293"/>
      <c r="DD53" s="293"/>
      <c r="DE53" s="293"/>
      <c r="DF53" s="293"/>
      <c r="DG53" s="293"/>
      <c r="DH53" s="293"/>
      <c r="DI53" s="293"/>
      <c r="DJ53" s="293"/>
      <c r="DK53" s="293"/>
      <c r="DL53" s="293"/>
      <c r="DM53" s="293"/>
      <c r="DN53" s="293"/>
      <c r="DO53" s="293"/>
      <c r="DP53" s="293"/>
      <c r="DQ53" s="293"/>
      <c r="DR53" s="293"/>
      <c r="DS53" s="293"/>
      <c r="DT53" s="293"/>
      <c r="DU53" s="293"/>
      <c r="DV53" s="293"/>
      <c r="DW53" s="293"/>
      <c r="DX53" s="293"/>
      <c r="DY53" s="293"/>
      <c r="DZ53" s="293"/>
      <c r="EA53" s="293"/>
      <c r="EB53" s="293"/>
      <c r="EC53" s="293"/>
      <c r="ED53" s="293"/>
      <c r="EE53" s="293"/>
      <c r="EF53" s="293"/>
      <c r="EG53" s="293"/>
      <c r="EH53" s="293"/>
      <c r="EI53" s="293"/>
      <c r="EJ53" s="293"/>
      <c r="EK53" s="293"/>
      <c r="EL53" s="293"/>
      <c r="EM53" s="293"/>
      <c r="EN53" s="293"/>
      <c r="EO53" s="293"/>
      <c r="EP53" s="293"/>
      <c r="EQ53" s="293"/>
      <c r="ER53" s="293"/>
      <c r="ES53" s="293"/>
      <c r="ET53" s="293"/>
      <c r="EU53" s="293"/>
      <c r="EV53" s="293"/>
      <c r="EW53" s="293"/>
      <c r="EX53" s="293"/>
      <c r="EY53" s="293"/>
      <c r="EZ53" s="293"/>
      <c r="FA53" s="293"/>
      <c r="FB53" s="293"/>
      <c r="FC53" s="293"/>
      <c r="FD53" s="293"/>
      <c r="FE53" s="293"/>
      <c r="FF53" s="293"/>
      <c r="FG53" s="293"/>
      <c r="FH53" s="293"/>
      <c r="FI53" s="293"/>
      <c r="FJ53" s="293"/>
      <c r="FK53" s="293"/>
      <c r="FL53" s="293"/>
      <c r="FM53" s="293"/>
      <c r="FN53" s="293"/>
      <c r="FO53" s="293"/>
      <c r="FP53" s="293"/>
      <c r="FQ53" s="293"/>
      <c r="FR53" s="293"/>
      <c r="FS53" s="293"/>
      <c r="FT53" s="293"/>
      <c r="FU53" s="293"/>
      <c r="FV53" s="293"/>
      <c r="FW53" s="293"/>
      <c r="FX53" s="293"/>
      <c r="FY53" s="293"/>
      <c r="FZ53" s="293"/>
      <c r="GA53" s="293"/>
      <c r="GB53" s="293"/>
      <c r="GC53" s="293"/>
      <c r="GD53" s="293"/>
      <c r="GE53" s="293"/>
      <c r="GF53" s="293"/>
      <c r="GG53" s="293"/>
      <c r="GH53" s="293"/>
      <c r="GI53" s="293"/>
      <c r="GJ53" s="293"/>
      <c r="GK53" s="293"/>
      <c r="GL53" s="293"/>
      <c r="GM53" s="293"/>
      <c r="GN53" s="293"/>
      <c r="GO53" s="293"/>
      <c r="GP53" s="293"/>
      <c r="GQ53" s="293"/>
      <c r="GR53" s="293"/>
      <c r="GS53" s="293"/>
      <c r="GT53" s="293"/>
      <c r="GU53" s="293"/>
      <c r="GV53" s="293"/>
      <c r="GW53" s="293"/>
      <c r="GX53" s="293"/>
      <c r="GY53" s="293"/>
      <c r="GZ53" s="293"/>
      <c r="HA53" s="293"/>
      <c r="HB53" s="293"/>
      <c r="HC53" s="293"/>
      <c r="HD53" s="293"/>
      <c r="HE53" s="293"/>
      <c r="HF53" s="293"/>
      <c r="HG53" s="293"/>
      <c r="HH53" s="293"/>
      <c r="HI53" s="293"/>
      <c r="HJ53" s="293"/>
      <c r="HK53" s="293"/>
      <c r="HL53" s="293"/>
      <c r="HM53" s="293"/>
      <c r="HN53" s="293"/>
      <c r="HO53" s="293"/>
      <c r="HP53" s="293"/>
      <c r="HQ53" s="293"/>
      <c r="HR53" s="293"/>
      <c r="HS53" s="293"/>
      <c r="HT53" s="293"/>
      <c r="HU53" s="293"/>
      <c r="HV53" s="293"/>
      <c r="HW53" s="293"/>
      <c r="HX53" s="293"/>
      <c r="HY53" s="293"/>
      <c r="HZ53" s="293"/>
      <c r="IA53" s="293"/>
      <c r="IB53" s="293"/>
      <c r="IC53" s="293"/>
      <c r="ID53" s="293"/>
      <c r="IE53" s="293"/>
      <c r="IF53" s="293"/>
      <c r="IG53" s="293"/>
      <c r="IH53" s="293"/>
      <c r="II53" s="293"/>
      <c r="IJ53" s="293"/>
      <c r="IK53" s="293"/>
      <c r="IL53" s="293"/>
      <c r="IM53" s="293"/>
      <c r="IN53" s="293"/>
      <c r="IO53" s="293"/>
      <c r="IP53" s="293"/>
      <c r="IQ53" s="293"/>
      <c r="IR53" s="293"/>
      <c r="IS53" s="293"/>
      <c r="IT53" s="293"/>
      <c r="IU53" s="293"/>
      <c r="IV53" s="293"/>
    </row>
    <row r="54" spans="1:256" ht="12.75" hidden="1" customHeight="1" x14ac:dyDescent="0.2"/>
    <row r="55" spans="1:256" ht="12.75" hidden="1" customHeight="1" x14ac:dyDescent="0.2">
      <c r="J55"/>
      <c r="K55"/>
      <c r="L55"/>
      <c r="M55"/>
      <c r="N55"/>
      <c r="O55"/>
      <c r="P55"/>
      <c r="Q55"/>
    </row>
    <row r="56" spans="1:256" ht="12.75" hidden="1" customHeight="1" x14ac:dyDescent="0.2">
      <c r="J56"/>
      <c r="K56"/>
      <c r="L56"/>
      <c r="M56"/>
      <c r="N56"/>
      <c r="O56"/>
      <c r="P56"/>
      <c r="Q56"/>
    </row>
    <row r="57" spans="1:256" ht="12.75" hidden="1" customHeight="1" x14ac:dyDescent="0.2">
      <c r="J57"/>
      <c r="K57"/>
      <c r="L57"/>
      <c r="M57"/>
      <c r="N57"/>
      <c r="O57"/>
      <c r="P57"/>
      <c r="Q57"/>
    </row>
    <row r="58" spans="1:256" ht="12.75" hidden="1" customHeight="1" x14ac:dyDescent="0.2">
      <c r="J58"/>
      <c r="K58"/>
      <c r="L58"/>
      <c r="M58"/>
      <c r="N58"/>
      <c r="O58"/>
      <c r="P58"/>
      <c r="Q58"/>
    </row>
  </sheetData>
  <mergeCells count="4">
    <mergeCell ref="B3:C3"/>
    <mergeCell ref="E3:F3"/>
    <mergeCell ref="B4:C4"/>
    <mergeCell ref="E4:F4"/>
  </mergeCells>
  <conditionalFormatting sqref="L14:U16 N37:U39 L37:M38 L22:U22">
    <cfRule type="cellIs" dxfId="23" priority="24" stopIfTrue="1" operator="lessThan">
      <formula>0</formula>
    </cfRule>
  </conditionalFormatting>
  <conditionalFormatting sqref="J14:J16 E14:E16 B14:B16 G14:H16">
    <cfRule type="cellIs" dxfId="22" priority="23" stopIfTrue="1" operator="lessThan">
      <formula>0</formula>
    </cfRule>
  </conditionalFormatting>
  <conditionalFormatting sqref="L8:U12">
    <cfRule type="cellIs" dxfId="21" priority="22" stopIfTrue="1" operator="lessThan">
      <formula>0</formula>
    </cfRule>
  </conditionalFormatting>
  <conditionalFormatting sqref="J8:J12 E8:E12 B8:B12 G8:H12">
    <cfRule type="cellIs" dxfId="20" priority="21" stopIfTrue="1" operator="lessThan">
      <formula>0</formula>
    </cfRule>
  </conditionalFormatting>
  <conditionalFormatting sqref="L17:U17">
    <cfRule type="cellIs" dxfId="19" priority="20" stopIfTrue="1" operator="lessThan">
      <formula>0</formula>
    </cfRule>
  </conditionalFormatting>
  <conditionalFormatting sqref="J17 E17 B17 G17:H17">
    <cfRule type="cellIs" dxfId="18" priority="19" stopIfTrue="1" operator="lessThan">
      <formula>0</formula>
    </cfRule>
  </conditionalFormatting>
  <conditionalFormatting sqref="L13:U13">
    <cfRule type="cellIs" dxfId="17" priority="18" stopIfTrue="1" operator="lessThan">
      <formula>0</formula>
    </cfRule>
  </conditionalFormatting>
  <conditionalFormatting sqref="J13 E13 B13 G13:H13">
    <cfRule type="cellIs" dxfId="16" priority="17" stopIfTrue="1" operator="lessThan">
      <formula>0</formula>
    </cfRule>
  </conditionalFormatting>
  <conditionalFormatting sqref="L18:U18">
    <cfRule type="cellIs" dxfId="15" priority="16" stopIfTrue="1" operator="lessThan">
      <formula>0</formula>
    </cfRule>
  </conditionalFormatting>
  <conditionalFormatting sqref="J18 E18 B18 G18:H18">
    <cfRule type="cellIs" dxfId="14" priority="15" stopIfTrue="1" operator="lessThan">
      <formula>0</formula>
    </cfRule>
  </conditionalFormatting>
  <conditionalFormatting sqref="L29:U31">
    <cfRule type="cellIs" dxfId="13" priority="14" stopIfTrue="1" operator="lessThan">
      <formula>0</formula>
    </cfRule>
  </conditionalFormatting>
  <conditionalFormatting sqref="J29:J31 E29:E31 B29:B31 G29:H31">
    <cfRule type="cellIs" dxfId="12" priority="13" stopIfTrue="1" operator="lessThan">
      <formula>0</formula>
    </cfRule>
  </conditionalFormatting>
  <conditionalFormatting sqref="L23:U27">
    <cfRule type="cellIs" dxfId="11" priority="12" stopIfTrue="1" operator="lessThan">
      <formula>0</formula>
    </cfRule>
  </conditionalFormatting>
  <conditionalFormatting sqref="J23:J27 E23:E27 B23:B27 G23:H27">
    <cfRule type="cellIs" dxfId="10" priority="11" stopIfTrue="1" operator="lessThan">
      <formula>0</formula>
    </cfRule>
  </conditionalFormatting>
  <conditionalFormatting sqref="L32:U32">
    <cfRule type="cellIs" dxfId="9" priority="10" stopIfTrue="1" operator="lessThan">
      <formula>0</formula>
    </cfRule>
  </conditionalFormatting>
  <conditionalFormatting sqref="J32 E32 B32 G32:H32">
    <cfRule type="cellIs" dxfId="8" priority="9" stopIfTrue="1" operator="lessThan">
      <formula>0</formula>
    </cfRule>
  </conditionalFormatting>
  <conditionalFormatting sqref="L28:U28">
    <cfRule type="cellIs" dxfId="7" priority="8" stopIfTrue="1" operator="lessThan">
      <formula>0</formula>
    </cfRule>
  </conditionalFormatting>
  <conditionalFormatting sqref="J28 E28 B28 G28:H28">
    <cfRule type="cellIs" dxfId="6" priority="7" stopIfTrue="1" operator="lessThan">
      <formula>0</formula>
    </cfRule>
  </conditionalFormatting>
  <conditionalFormatting sqref="L33:U33">
    <cfRule type="cellIs" dxfId="5" priority="6" stopIfTrue="1" operator="lessThan">
      <formula>0</formula>
    </cfRule>
  </conditionalFormatting>
  <conditionalFormatting sqref="J33 E33 B33 G33:H33">
    <cfRule type="cellIs" dxfId="4" priority="5" stopIfTrue="1" operator="lessThan">
      <formula>0</formula>
    </cfRule>
  </conditionalFormatting>
  <conditionalFormatting sqref="L19:U21">
    <cfRule type="cellIs" dxfId="3" priority="4" stopIfTrue="1" operator="lessThan">
      <formula>0</formula>
    </cfRule>
  </conditionalFormatting>
  <conditionalFormatting sqref="J19:J21 E19:E21 B19:B21 G19:H21">
    <cfRule type="cellIs" dxfId="2" priority="3" stopIfTrue="1" operator="lessThan">
      <formula>0</formula>
    </cfRule>
  </conditionalFormatting>
  <conditionalFormatting sqref="L34:U36">
    <cfRule type="cellIs" dxfId="1" priority="2" stopIfTrue="1" operator="lessThan">
      <formula>0</formula>
    </cfRule>
  </conditionalFormatting>
  <conditionalFormatting sqref="J34:J36 E34:E36 B34:B36 G34:H36">
    <cfRule type="cellIs" dxfId="0" priority="1" stopIfTrue="1" operator="lessThan">
      <formula>0</formula>
    </cfRule>
  </conditionalFormatting>
  <pageMargins left="0.70866141732283472" right="0.39370078740157483" top="1.5748031496062993" bottom="0.98425196850393704" header="0.51181102362204722" footer="0.51181102362204722"/>
  <pageSetup paperSize="9" scale="98" orientation="portrait" r:id="rId1"/>
  <headerFooter alignWithMargins="0">
    <oddHeader>&amp;LStatistiska centralbyrån
Offentlig ekonomi och
mikrosimuleringar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7109375" style="83" customWidth="1"/>
    <col min="2" max="7" width="15.28515625" style="83" customWidth="1"/>
    <col min="8" max="8" width="3.28515625" style="83" customWidth="1"/>
    <col min="9" max="9" width="8.7109375" style="83" customWidth="1"/>
    <col min="10" max="10" width="17" style="83" customWidth="1"/>
    <col min="11" max="11" width="4.42578125" style="83" customWidth="1"/>
    <col min="12" max="12" width="9.140625" style="83" hidden="1"/>
    <col min="13" max="256" width="9.140625" style="99" hidden="1"/>
    <col min="257" max="257" width="16.7109375" style="99" hidden="1"/>
    <col min="258" max="263" width="15.28515625" style="99" hidden="1"/>
    <col min="264" max="264" width="3.28515625" style="99" hidden="1"/>
    <col min="265" max="265" width="8.7109375" style="99" hidden="1"/>
    <col min="266" max="266" width="17" style="99" hidden="1"/>
    <col min="267" max="512" width="9.140625" style="99" hidden="1"/>
    <col min="513" max="513" width="16.7109375" style="99" hidden="1"/>
    <col min="514" max="519" width="15.28515625" style="99" hidden="1"/>
    <col min="520" max="520" width="3.28515625" style="99" hidden="1"/>
    <col min="521" max="521" width="8.7109375" style="99" hidden="1"/>
    <col min="522" max="522" width="17" style="99" hidden="1"/>
    <col min="523" max="768" width="9.140625" style="99" hidden="1"/>
    <col min="769" max="769" width="16.7109375" style="99" hidden="1"/>
    <col min="770" max="775" width="15.28515625" style="99" hidden="1"/>
    <col min="776" max="776" width="3.28515625" style="99" hidden="1"/>
    <col min="777" max="777" width="8.7109375" style="99" hidden="1"/>
    <col min="778" max="778" width="17" style="99" hidden="1"/>
    <col min="779" max="1024" width="9.140625" style="99" hidden="1"/>
    <col min="1025" max="1025" width="16.7109375" style="99" hidden="1"/>
    <col min="1026" max="1031" width="15.28515625" style="99" hidden="1"/>
    <col min="1032" max="1032" width="3.28515625" style="99" hidden="1"/>
    <col min="1033" max="1033" width="8.7109375" style="99" hidden="1"/>
    <col min="1034" max="1034" width="17" style="99" hidden="1"/>
    <col min="1035" max="1280" width="9.140625" style="99" hidden="1"/>
    <col min="1281" max="1281" width="16.7109375" style="99" hidden="1"/>
    <col min="1282" max="1287" width="15.28515625" style="99" hidden="1"/>
    <col min="1288" max="1288" width="3.28515625" style="99" hidden="1"/>
    <col min="1289" max="1289" width="8.7109375" style="99" hidden="1"/>
    <col min="1290" max="1290" width="17" style="99" hidden="1"/>
    <col min="1291" max="1536" width="9.140625" style="99" hidden="1"/>
    <col min="1537" max="1537" width="16.7109375" style="99" hidden="1"/>
    <col min="1538" max="1543" width="15.28515625" style="99" hidden="1"/>
    <col min="1544" max="1544" width="3.28515625" style="99" hidden="1"/>
    <col min="1545" max="1545" width="8.7109375" style="99" hidden="1"/>
    <col min="1546" max="1546" width="17" style="99" hidden="1"/>
    <col min="1547" max="1792" width="9.140625" style="99" hidden="1"/>
    <col min="1793" max="1793" width="16.7109375" style="99" hidden="1"/>
    <col min="1794" max="1799" width="15.28515625" style="99" hidden="1"/>
    <col min="1800" max="1800" width="3.28515625" style="99" hidden="1"/>
    <col min="1801" max="1801" width="8.7109375" style="99" hidden="1"/>
    <col min="1802" max="1802" width="17" style="99" hidden="1"/>
    <col min="1803" max="2048" width="9.140625" style="99" hidden="1"/>
    <col min="2049" max="2049" width="16.7109375" style="99" hidden="1"/>
    <col min="2050" max="2055" width="15.28515625" style="99" hidden="1"/>
    <col min="2056" max="2056" width="3.28515625" style="99" hidden="1"/>
    <col min="2057" max="2057" width="8.7109375" style="99" hidden="1"/>
    <col min="2058" max="2058" width="17" style="99" hidden="1"/>
    <col min="2059" max="2304" width="9.140625" style="99" hidden="1"/>
    <col min="2305" max="2305" width="16.7109375" style="99" hidden="1"/>
    <col min="2306" max="2311" width="15.28515625" style="99" hidden="1"/>
    <col min="2312" max="2312" width="3.28515625" style="99" hidden="1"/>
    <col min="2313" max="2313" width="8.7109375" style="99" hidden="1"/>
    <col min="2314" max="2314" width="17" style="99" hidden="1"/>
    <col min="2315" max="2560" width="9.140625" style="99" hidden="1"/>
    <col min="2561" max="2561" width="16.7109375" style="99" hidden="1"/>
    <col min="2562" max="2567" width="15.28515625" style="99" hidden="1"/>
    <col min="2568" max="2568" width="3.28515625" style="99" hidden="1"/>
    <col min="2569" max="2569" width="8.7109375" style="99" hidden="1"/>
    <col min="2570" max="2570" width="17" style="99" hidden="1"/>
    <col min="2571" max="2816" width="9.140625" style="99" hidden="1"/>
    <col min="2817" max="2817" width="16.7109375" style="99" hidden="1"/>
    <col min="2818" max="2823" width="15.28515625" style="99" hidden="1"/>
    <col min="2824" max="2824" width="3.28515625" style="99" hidden="1"/>
    <col min="2825" max="2825" width="8.7109375" style="99" hidden="1"/>
    <col min="2826" max="2826" width="17" style="99" hidden="1"/>
    <col min="2827" max="3072" width="9.140625" style="99" hidden="1"/>
    <col min="3073" max="3073" width="16.7109375" style="99" hidden="1"/>
    <col min="3074" max="3079" width="15.28515625" style="99" hidden="1"/>
    <col min="3080" max="3080" width="3.28515625" style="99" hidden="1"/>
    <col min="3081" max="3081" width="8.7109375" style="99" hidden="1"/>
    <col min="3082" max="3082" width="17" style="99" hidden="1"/>
    <col min="3083" max="3328" width="9.140625" style="99" hidden="1"/>
    <col min="3329" max="3329" width="16.7109375" style="99" hidden="1"/>
    <col min="3330" max="3335" width="15.28515625" style="99" hidden="1"/>
    <col min="3336" max="3336" width="3.28515625" style="99" hidden="1"/>
    <col min="3337" max="3337" width="8.7109375" style="99" hidden="1"/>
    <col min="3338" max="3338" width="17" style="99" hidden="1"/>
    <col min="3339" max="3584" width="9.140625" style="99" hidden="1"/>
    <col min="3585" max="3585" width="16.7109375" style="99" hidden="1"/>
    <col min="3586" max="3591" width="15.28515625" style="99" hidden="1"/>
    <col min="3592" max="3592" width="3.28515625" style="99" hidden="1"/>
    <col min="3593" max="3593" width="8.7109375" style="99" hidden="1"/>
    <col min="3594" max="3594" width="17" style="99" hidden="1"/>
    <col min="3595" max="3840" width="9.140625" style="99" hidden="1"/>
    <col min="3841" max="3841" width="16.7109375" style="99" hidden="1"/>
    <col min="3842" max="3847" width="15.28515625" style="99" hidden="1"/>
    <col min="3848" max="3848" width="3.28515625" style="99" hidden="1"/>
    <col min="3849" max="3849" width="8.7109375" style="99" hidden="1"/>
    <col min="3850" max="3850" width="17" style="99" hidden="1"/>
    <col min="3851" max="4096" width="9.140625" style="99" hidden="1"/>
    <col min="4097" max="4097" width="16.7109375" style="99" hidden="1"/>
    <col min="4098" max="4103" width="15.28515625" style="99" hidden="1"/>
    <col min="4104" max="4104" width="3.28515625" style="99" hidden="1"/>
    <col min="4105" max="4105" width="8.7109375" style="99" hidden="1"/>
    <col min="4106" max="4106" width="17" style="99" hidden="1"/>
    <col min="4107" max="4352" width="9.140625" style="99" hidden="1"/>
    <col min="4353" max="4353" width="16.7109375" style="99" hidden="1"/>
    <col min="4354" max="4359" width="15.28515625" style="99" hidden="1"/>
    <col min="4360" max="4360" width="3.28515625" style="99" hidden="1"/>
    <col min="4361" max="4361" width="8.7109375" style="99" hidden="1"/>
    <col min="4362" max="4362" width="17" style="99" hidden="1"/>
    <col min="4363" max="4608" width="9.140625" style="99" hidden="1"/>
    <col min="4609" max="4609" width="16.7109375" style="99" hidden="1"/>
    <col min="4610" max="4615" width="15.28515625" style="99" hidden="1"/>
    <col min="4616" max="4616" width="3.28515625" style="99" hidden="1"/>
    <col min="4617" max="4617" width="8.7109375" style="99" hidden="1"/>
    <col min="4618" max="4618" width="17" style="99" hidden="1"/>
    <col min="4619" max="4864" width="9.140625" style="99" hidden="1"/>
    <col min="4865" max="4865" width="16.7109375" style="99" hidden="1"/>
    <col min="4866" max="4871" width="15.28515625" style="99" hidden="1"/>
    <col min="4872" max="4872" width="3.28515625" style="99" hidden="1"/>
    <col min="4873" max="4873" width="8.7109375" style="99" hidden="1"/>
    <col min="4874" max="4874" width="17" style="99" hidden="1"/>
    <col min="4875" max="5120" width="9.140625" style="99" hidden="1"/>
    <col min="5121" max="5121" width="16.7109375" style="99" hidden="1"/>
    <col min="5122" max="5127" width="15.28515625" style="99" hidden="1"/>
    <col min="5128" max="5128" width="3.28515625" style="99" hidden="1"/>
    <col min="5129" max="5129" width="8.7109375" style="99" hidden="1"/>
    <col min="5130" max="5130" width="17" style="99" hidden="1"/>
    <col min="5131" max="5376" width="9.140625" style="99" hidden="1"/>
    <col min="5377" max="5377" width="16.7109375" style="99" hidden="1"/>
    <col min="5378" max="5383" width="15.28515625" style="99" hidden="1"/>
    <col min="5384" max="5384" width="3.28515625" style="99" hidden="1"/>
    <col min="5385" max="5385" width="8.7109375" style="99" hidden="1"/>
    <col min="5386" max="5386" width="17" style="99" hidden="1"/>
    <col min="5387" max="5632" width="9.140625" style="99" hidden="1"/>
    <col min="5633" max="5633" width="16.7109375" style="99" hidden="1"/>
    <col min="5634" max="5639" width="15.28515625" style="99" hidden="1"/>
    <col min="5640" max="5640" width="3.28515625" style="99" hidden="1"/>
    <col min="5641" max="5641" width="8.7109375" style="99" hidden="1"/>
    <col min="5642" max="5642" width="17" style="99" hidden="1"/>
    <col min="5643" max="5888" width="9.140625" style="99" hidden="1"/>
    <col min="5889" max="5889" width="16.7109375" style="99" hidden="1"/>
    <col min="5890" max="5895" width="15.28515625" style="99" hidden="1"/>
    <col min="5896" max="5896" width="3.28515625" style="99" hidden="1"/>
    <col min="5897" max="5897" width="8.7109375" style="99" hidden="1"/>
    <col min="5898" max="5898" width="17" style="99" hidden="1"/>
    <col min="5899" max="6144" width="9.140625" style="99" hidden="1"/>
    <col min="6145" max="6145" width="16.7109375" style="99" hidden="1"/>
    <col min="6146" max="6151" width="15.28515625" style="99" hidden="1"/>
    <col min="6152" max="6152" width="3.28515625" style="99" hidden="1"/>
    <col min="6153" max="6153" width="8.7109375" style="99" hidden="1"/>
    <col min="6154" max="6154" width="17" style="99" hidden="1"/>
    <col min="6155" max="6400" width="9.140625" style="99" hidden="1"/>
    <col min="6401" max="6401" width="16.7109375" style="99" hidden="1"/>
    <col min="6402" max="6407" width="15.28515625" style="99" hidden="1"/>
    <col min="6408" max="6408" width="3.28515625" style="99" hidden="1"/>
    <col min="6409" max="6409" width="8.7109375" style="99" hidden="1"/>
    <col min="6410" max="6410" width="17" style="99" hidden="1"/>
    <col min="6411" max="6656" width="9.140625" style="99" hidden="1"/>
    <col min="6657" max="6657" width="16.7109375" style="99" hidden="1"/>
    <col min="6658" max="6663" width="15.28515625" style="99" hidden="1"/>
    <col min="6664" max="6664" width="3.28515625" style="99" hidden="1"/>
    <col min="6665" max="6665" width="8.7109375" style="99" hidden="1"/>
    <col min="6666" max="6666" width="17" style="99" hidden="1"/>
    <col min="6667" max="6912" width="9.140625" style="99" hidden="1"/>
    <col min="6913" max="6913" width="16.7109375" style="99" hidden="1"/>
    <col min="6914" max="6919" width="15.28515625" style="99" hidden="1"/>
    <col min="6920" max="6920" width="3.28515625" style="99" hidden="1"/>
    <col min="6921" max="6921" width="8.7109375" style="99" hidden="1"/>
    <col min="6922" max="6922" width="17" style="99" hidden="1"/>
    <col min="6923" max="7168" width="9.140625" style="99" hidden="1"/>
    <col min="7169" max="7169" width="16.7109375" style="99" hidden="1"/>
    <col min="7170" max="7175" width="15.28515625" style="99" hidden="1"/>
    <col min="7176" max="7176" width="3.28515625" style="99" hidden="1"/>
    <col min="7177" max="7177" width="8.7109375" style="99" hidden="1"/>
    <col min="7178" max="7178" width="17" style="99" hidden="1"/>
    <col min="7179" max="7424" width="9.140625" style="99" hidden="1"/>
    <col min="7425" max="7425" width="16.7109375" style="99" hidden="1"/>
    <col min="7426" max="7431" width="15.28515625" style="99" hidden="1"/>
    <col min="7432" max="7432" width="3.28515625" style="99" hidden="1"/>
    <col min="7433" max="7433" width="8.7109375" style="99" hidden="1"/>
    <col min="7434" max="7434" width="17" style="99" hidden="1"/>
    <col min="7435" max="7680" width="9.140625" style="99" hidden="1"/>
    <col min="7681" max="7681" width="16.7109375" style="99" hidden="1"/>
    <col min="7682" max="7687" width="15.28515625" style="99" hidden="1"/>
    <col min="7688" max="7688" width="3.28515625" style="99" hidden="1"/>
    <col min="7689" max="7689" width="8.7109375" style="99" hidden="1"/>
    <col min="7690" max="7690" width="17" style="99" hidden="1"/>
    <col min="7691" max="7936" width="9.140625" style="99" hidden="1"/>
    <col min="7937" max="7937" width="16.7109375" style="99" hidden="1"/>
    <col min="7938" max="7943" width="15.28515625" style="99" hidden="1"/>
    <col min="7944" max="7944" width="3.28515625" style="99" hidden="1"/>
    <col min="7945" max="7945" width="8.7109375" style="99" hidden="1"/>
    <col min="7946" max="7946" width="17" style="99" hidden="1"/>
    <col min="7947" max="8192" width="9.140625" style="99" hidden="1"/>
    <col min="8193" max="8193" width="16.7109375" style="99" hidden="1"/>
    <col min="8194" max="8199" width="15.28515625" style="99" hidden="1"/>
    <col min="8200" max="8200" width="3.28515625" style="99" hidden="1"/>
    <col min="8201" max="8201" width="8.7109375" style="99" hidden="1"/>
    <col min="8202" max="8202" width="17" style="99" hidden="1"/>
    <col min="8203" max="8448" width="9.140625" style="99" hidden="1"/>
    <col min="8449" max="8449" width="16.7109375" style="99" hidden="1"/>
    <col min="8450" max="8455" width="15.28515625" style="99" hidden="1"/>
    <col min="8456" max="8456" width="3.28515625" style="99" hidden="1"/>
    <col min="8457" max="8457" width="8.7109375" style="99" hidden="1"/>
    <col min="8458" max="8458" width="17" style="99" hidden="1"/>
    <col min="8459" max="8704" width="9.140625" style="99" hidden="1"/>
    <col min="8705" max="8705" width="16.7109375" style="99" hidden="1"/>
    <col min="8706" max="8711" width="15.28515625" style="99" hidden="1"/>
    <col min="8712" max="8712" width="3.28515625" style="99" hidden="1"/>
    <col min="8713" max="8713" width="8.7109375" style="99" hidden="1"/>
    <col min="8714" max="8714" width="17" style="99" hidden="1"/>
    <col min="8715" max="8960" width="9.140625" style="99" hidden="1"/>
    <col min="8961" max="8961" width="16.7109375" style="99" hidden="1"/>
    <col min="8962" max="8967" width="15.28515625" style="99" hidden="1"/>
    <col min="8968" max="8968" width="3.28515625" style="99" hidden="1"/>
    <col min="8969" max="8969" width="8.7109375" style="99" hidden="1"/>
    <col min="8970" max="8970" width="17" style="99" hidden="1"/>
    <col min="8971" max="9216" width="9.140625" style="99" hidden="1"/>
    <col min="9217" max="9217" width="16.7109375" style="99" hidden="1"/>
    <col min="9218" max="9223" width="15.28515625" style="99" hidden="1"/>
    <col min="9224" max="9224" width="3.28515625" style="99" hidden="1"/>
    <col min="9225" max="9225" width="8.7109375" style="99" hidden="1"/>
    <col min="9226" max="9226" width="17" style="99" hidden="1"/>
    <col min="9227" max="9472" width="9.140625" style="99" hidden="1"/>
    <col min="9473" max="9473" width="16.7109375" style="99" hidden="1"/>
    <col min="9474" max="9479" width="15.28515625" style="99" hidden="1"/>
    <col min="9480" max="9480" width="3.28515625" style="99" hidden="1"/>
    <col min="9481" max="9481" width="8.7109375" style="99" hidden="1"/>
    <col min="9482" max="9482" width="17" style="99" hidden="1"/>
    <col min="9483" max="9728" width="9.140625" style="99" hidden="1"/>
    <col min="9729" max="9729" width="16.7109375" style="99" hidden="1"/>
    <col min="9730" max="9735" width="15.28515625" style="99" hidden="1"/>
    <col min="9736" max="9736" width="3.28515625" style="99" hidden="1"/>
    <col min="9737" max="9737" width="8.7109375" style="99" hidden="1"/>
    <col min="9738" max="9738" width="17" style="99" hidden="1"/>
    <col min="9739" max="9984" width="9.140625" style="99" hidden="1"/>
    <col min="9985" max="9985" width="16.7109375" style="99" hidden="1"/>
    <col min="9986" max="9991" width="15.28515625" style="99" hidden="1"/>
    <col min="9992" max="9992" width="3.28515625" style="99" hidden="1"/>
    <col min="9993" max="9993" width="8.7109375" style="99" hidden="1"/>
    <col min="9994" max="9994" width="17" style="99" hidden="1"/>
    <col min="9995" max="10240" width="9.140625" style="99" hidden="1"/>
    <col min="10241" max="10241" width="16.7109375" style="99" hidden="1"/>
    <col min="10242" max="10247" width="15.28515625" style="99" hidden="1"/>
    <col min="10248" max="10248" width="3.28515625" style="99" hidden="1"/>
    <col min="10249" max="10249" width="8.7109375" style="99" hidden="1"/>
    <col min="10250" max="10250" width="17" style="99" hidden="1"/>
    <col min="10251" max="10496" width="9.140625" style="99" hidden="1"/>
    <col min="10497" max="10497" width="16.7109375" style="99" hidden="1"/>
    <col min="10498" max="10503" width="15.28515625" style="99" hidden="1"/>
    <col min="10504" max="10504" width="3.28515625" style="99" hidden="1"/>
    <col min="10505" max="10505" width="8.7109375" style="99" hidden="1"/>
    <col min="10506" max="10506" width="17" style="99" hidden="1"/>
    <col min="10507" max="10752" width="9.140625" style="99" hidden="1"/>
    <col min="10753" max="10753" width="16.7109375" style="99" hidden="1"/>
    <col min="10754" max="10759" width="15.28515625" style="99" hidden="1"/>
    <col min="10760" max="10760" width="3.28515625" style="99" hidden="1"/>
    <col min="10761" max="10761" width="8.7109375" style="99" hidden="1"/>
    <col min="10762" max="10762" width="17" style="99" hidden="1"/>
    <col min="10763" max="11008" width="9.140625" style="99" hidden="1"/>
    <col min="11009" max="11009" width="16.7109375" style="99" hidden="1"/>
    <col min="11010" max="11015" width="15.28515625" style="99" hidden="1"/>
    <col min="11016" max="11016" width="3.28515625" style="99" hidden="1"/>
    <col min="11017" max="11017" width="8.7109375" style="99" hidden="1"/>
    <col min="11018" max="11018" width="17" style="99" hidden="1"/>
    <col min="11019" max="11264" width="9.140625" style="99" hidden="1"/>
    <col min="11265" max="11265" width="16.7109375" style="99" hidden="1"/>
    <col min="11266" max="11271" width="15.28515625" style="99" hidden="1"/>
    <col min="11272" max="11272" width="3.28515625" style="99" hidden="1"/>
    <col min="11273" max="11273" width="8.7109375" style="99" hidden="1"/>
    <col min="11274" max="11274" width="17" style="99" hidden="1"/>
    <col min="11275" max="11520" width="9.140625" style="99" hidden="1"/>
    <col min="11521" max="11521" width="16.7109375" style="99" hidden="1"/>
    <col min="11522" max="11527" width="15.28515625" style="99" hidden="1"/>
    <col min="11528" max="11528" width="3.28515625" style="99" hidden="1"/>
    <col min="11529" max="11529" width="8.7109375" style="99" hidden="1"/>
    <col min="11530" max="11530" width="17" style="99" hidden="1"/>
    <col min="11531" max="11776" width="9.140625" style="99" hidden="1"/>
    <col min="11777" max="11777" width="16.7109375" style="99" hidden="1"/>
    <col min="11778" max="11783" width="15.28515625" style="99" hidden="1"/>
    <col min="11784" max="11784" width="3.28515625" style="99" hidden="1"/>
    <col min="11785" max="11785" width="8.7109375" style="99" hidden="1"/>
    <col min="11786" max="11786" width="17" style="99" hidden="1"/>
    <col min="11787" max="12032" width="9.140625" style="99" hidden="1"/>
    <col min="12033" max="12033" width="16.7109375" style="99" hidden="1"/>
    <col min="12034" max="12039" width="15.28515625" style="99" hidden="1"/>
    <col min="12040" max="12040" width="3.28515625" style="99" hidden="1"/>
    <col min="12041" max="12041" width="8.7109375" style="99" hidden="1"/>
    <col min="12042" max="12042" width="17" style="99" hidden="1"/>
    <col min="12043" max="12288" width="9.140625" style="99" hidden="1"/>
    <col min="12289" max="12289" width="16.7109375" style="99" hidden="1"/>
    <col min="12290" max="12295" width="15.28515625" style="99" hidden="1"/>
    <col min="12296" max="12296" width="3.28515625" style="99" hidden="1"/>
    <col min="12297" max="12297" width="8.7109375" style="99" hidden="1"/>
    <col min="12298" max="12298" width="17" style="99" hidden="1"/>
    <col min="12299" max="12544" width="9.140625" style="99" hidden="1"/>
    <col min="12545" max="12545" width="16.7109375" style="99" hidden="1"/>
    <col min="12546" max="12551" width="15.28515625" style="99" hidden="1"/>
    <col min="12552" max="12552" width="3.28515625" style="99" hidden="1"/>
    <col min="12553" max="12553" width="8.7109375" style="99" hidden="1"/>
    <col min="12554" max="12554" width="17" style="99" hidden="1"/>
    <col min="12555" max="12800" width="9.140625" style="99" hidden="1"/>
    <col min="12801" max="12801" width="16.7109375" style="99" hidden="1"/>
    <col min="12802" max="12807" width="15.28515625" style="99" hidden="1"/>
    <col min="12808" max="12808" width="3.28515625" style="99" hidden="1"/>
    <col min="12809" max="12809" width="8.7109375" style="99" hidden="1"/>
    <col min="12810" max="12810" width="17" style="99" hidden="1"/>
    <col min="12811" max="13056" width="9.140625" style="99" hidden="1"/>
    <col min="13057" max="13057" width="16.7109375" style="99" hidden="1"/>
    <col min="13058" max="13063" width="15.28515625" style="99" hidden="1"/>
    <col min="13064" max="13064" width="3.28515625" style="99" hidden="1"/>
    <col min="13065" max="13065" width="8.7109375" style="99" hidden="1"/>
    <col min="13066" max="13066" width="17" style="99" hidden="1"/>
    <col min="13067" max="13312" width="9.140625" style="99" hidden="1"/>
    <col min="13313" max="13313" width="16.7109375" style="99" hidden="1"/>
    <col min="13314" max="13319" width="15.28515625" style="99" hidden="1"/>
    <col min="13320" max="13320" width="3.28515625" style="99" hidden="1"/>
    <col min="13321" max="13321" width="8.7109375" style="99" hidden="1"/>
    <col min="13322" max="13322" width="17" style="99" hidden="1"/>
    <col min="13323" max="13568" width="9.140625" style="99" hidden="1"/>
    <col min="13569" max="13569" width="16.7109375" style="99" hidden="1"/>
    <col min="13570" max="13575" width="15.28515625" style="99" hidden="1"/>
    <col min="13576" max="13576" width="3.28515625" style="99" hidden="1"/>
    <col min="13577" max="13577" width="8.7109375" style="99" hidden="1"/>
    <col min="13578" max="13578" width="17" style="99" hidden="1"/>
    <col min="13579" max="13824" width="9.140625" style="99" hidden="1"/>
    <col min="13825" max="13825" width="16.7109375" style="99" hidden="1"/>
    <col min="13826" max="13831" width="15.28515625" style="99" hidden="1"/>
    <col min="13832" max="13832" width="3.28515625" style="99" hidden="1"/>
    <col min="13833" max="13833" width="8.7109375" style="99" hidden="1"/>
    <col min="13834" max="13834" width="17" style="99" hidden="1"/>
    <col min="13835" max="14080" width="9.140625" style="99" hidden="1"/>
    <col min="14081" max="14081" width="16.7109375" style="99" hidden="1"/>
    <col min="14082" max="14087" width="15.28515625" style="99" hidden="1"/>
    <col min="14088" max="14088" width="3.28515625" style="99" hidden="1"/>
    <col min="14089" max="14089" width="8.7109375" style="99" hidden="1"/>
    <col min="14090" max="14090" width="17" style="99" hidden="1"/>
    <col min="14091" max="14336" width="9.140625" style="99" hidden="1"/>
    <col min="14337" max="14337" width="16.7109375" style="99" hidden="1"/>
    <col min="14338" max="14343" width="15.28515625" style="99" hidden="1"/>
    <col min="14344" max="14344" width="3.28515625" style="99" hidden="1"/>
    <col min="14345" max="14345" width="8.7109375" style="99" hidden="1"/>
    <col min="14346" max="14346" width="17" style="99" hidden="1"/>
    <col min="14347" max="14592" width="9.140625" style="99" hidden="1"/>
    <col min="14593" max="14593" width="16.7109375" style="99" hidden="1"/>
    <col min="14594" max="14599" width="15.28515625" style="99" hidden="1"/>
    <col min="14600" max="14600" width="3.28515625" style="99" hidden="1"/>
    <col min="14601" max="14601" width="8.7109375" style="99" hidden="1"/>
    <col min="14602" max="14602" width="17" style="99" hidden="1"/>
    <col min="14603" max="14848" width="9.140625" style="99" hidden="1"/>
    <col min="14849" max="14849" width="16.7109375" style="99" hidden="1"/>
    <col min="14850" max="14855" width="15.28515625" style="99" hidden="1"/>
    <col min="14856" max="14856" width="3.28515625" style="99" hidden="1"/>
    <col min="14857" max="14857" width="8.7109375" style="99" hidden="1"/>
    <col min="14858" max="14858" width="17" style="99" hidden="1"/>
    <col min="14859" max="15104" width="9.140625" style="99" hidden="1"/>
    <col min="15105" max="15105" width="16.7109375" style="99" hidden="1"/>
    <col min="15106" max="15111" width="15.28515625" style="99" hidden="1"/>
    <col min="15112" max="15112" width="3.28515625" style="99" hidden="1"/>
    <col min="15113" max="15113" width="8.7109375" style="99" hidden="1"/>
    <col min="15114" max="15114" width="17" style="99" hidden="1"/>
    <col min="15115" max="15360" width="9.140625" style="99" hidden="1"/>
    <col min="15361" max="15361" width="16.7109375" style="99" hidden="1"/>
    <col min="15362" max="15367" width="15.28515625" style="99" hidden="1"/>
    <col min="15368" max="15368" width="3.28515625" style="99" hidden="1"/>
    <col min="15369" max="15369" width="8.7109375" style="99" hidden="1"/>
    <col min="15370" max="15370" width="17" style="99" hidden="1"/>
    <col min="15371" max="15616" width="9.140625" style="99" hidden="1"/>
    <col min="15617" max="15617" width="16.7109375" style="99" hidden="1"/>
    <col min="15618" max="15623" width="15.28515625" style="99" hidden="1"/>
    <col min="15624" max="15624" width="3.28515625" style="99" hidden="1"/>
    <col min="15625" max="15625" width="8.7109375" style="99" hidden="1"/>
    <col min="15626" max="15626" width="17" style="99" hidden="1"/>
    <col min="15627" max="15872" width="9.140625" style="99" hidden="1"/>
    <col min="15873" max="15873" width="16.7109375" style="99" hidden="1"/>
    <col min="15874" max="15879" width="15.28515625" style="99" hidden="1"/>
    <col min="15880" max="15880" width="3.28515625" style="99" hidden="1"/>
    <col min="15881" max="15881" width="8.7109375" style="99" hidden="1"/>
    <col min="15882" max="15882" width="17" style="99" hidden="1"/>
    <col min="15883" max="16128" width="9.140625" style="99" hidden="1"/>
    <col min="16129" max="16129" width="16.7109375" style="99" hidden="1"/>
    <col min="16130" max="16135" width="15.28515625" style="99" hidden="1"/>
    <col min="16136" max="16136" width="3.28515625" style="99" hidden="1"/>
    <col min="16137" max="16137" width="8.7109375" style="99" hidden="1"/>
    <col min="16138" max="16138" width="17" style="99" hidden="1"/>
    <col min="16139" max="16384" width="9.140625" style="99" hidden="1"/>
  </cols>
  <sheetData>
    <row r="1" spans="1:39" ht="12" x14ac:dyDescent="0.2"/>
    <row r="2" spans="1:39" ht="16.5" thickBot="1" x14ac:dyDescent="0.3">
      <c r="A2" s="42" t="str">
        <f>"Tabell 1    Kommunalekonomisk utjämning för landsting, utjämningsåret "&amp;Innehåll!C31</f>
        <v>Tabell 1    Kommunalekonomisk utjämning för landsting, utjämningsåret 2019</v>
      </c>
      <c r="B2" s="42"/>
      <c r="C2" s="84"/>
      <c r="D2" s="84"/>
      <c r="E2" s="84"/>
      <c r="F2" s="84"/>
      <c r="G2" s="84"/>
      <c r="H2" s="84"/>
      <c r="I2" s="84"/>
      <c r="J2" s="84"/>
    </row>
    <row r="3" spans="1:39" ht="12.75" x14ac:dyDescent="0.2">
      <c r="A3" s="47" t="s">
        <v>67</v>
      </c>
      <c r="B3" s="15" t="s">
        <v>38</v>
      </c>
      <c r="C3" s="85" t="s">
        <v>39</v>
      </c>
      <c r="D3" s="85" t="s">
        <v>97</v>
      </c>
      <c r="E3" s="85" t="s">
        <v>98</v>
      </c>
      <c r="F3" s="85" t="s">
        <v>99</v>
      </c>
      <c r="G3" s="85" t="s">
        <v>100</v>
      </c>
      <c r="H3" s="85"/>
      <c r="I3" s="215" t="str">
        <f>IF(Innehåll!C32="utfall","Utfall","Preliminärt utfall")</f>
        <v>Utfall</v>
      </c>
      <c r="J3" s="215"/>
    </row>
    <row r="4" spans="1:39" ht="12.75" x14ac:dyDescent="0.2">
      <c r="A4" s="22"/>
      <c r="B4" s="86" t="str">
        <f>IF(Innehåll!C32="prel","den 30 juni","den 1 nov.")</f>
        <v>den 1 nov.</v>
      </c>
      <c r="C4" s="87" t="s">
        <v>40</v>
      </c>
      <c r="D4" s="87" t="s">
        <v>40</v>
      </c>
      <c r="E4" s="87" t="s">
        <v>101</v>
      </c>
      <c r="F4" s="87" t="s">
        <v>101</v>
      </c>
      <c r="G4" s="16" t="s">
        <v>41</v>
      </c>
      <c r="H4" s="16"/>
      <c r="I4" s="16" t="s">
        <v>42</v>
      </c>
      <c r="J4" s="88" t="s">
        <v>43</v>
      </c>
    </row>
    <row r="5" spans="1:39" ht="12.75" x14ac:dyDescent="0.2">
      <c r="A5" s="22" t="s">
        <v>24</v>
      </c>
      <c r="B5" s="17">
        <f>Innehåll!C31-1</f>
        <v>2018</v>
      </c>
      <c r="C5" s="16" t="s">
        <v>41</v>
      </c>
      <c r="D5" s="16" t="s">
        <v>41</v>
      </c>
      <c r="E5" s="16" t="s">
        <v>44</v>
      </c>
      <c r="F5" s="16" t="s">
        <v>44</v>
      </c>
      <c r="G5" s="88" t="s">
        <v>102</v>
      </c>
      <c r="H5" s="88"/>
      <c r="I5" s="88"/>
      <c r="J5" s="16"/>
    </row>
    <row r="6" spans="1:39" ht="14.25" x14ac:dyDescent="0.2">
      <c r="A6" s="22" t="s">
        <v>29</v>
      </c>
      <c r="B6" s="17"/>
      <c r="C6" s="16" t="s">
        <v>45</v>
      </c>
      <c r="D6" s="16" t="s">
        <v>45</v>
      </c>
      <c r="E6" s="16"/>
      <c r="F6" s="16"/>
      <c r="G6" s="16" t="s">
        <v>103</v>
      </c>
      <c r="H6" s="16"/>
      <c r="I6" s="88"/>
      <c r="J6" s="16"/>
    </row>
    <row r="7" spans="1:39" ht="12.75" x14ac:dyDescent="0.2">
      <c r="A7" s="89"/>
      <c r="B7" s="16"/>
      <c r="C7" s="16" t="s">
        <v>44</v>
      </c>
      <c r="D7" s="16" t="s">
        <v>44</v>
      </c>
      <c r="E7" s="16"/>
      <c r="F7" s="16"/>
      <c r="G7" s="16" t="s">
        <v>44</v>
      </c>
      <c r="H7" s="16"/>
      <c r="I7" s="89"/>
      <c r="J7" s="89"/>
    </row>
    <row r="8" spans="1:39" ht="12.75" x14ac:dyDescent="0.2">
      <c r="A8" s="18"/>
      <c r="B8" s="90"/>
      <c r="C8" s="91" t="s">
        <v>105</v>
      </c>
      <c r="D8" s="91" t="s">
        <v>104</v>
      </c>
      <c r="E8" s="91"/>
      <c r="F8" s="91"/>
      <c r="G8" s="91"/>
      <c r="H8" s="91"/>
      <c r="I8" s="92"/>
      <c r="J8" s="92"/>
    </row>
    <row r="9" spans="1:39" ht="17.25" customHeight="1" x14ac:dyDescent="0.2">
      <c r="A9" s="19" t="s">
        <v>218</v>
      </c>
      <c r="B9" s="20">
        <v>10215309</v>
      </c>
      <c r="C9" s="20"/>
      <c r="D9" s="20"/>
      <c r="E9" s="20"/>
      <c r="F9" s="20"/>
      <c r="G9" s="20"/>
      <c r="H9" s="93"/>
      <c r="I9" s="89"/>
      <c r="J9" s="20">
        <v>31950435999</v>
      </c>
    </row>
    <row r="10" spans="1:39" s="104" customFormat="1" ht="15.75" customHeight="1" x14ac:dyDescent="0.2">
      <c r="A10" s="94" t="s">
        <v>219</v>
      </c>
      <c r="B10" s="93">
        <v>2339640</v>
      </c>
      <c r="C10" s="93">
        <v>-502</v>
      </c>
      <c r="D10" s="93">
        <v>256</v>
      </c>
      <c r="E10" s="93">
        <v>0</v>
      </c>
      <c r="F10" s="93">
        <v>0</v>
      </c>
      <c r="G10" s="93">
        <v>-193.38826431975801</v>
      </c>
      <c r="H10" s="93"/>
      <c r="I10" s="93">
        <v>-439.38826431975798</v>
      </c>
      <c r="J10" s="93">
        <v>-1028010359</v>
      </c>
      <c r="K10" s="38"/>
      <c r="L10" s="93"/>
      <c r="M10" s="100"/>
      <c r="N10" s="100"/>
      <c r="O10" s="100"/>
      <c r="P10" s="100"/>
      <c r="Q10" s="100"/>
      <c r="R10" s="100"/>
      <c r="S10" s="100"/>
      <c r="T10" s="101"/>
      <c r="U10" s="102"/>
      <c r="V10" s="101"/>
      <c r="W10" s="103"/>
      <c r="X10" s="103"/>
      <c r="Y10" s="103"/>
      <c r="AA10" s="105"/>
      <c r="AB10" s="105"/>
      <c r="AC10" s="105"/>
      <c r="AD10" s="106"/>
      <c r="AE10" s="105"/>
      <c r="AF10" s="105"/>
      <c r="AG10" s="105"/>
      <c r="AH10" s="105"/>
      <c r="AI10" s="105"/>
      <c r="AJ10" s="105"/>
      <c r="AK10" s="105"/>
      <c r="AM10" s="107"/>
    </row>
    <row r="11" spans="1:39" s="104" customFormat="1" ht="12.75" x14ac:dyDescent="0.2">
      <c r="A11" s="94" t="s">
        <v>220</v>
      </c>
      <c r="B11" s="93">
        <v>375240</v>
      </c>
      <c r="C11" s="93">
        <v>3629</v>
      </c>
      <c r="D11" s="93">
        <v>-928</v>
      </c>
      <c r="E11" s="93">
        <v>0</v>
      </c>
      <c r="F11" s="93">
        <v>0</v>
      </c>
      <c r="G11" s="93">
        <v>-193.38826431975801</v>
      </c>
      <c r="H11" s="93"/>
      <c r="I11" s="93">
        <v>2507.6117356802401</v>
      </c>
      <c r="J11" s="93">
        <v>940956228</v>
      </c>
      <c r="K11" s="38"/>
      <c r="L11" s="93"/>
      <c r="M11" s="100"/>
      <c r="N11" s="100"/>
      <c r="O11" s="100"/>
      <c r="P11" s="100"/>
      <c r="Q11" s="100"/>
      <c r="R11" s="100"/>
      <c r="S11" s="100"/>
      <c r="T11" s="101"/>
      <c r="U11" s="108"/>
      <c r="V11" s="101"/>
      <c r="W11" s="103"/>
      <c r="X11" s="103"/>
      <c r="Y11" s="103"/>
      <c r="AA11" s="105"/>
      <c r="AB11" s="105"/>
      <c r="AC11" s="105"/>
      <c r="AD11" s="106"/>
      <c r="AE11" s="105"/>
      <c r="AF11" s="105"/>
      <c r="AG11" s="105"/>
      <c r="AH11" s="105"/>
      <c r="AI11" s="105"/>
      <c r="AJ11" s="105"/>
      <c r="AK11" s="105"/>
      <c r="AM11" s="107"/>
    </row>
    <row r="12" spans="1:39" s="104" customFormat="1" ht="12.75" x14ac:dyDescent="0.2">
      <c r="A12" s="94" t="s">
        <v>221</v>
      </c>
      <c r="B12" s="93">
        <v>294042</v>
      </c>
      <c r="C12" s="93">
        <v>5049</v>
      </c>
      <c r="D12" s="93">
        <v>816</v>
      </c>
      <c r="E12" s="93">
        <v>0</v>
      </c>
      <c r="F12" s="93">
        <v>0</v>
      </c>
      <c r="G12" s="93">
        <v>-193.38826431975801</v>
      </c>
      <c r="H12" s="93"/>
      <c r="I12" s="93">
        <v>5671.6117356802397</v>
      </c>
      <c r="J12" s="93">
        <v>1667692058</v>
      </c>
      <c r="K12" s="38"/>
      <c r="L12" s="93"/>
      <c r="M12" s="100"/>
      <c r="N12" s="100"/>
      <c r="O12" s="100"/>
      <c r="P12" s="100"/>
      <c r="Q12" s="100"/>
      <c r="R12" s="100"/>
      <c r="S12" s="100"/>
      <c r="T12" s="101"/>
      <c r="U12" s="109"/>
      <c r="V12" s="101"/>
      <c r="W12" s="103"/>
      <c r="X12" s="103"/>
      <c r="Y12" s="103"/>
      <c r="AA12" s="105"/>
      <c r="AB12" s="105"/>
      <c r="AC12" s="105"/>
      <c r="AD12" s="106"/>
      <c r="AE12" s="105"/>
      <c r="AF12" s="105"/>
      <c r="AG12" s="105"/>
      <c r="AH12" s="105"/>
      <c r="AI12" s="105"/>
      <c r="AJ12" s="105"/>
      <c r="AK12" s="105"/>
      <c r="AM12" s="107"/>
    </row>
    <row r="13" spans="1:39" s="104" customFormat="1" ht="12.75" x14ac:dyDescent="0.2">
      <c r="A13" s="94" t="s">
        <v>222</v>
      </c>
      <c r="B13" s="93">
        <v>460860</v>
      </c>
      <c r="C13" s="93">
        <v>4878</v>
      </c>
      <c r="D13" s="93">
        <v>-283</v>
      </c>
      <c r="E13" s="93">
        <v>0</v>
      </c>
      <c r="F13" s="93">
        <v>0</v>
      </c>
      <c r="G13" s="93">
        <v>-193.38826431975801</v>
      </c>
      <c r="H13" s="93"/>
      <c r="I13" s="93">
        <v>4401.6117356802397</v>
      </c>
      <c r="J13" s="93">
        <v>2028526785</v>
      </c>
      <c r="K13" s="38"/>
      <c r="L13" s="93"/>
      <c r="M13" s="100"/>
      <c r="N13" s="100"/>
      <c r="O13" s="100"/>
      <c r="P13" s="100"/>
      <c r="Q13" s="100"/>
      <c r="R13" s="100"/>
      <c r="S13" s="100"/>
      <c r="T13" s="101"/>
      <c r="U13" s="102"/>
      <c r="V13" s="101"/>
      <c r="W13" s="103"/>
      <c r="X13" s="103"/>
      <c r="Y13" s="103"/>
      <c r="AA13" s="105"/>
      <c r="AB13" s="105"/>
      <c r="AC13" s="105"/>
      <c r="AD13" s="106"/>
      <c r="AE13" s="105"/>
      <c r="AF13" s="105"/>
      <c r="AG13" s="105"/>
      <c r="AH13" s="105"/>
      <c r="AI13" s="105"/>
      <c r="AJ13" s="105"/>
      <c r="AK13" s="105"/>
      <c r="AM13" s="107"/>
    </row>
    <row r="14" spans="1:39" s="104" customFormat="1" ht="12.75" x14ac:dyDescent="0.2">
      <c r="A14" s="94" t="s">
        <v>223</v>
      </c>
      <c r="B14" s="93">
        <v>360388</v>
      </c>
      <c r="C14" s="93">
        <v>4816</v>
      </c>
      <c r="D14" s="93">
        <v>-942</v>
      </c>
      <c r="E14" s="93">
        <v>0</v>
      </c>
      <c r="F14" s="93">
        <v>0</v>
      </c>
      <c r="G14" s="93">
        <v>-193.38826431975801</v>
      </c>
      <c r="H14" s="93"/>
      <c r="I14" s="93">
        <v>3680.6117356802401</v>
      </c>
      <c r="J14" s="93">
        <v>1326448302</v>
      </c>
      <c r="K14" s="38"/>
      <c r="L14" s="93"/>
      <c r="M14" s="100"/>
      <c r="N14" s="100"/>
      <c r="O14" s="100"/>
      <c r="P14" s="100"/>
      <c r="Q14" s="100"/>
      <c r="R14" s="100"/>
      <c r="S14" s="100"/>
      <c r="T14" s="101"/>
      <c r="U14" s="108"/>
      <c r="V14" s="101"/>
      <c r="W14" s="103"/>
      <c r="X14" s="103"/>
      <c r="Y14" s="103"/>
      <c r="AA14" s="105"/>
      <c r="AB14" s="105"/>
      <c r="AC14" s="105"/>
      <c r="AD14" s="106"/>
      <c r="AE14" s="105"/>
      <c r="AF14" s="105"/>
      <c r="AG14" s="105"/>
      <c r="AH14" s="105"/>
      <c r="AI14" s="105"/>
      <c r="AJ14" s="105"/>
      <c r="AK14" s="105"/>
      <c r="AM14" s="107"/>
    </row>
    <row r="15" spans="1:39" s="104" customFormat="1" ht="15.75" customHeight="1" x14ac:dyDescent="0.2">
      <c r="A15" s="94" t="s">
        <v>224</v>
      </c>
      <c r="B15" s="93">
        <v>199397</v>
      </c>
      <c r="C15" s="93">
        <v>5047</v>
      </c>
      <c r="D15" s="93">
        <v>-1051</v>
      </c>
      <c r="E15" s="93">
        <v>230</v>
      </c>
      <c r="F15" s="93">
        <v>0</v>
      </c>
      <c r="G15" s="93">
        <v>-193.38826431975801</v>
      </c>
      <c r="H15" s="93"/>
      <c r="I15" s="93">
        <v>4032.6117356802401</v>
      </c>
      <c r="J15" s="93">
        <v>804090682</v>
      </c>
      <c r="K15" s="38"/>
      <c r="L15" s="93"/>
      <c r="M15" s="100"/>
      <c r="N15" s="100"/>
      <c r="O15" s="100"/>
      <c r="P15" s="100"/>
      <c r="Q15" s="100"/>
      <c r="R15" s="100"/>
      <c r="S15" s="100"/>
      <c r="T15" s="101"/>
      <c r="U15" s="102"/>
      <c r="V15" s="101"/>
      <c r="W15" s="103"/>
      <c r="X15" s="103"/>
      <c r="Y15" s="103"/>
      <c r="AA15" s="105"/>
      <c r="AB15" s="105"/>
      <c r="AC15" s="105"/>
      <c r="AD15" s="106"/>
      <c r="AE15" s="105"/>
      <c r="AF15" s="105"/>
      <c r="AG15" s="105"/>
      <c r="AH15" s="105"/>
      <c r="AI15" s="105"/>
      <c r="AJ15" s="105"/>
      <c r="AK15" s="105"/>
      <c r="AM15" s="107"/>
    </row>
    <row r="16" spans="1:39" s="104" customFormat="1" ht="12.75" x14ac:dyDescent="0.2">
      <c r="A16" s="94" t="s">
        <v>225</v>
      </c>
      <c r="B16" s="93">
        <v>244514</v>
      </c>
      <c r="C16" s="93">
        <v>4853</v>
      </c>
      <c r="D16" s="93">
        <v>598</v>
      </c>
      <c r="E16" s="93">
        <v>0</v>
      </c>
      <c r="F16" s="93">
        <v>0</v>
      </c>
      <c r="G16" s="93">
        <v>-193.38826431975801</v>
      </c>
      <c r="H16" s="93"/>
      <c r="I16" s="93">
        <v>5257.6117356802397</v>
      </c>
      <c r="J16" s="93">
        <v>1285559676</v>
      </c>
      <c r="K16" s="38"/>
      <c r="L16" s="93"/>
      <c r="M16" s="100"/>
      <c r="N16" s="100"/>
      <c r="O16" s="100"/>
      <c r="P16" s="100"/>
      <c r="Q16" s="100"/>
      <c r="R16" s="100"/>
      <c r="S16" s="100"/>
      <c r="T16" s="101"/>
      <c r="U16" s="109"/>
      <c r="V16" s="101"/>
      <c r="W16" s="103"/>
      <c r="X16" s="103"/>
      <c r="Y16" s="103"/>
      <c r="AA16" s="105"/>
      <c r="AB16" s="105"/>
      <c r="AC16" s="105"/>
      <c r="AD16" s="106"/>
      <c r="AE16" s="105"/>
      <c r="AF16" s="105"/>
      <c r="AG16" s="105"/>
      <c r="AH16" s="105"/>
      <c r="AI16" s="105"/>
      <c r="AJ16" s="105"/>
      <c r="AK16" s="105"/>
      <c r="AM16" s="107"/>
    </row>
    <row r="17" spans="1:39" s="104" customFormat="1" ht="12.75" x14ac:dyDescent="0.2">
      <c r="A17" s="94" t="s">
        <v>226</v>
      </c>
      <c r="B17" s="93">
        <v>59126</v>
      </c>
      <c r="C17" s="93">
        <v>6119</v>
      </c>
      <c r="D17" s="93">
        <v>768</v>
      </c>
      <c r="E17" s="93">
        <v>1426</v>
      </c>
      <c r="F17" s="93">
        <v>0</v>
      </c>
      <c r="G17" s="93">
        <v>-193.38826431975801</v>
      </c>
      <c r="H17" s="93"/>
      <c r="I17" s="93">
        <v>8119.6117356802397</v>
      </c>
      <c r="J17" s="93">
        <v>480080163</v>
      </c>
      <c r="K17" s="38"/>
      <c r="L17" s="93"/>
      <c r="M17" s="100"/>
      <c r="N17" s="100"/>
      <c r="O17" s="100"/>
      <c r="P17" s="100"/>
      <c r="Q17" s="100"/>
      <c r="R17" s="100"/>
      <c r="S17" s="100"/>
      <c r="T17" s="101"/>
      <c r="U17" s="109"/>
      <c r="V17" s="101"/>
      <c r="W17" s="103"/>
      <c r="X17" s="103"/>
      <c r="Y17" s="103"/>
      <c r="AA17" s="105"/>
      <c r="AB17" s="105"/>
      <c r="AC17" s="105"/>
      <c r="AD17" s="106"/>
      <c r="AE17" s="105"/>
      <c r="AF17" s="105"/>
      <c r="AG17" s="105"/>
      <c r="AH17" s="105"/>
      <c r="AI17" s="105"/>
      <c r="AJ17" s="105"/>
      <c r="AK17" s="105"/>
      <c r="AM17" s="107"/>
    </row>
    <row r="18" spans="1:39" s="104" customFormat="1" ht="12.75" x14ac:dyDescent="0.2">
      <c r="A18" s="94" t="s">
        <v>227</v>
      </c>
      <c r="B18" s="93">
        <v>159698</v>
      </c>
      <c r="C18" s="93">
        <v>5302</v>
      </c>
      <c r="D18" s="93">
        <v>156</v>
      </c>
      <c r="E18" s="93">
        <v>501</v>
      </c>
      <c r="F18" s="93">
        <v>0</v>
      </c>
      <c r="G18" s="93">
        <v>-193.38826431975801</v>
      </c>
      <c r="H18" s="93"/>
      <c r="I18" s="93">
        <v>5765.6117356802397</v>
      </c>
      <c r="J18" s="93">
        <v>920756663</v>
      </c>
      <c r="K18" s="38"/>
      <c r="L18" s="93"/>
      <c r="M18" s="100"/>
      <c r="N18" s="100"/>
      <c r="O18" s="100"/>
      <c r="P18" s="100"/>
      <c r="Q18" s="100"/>
      <c r="R18" s="100"/>
      <c r="S18" s="100"/>
      <c r="T18" s="101"/>
      <c r="U18" s="109"/>
      <c r="V18" s="101"/>
      <c r="W18" s="103"/>
      <c r="X18" s="103"/>
      <c r="Y18" s="103"/>
      <c r="AA18" s="105"/>
      <c r="AB18" s="105"/>
      <c r="AC18" s="105"/>
      <c r="AD18" s="106"/>
      <c r="AE18" s="105"/>
      <c r="AF18" s="105"/>
      <c r="AG18" s="105"/>
      <c r="AH18" s="105"/>
      <c r="AI18" s="105"/>
      <c r="AJ18" s="105"/>
      <c r="AK18" s="105"/>
      <c r="AM18" s="107"/>
    </row>
    <row r="19" spans="1:39" s="104" customFormat="1" ht="12.75" x14ac:dyDescent="0.2">
      <c r="A19" s="94" t="s">
        <v>228</v>
      </c>
      <c r="B19" s="93">
        <v>1360112</v>
      </c>
      <c r="C19" s="93">
        <v>4978</v>
      </c>
      <c r="D19" s="93">
        <v>-101</v>
      </c>
      <c r="E19" s="93">
        <v>0</v>
      </c>
      <c r="F19" s="93">
        <v>0</v>
      </c>
      <c r="G19" s="93">
        <v>-193.38826431975801</v>
      </c>
      <c r="H19" s="93"/>
      <c r="I19" s="93">
        <v>4683.6117356802397</v>
      </c>
      <c r="J19" s="93">
        <v>6370236525</v>
      </c>
      <c r="K19" s="38"/>
      <c r="L19" s="93"/>
      <c r="M19" s="100"/>
      <c r="N19" s="100"/>
      <c r="O19" s="100"/>
      <c r="P19" s="100"/>
      <c r="Q19" s="100"/>
      <c r="R19" s="100"/>
      <c r="S19" s="100"/>
      <c r="T19" s="101"/>
      <c r="U19" s="109"/>
      <c r="V19" s="101"/>
      <c r="W19" s="103"/>
      <c r="X19" s="103"/>
      <c r="Y19" s="103"/>
      <c r="AA19" s="105"/>
      <c r="AB19" s="105"/>
      <c r="AC19" s="105"/>
      <c r="AD19" s="106"/>
      <c r="AE19" s="105"/>
      <c r="AF19" s="105"/>
      <c r="AG19" s="105"/>
      <c r="AH19" s="105"/>
      <c r="AI19" s="105"/>
      <c r="AJ19" s="105"/>
      <c r="AK19" s="105"/>
      <c r="AM19" s="107"/>
    </row>
    <row r="20" spans="1:39" s="104" customFormat="1" ht="15.75" customHeight="1" x14ac:dyDescent="0.2">
      <c r="A20" s="94" t="s">
        <v>229</v>
      </c>
      <c r="B20" s="93">
        <v>328853</v>
      </c>
      <c r="C20" s="93">
        <v>3680</v>
      </c>
      <c r="D20" s="93">
        <v>-658</v>
      </c>
      <c r="E20" s="93">
        <v>0</v>
      </c>
      <c r="F20" s="93">
        <v>0</v>
      </c>
      <c r="G20" s="93">
        <v>-193.38826431975801</v>
      </c>
      <c r="H20" s="93"/>
      <c r="I20" s="93">
        <v>2828.6117356802401</v>
      </c>
      <c r="J20" s="93">
        <v>930197455</v>
      </c>
      <c r="K20" s="38"/>
      <c r="L20" s="93"/>
      <c r="M20" s="100"/>
      <c r="N20" s="100"/>
      <c r="O20" s="100"/>
      <c r="P20" s="100"/>
      <c r="Q20" s="100"/>
      <c r="R20" s="100"/>
      <c r="S20" s="100"/>
      <c r="T20" s="101"/>
      <c r="U20" s="102"/>
      <c r="V20" s="101"/>
      <c r="W20" s="103"/>
      <c r="X20" s="103"/>
      <c r="Y20" s="103"/>
      <c r="AA20" s="105"/>
      <c r="AB20" s="105"/>
      <c r="AC20" s="105"/>
      <c r="AD20" s="106"/>
      <c r="AE20" s="105"/>
      <c r="AF20" s="105"/>
      <c r="AG20" s="105"/>
      <c r="AH20" s="105"/>
      <c r="AI20" s="105"/>
      <c r="AJ20" s="105"/>
      <c r="AK20" s="105"/>
      <c r="AM20" s="107"/>
    </row>
    <row r="21" spans="1:39" s="104" customFormat="1" ht="12.75" x14ac:dyDescent="0.2">
      <c r="A21" s="94" t="s">
        <v>230</v>
      </c>
      <c r="B21" s="93">
        <v>1707536</v>
      </c>
      <c r="C21" s="93">
        <v>3490</v>
      </c>
      <c r="D21" s="93">
        <v>-450</v>
      </c>
      <c r="E21" s="93">
        <v>0</v>
      </c>
      <c r="F21" s="93">
        <v>0</v>
      </c>
      <c r="G21" s="93">
        <v>-193.38826431975801</v>
      </c>
      <c r="H21" s="93"/>
      <c r="I21" s="93">
        <v>2846.6117356802401</v>
      </c>
      <c r="J21" s="93">
        <v>4860692017</v>
      </c>
      <c r="K21" s="38"/>
      <c r="L21" s="93"/>
      <c r="M21" s="100"/>
      <c r="N21" s="100"/>
      <c r="O21" s="100"/>
      <c r="P21" s="100"/>
      <c r="Q21" s="100"/>
      <c r="R21" s="100"/>
      <c r="S21" s="100"/>
      <c r="T21" s="101"/>
      <c r="U21" s="109"/>
      <c r="V21" s="101"/>
      <c r="W21" s="103"/>
      <c r="X21" s="103"/>
      <c r="Y21" s="103"/>
      <c r="AA21" s="105"/>
      <c r="AB21" s="105"/>
      <c r="AC21" s="105"/>
      <c r="AD21" s="106"/>
      <c r="AE21" s="105"/>
      <c r="AF21" s="105"/>
      <c r="AG21" s="105"/>
      <c r="AH21" s="105"/>
      <c r="AI21" s="105"/>
      <c r="AJ21" s="105"/>
      <c r="AK21" s="105"/>
      <c r="AM21" s="107"/>
    </row>
    <row r="22" spans="1:39" s="104" customFormat="1" ht="12.75" x14ac:dyDescent="0.2">
      <c r="A22" s="94" t="s">
        <v>231</v>
      </c>
      <c r="B22" s="93">
        <v>281305</v>
      </c>
      <c r="C22" s="93">
        <v>5183</v>
      </c>
      <c r="D22" s="93">
        <v>551</v>
      </c>
      <c r="E22" s="93">
        <v>0</v>
      </c>
      <c r="F22" s="93">
        <v>0</v>
      </c>
      <c r="G22" s="93">
        <v>-193.38826431975801</v>
      </c>
      <c r="H22" s="93"/>
      <c r="I22" s="93">
        <v>5540.6117356802397</v>
      </c>
      <c r="J22" s="93">
        <v>1558601784</v>
      </c>
      <c r="K22" s="38"/>
      <c r="L22" s="93"/>
      <c r="M22" s="100"/>
      <c r="N22" s="100"/>
      <c r="O22" s="100"/>
      <c r="P22" s="100"/>
      <c r="Q22" s="100"/>
      <c r="R22" s="100"/>
      <c r="S22" s="100"/>
      <c r="T22" s="101"/>
      <c r="U22" s="109"/>
      <c r="V22" s="101"/>
      <c r="W22" s="103"/>
      <c r="X22" s="103"/>
      <c r="Y22" s="103"/>
      <c r="AA22" s="105"/>
      <c r="AB22" s="105"/>
      <c r="AC22" s="105"/>
      <c r="AD22" s="106"/>
      <c r="AE22" s="105"/>
      <c r="AF22" s="105"/>
      <c r="AG22" s="105"/>
      <c r="AH22" s="105"/>
      <c r="AI22" s="105"/>
      <c r="AJ22" s="105"/>
      <c r="AK22" s="105"/>
      <c r="AM22" s="107"/>
    </row>
    <row r="23" spans="1:39" s="104" customFormat="1" ht="12.75" x14ac:dyDescent="0.2">
      <c r="A23" s="94" t="s">
        <v>232</v>
      </c>
      <c r="B23" s="93">
        <v>301890</v>
      </c>
      <c r="C23" s="93">
        <v>5353</v>
      </c>
      <c r="D23" s="93">
        <v>22</v>
      </c>
      <c r="E23" s="93">
        <v>0</v>
      </c>
      <c r="F23" s="93">
        <v>0</v>
      </c>
      <c r="G23" s="93">
        <v>-193.38826431975801</v>
      </c>
      <c r="H23" s="93"/>
      <c r="I23" s="93">
        <v>5181.6117356802397</v>
      </c>
      <c r="J23" s="93">
        <v>1564276767</v>
      </c>
      <c r="K23" s="38"/>
      <c r="L23" s="93"/>
      <c r="M23" s="100"/>
      <c r="N23" s="100"/>
      <c r="O23" s="100"/>
      <c r="P23" s="100"/>
      <c r="Q23" s="100"/>
      <c r="R23" s="100"/>
      <c r="S23" s="100"/>
      <c r="T23" s="101"/>
      <c r="U23" s="109"/>
      <c r="V23" s="101"/>
      <c r="W23" s="103"/>
      <c r="X23" s="103"/>
      <c r="Y23" s="103"/>
      <c r="AA23" s="105"/>
      <c r="AB23" s="105"/>
      <c r="AC23" s="105"/>
      <c r="AD23" s="106"/>
      <c r="AE23" s="105"/>
      <c r="AF23" s="105"/>
      <c r="AG23" s="105"/>
      <c r="AH23" s="105"/>
      <c r="AI23" s="105"/>
      <c r="AJ23" s="105"/>
      <c r="AK23" s="105"/>
      <c r="AM23" s="107"/>
    </row>
    <row r="24" spans="1:39" s="104" customFormat="1" ht="12.75" x14ac:dyDescent="0.2">
      <c r="A24" s="94" t="s">
        <v>233</v>
      </c>
      <c r="B24" s="93">
        <v>273495</v>
      </c>
      <c r="C24" s="93">
        <v>3970</v>
      </c>
      <c r="D24" s="93">
        <v>860</v>
      </c>
      <c r="E24" s="93">
        <v>0</v>
      </c>
      <c r="F24" s="93">
        <v>0</v>
      </c>
      <c r="G24" s="93">
        <v>-193.38826431975801</v>
      </c>
      <c r="H24" s="93"/>
      <c r="I24" s="93">
        <v>4636.6117356802397</v>
      </c>
      <c r="J24" s="93">
        <v>1268090127</v>
      </c>
      <c r="K24" s="38"/>
      <c r="L24" s="93"/>
      <c r="M24" s="100"/>
      <c r="N24" s="100"/>
      <c r="O24" s="100"/>
      <c r="P24" s="100"/>
      <c r="Q24" s="100"/>
      <c r="R24" s="100"/>
      <c r="S24" s="100"/>
      <c r="T24" s="101"/>
      <c r="U24" s="109"/>
      <c r="V24" s="101"/>
      <c r="W24" s="103"/>
      <c r="X24" s="103"/>
      <c r="Y24" s="103"/>
      <c r="AA24" s="105"/>
      <c r="AB24" s="105"/>
      <c r="AC24" s="105"/>
      <c r="AD24" s="106"/>
      <c r="AE24" s="105"/>
      <c r="AF24" s="105"/>
      <c r="AG24" s="105"/>
      <c r="AH24" s="105"/>
      <c r="AI24" s="105"/>
      <c r="AJ24" s="105"/>
      <c r="AK24" s="105"/>
      <c r="AM24" s="107"/>
    </row>
    <row r="25" spans="1:39" s="104" customFormat="1" ht="15.75" customHeight="1" x14ac:dyDescent="0.2">
      <c r="A25" s="94" t="s">
        <v>234</v>
      </c>
      <c r="B25" s="93">
        <v>287014</v>
      </c>
      <c r="C25" s="93">
        <v>5025</v>
      </c>
      <c r="D25" s="93">
        <v>654</v>
      </c>
      <c r="E25" s="93">
        <v>0</v>
      </c>
      <c r="F25" s="93">
        <v>0</v>
      </c>
      <c r="G25" s="93">
        <v>-193.38826431975801</v>
      </c>
      <c r="H25" s="93"/>
      <c r="I25" s="93">
        <v>5485.6117356802397</v>
      </c>
      <c r="J25" s="93">
        <v>1574447367</v>
      </c>
      <c r="K25" s="38"/>
      <c r="L25" s="93"/>
      <c r="M25" s="100"/>
      <c r="N25" s="100"/>
      <c r="O25" s="100"/>
      <c r="P25" s="100"/>
      <c r="Q25" s="100"/>
      <c r="R25" s="100"/>
      <c r="S25" s="100"/>
      <c r="T25" s="101"/>
      <c r="U25" s="102"/>
      <c r="V25" s="101"/>
      <c r="W25" s="103"/>
      <c r="X25" s="103"/>
      <c r="Y25" s="103"/>
      <c r="AA25" s="105"/>
      <c r="AB25" s="105"/>
      <c r="AC25" s="105"/>
      <c r="AD25" s="106"/>
      <c r="AE25" s="105"/>
      <c r="AF25" s="105"/>
      <c r="AG25" s="105"/>
      <c r="AH25" s="105"/>
      <c r="AI25" s="105"/>
      <c r="AJ25" s="105"/>
      <c r="AK25" s="105"/>
      <c r="AM25" s="107"/>
    </row>
    <row r="26" spans="1:39" s="104" customFormat="1" ht="12.75" x14ac:dyDescent="0.2">
      <c r="A26" s="94" t="s">
        <v>235</v>
      </c>
      <c r="B26" s="93">
        <v>286399</v>
      </c>
      <c r="C26" s="93">
        <v>5098</v>
      </c>
      <c r="D26" s="93">
        <v>809</v>
      </c>
      <c r="E26" s="93">
        <v>0</v>
      </c>
      <c r="F26" s="93">
        <v>0</v>
      </c>
      <c r="G26" s="93">
        <v>-193.38826431975801</v>
      </c>
      <c r="H26" s="93"/>
      <c r="I26" s="93">
        <v>5713.6117356802397</v>
      </c>
      <c r="J26" s="93">
        <v>1636372687</v>
      </c>
      <c r="K26" s="38"/>
      <c r="L26" s="93"/>
      <c r="M26" s="100"/>
      <c r="N26" s="100"/>
      <c r="O26" s="100"/>
      <c r="P26" s="100"/>
      <c r="Q26" s="100"/>
      <c r="R26" s="100"/>
      <c r="S26" s="100"/>
      <c r="T26" s="101"/>
      <c r="U26" s="109"/>
      <c r="V26" s="101"/>
      <c r="W26" s="103"/>
      <c r="X26" s="103"/>
      <c r="Y26" s="103"/>
      <c r="AA26" s="105"/>
      <c r="AB26" s="105"/>
      <c r="AC26" s="105"/>
      <c r="AD26" s="106"/>
      <c r="AE26" s="105"/>
      <c r="AF26" s="105"/>
      <c r="AG26" s="105"/>
      <c r="AH26" s="105"/>
      <c r="AI26" s="105"/>
      <c r="AJ26" s="105"/>
      <c r="AK26" s="105"/>
      <c r="AM26" s="107"/>
    </row>
    <row r="27" spans="1:39" s="104" customFormat="1" ht="12.75" x14ac:dyDescent="0.2">
      <c r="A27" s="94" t="s">
        <v>236</v>
      </c>
      <c r="B27" s="93">
        <v>245376</v>
      </c>
      <c r="C27" s="93">
        <v>3476</v>
      </c>
      <c r="D27" s="93">
        <v>435</v>
      </c>
      <c r="E27" s="93">
        <v>0</v>
      </c>
      <c r="F27" s="93">
        <v>0</v>
      </c>
      <c r="G27" s="93">
        <v>-193.38826431975801</v>
      </c>
      <c r="H27" s="93"/>
      <c r="I27" s="93">
        <v>3717.6117356802401</v>
      </c>
      <c r="J27" s="93">
        <v>912212697</v>
      </c>
      <c r="K27" s="38"/>
      <c r="L27" s="93"/>
      <c r="M27" s="100"/>
      <c r="N27" s="100"/>
      <c r="O27" s="100"/>
      <c r="P27" s="100"/>
      <c r="Q27" s="100"/>
      <c r="R27" s="100"/>
      <c r="S27" s="100"/>
      <c r="T27" s="101"/>
      <c r="U27" s="109"/>
      <c r="V27" s="101"/>
      <c r="W27" s="103"/>
      <c r="X27" s="103"/>
      <c r="Y27" s="103"/>
      <c r="AA27" s="105"/>
      <c r="AB27" s="105"/>
      <c r="AC27" s="105"/>
      <c r="AD27" s="106"/>
      <c r="AE27" s="105"/>
      <c r="AF27" s="105"/>
      <c r="AG27" s="105"/>
      <c r="AH27" s="105"/>
      <c r="AI27" s="105"/>
      <c r="AJ27" s="105"/>
      <c r="AK27" s="105"/>
      <c r="AM27" s="107"/>
    </row>
    <row r="28" spans="1:39" s="104" customFormat="1" ht="12.75" x14ac:dyDescent="0.2">
      <c r="A28" s="94" t="s">
        <v>237</v>
      </c>
      <c r="B28" s="93">
        <v>130046</v>
      </c>
      <c r="C28" s="93">
        <v>5147</v>
      </c>
      <c r="D28" s="93">
        <v>357</v>
      </c>
      <c r="E28" s="93">
        <v>784</v>
      </c>
      <c r="F28" s="93">
        <v>0</v>
      </c>
      <c r="G28" s="93">
        <v>-193.38826431975801</v>
      </c>
      <c r="H28" s="93"/>
      <c r="I28" s="93">
        <v>6094.6117356802397</v>
      </c>
      <c r="J28" s="93">
        <v>792579878</v>
      </c>
      <c r="K28" s="38"/>
      <c r="L28" s="93"/>
      <c r="M28" s="100"/>
      <c r="N28" s="100"/>
      <c r="O28" s="100"/>
      <c r="P28" s="100"/>
      <c r="Q28" s="100"/>
      <c r="R28" s="100"/>
      <c r="S28" s="100"/>
      <c r="T28" s="101"/>
      <c r="U28" s="109"/>
      <c r="V28" s="101"/>
      <c r="W28" s="103"/>
      <c r="X28" s="103"/>
      <c r="Y28" s="103"/>
      <c r="AA28" s="105"/>
      <c r="AB28" s="105"/>
      <c r="AC28" s="105"/>
      <c r="AD28" s="106"/>
      <c r="AE28" s="105"/>
      <c r="AF28" s="105"/>
      <c r="AG28" s="105"/>
      <c r="AH28" s="105"/>
      <c r="AI28" s="105"/>
      <c r="AJ28" s="105"/>
      <c r="AK28" s="105"/>
      <c r="AM28" s="107"/>
    </row>
    <row r="29" spans="1:39" s="104" customFormat="1" ht="12.75" x14ac:dyDescent="0.2">
      <c r="A29" s="94" t="s">
        <v>238</v>
      </c>
      <c r="B29" s="93">
        <v>269954</v>
      </c>
      <c r="C29" s="93">
        <v>4012</v>
      </c>
      <c r="D29" s="93">
        <v>-684</v>
      </c>
      <c r="E29" s="93">
        <v>242</v>
      </c>
      <c r="F29" s="93">
        <v>26</v>
      </c>
      <c r="G29" s="93">
        <v>-193.38826431975801</v>
      </c>
      <c r="H29" s="93"/>
      <c r="I29" s="93">
        <v>3402.6117356802401</v>
      </c>
      <c r="J29" s="93">
        <v>918548648</v>
      </c>
      <c r="K29" s="38"/>
      <c r="L29" s="93"/>
      <c r="M29" s="100"/>
      <c r="N29" s="100"/>
      <c r="O29" s="100"/>
      <c r="P29" s="100"/>
      <c r="Q29" s="100"/>
      <c r="R29" s="100"/>
      <c r="S29" s="100"/>
      <c r="T29" s="101"/>
      <c r="U29" s="109"/>
      <c r="V29" s="101"/>
      <c r="W29" s="103"/>
      <c r="X29" s="103"/>
      <c r="Y29" s="103"/>
      <c r="AA29" s="105"/>
      <c r="AB29" s="105"/>
      <c r="AC29" s="105"/>
      <c r="AD29" s="106"/>
      <c r="AE29" s="105"/>
      <c r="AF29" s="105"/>
      <c r="AG29" s="105"/>
      <c r="AH29" s="105"/>
      <c r="AI29" s="105"/>
      <c r="AJ29" s="105"/>
      <c r="AK29" s="105"/>
      <c r="AM29" s="107"/>
    </row>
    <row r="30" spans="1:39" s="104" customFormat="1" ht="15.75" customHeight="1" x14ac:dyDescent="0.2">
      <c r="A30" s="94" t="s">
        <v>239</v>
      </c>
      <c r="B30" s="93">
        <v>250424</v>
      </c>
      <c r="C30" s="93">
        <v>2873</v>
      </c>
      <c r="D30" s="93">
        <v>1213</v>
      </c>
      <c r="E30" s="93">
        <v>652</v>
      </c>
      <c r="F30" s="93">
        <v>0</v>
      </c>
      <c r="G30" s="93">
        <v>-193.38826431975801</v>
      </c>
      <c r="H30" s="93"/>
      <c r="I30" s="93">
        <v>4544.6117356802397</v>
      </c>
      <c r="J30" s="93">
        <v>1138079849</v>
      </c>
      <c r="K30" s="38"/>
      <c r="L30" s="93"/>
      <c r="M30" s="100"/>
      <c r="N30" s="100"/>
      <c r="O30" s="100"/>
      <c r="P30" s="100"/>
      <c r="Q30" s="100"/>
      <c r="R30" s="100"/>
      <c r="S30" s="100"/>
      <c r="T30" s="101"/>
      <c r="U30" s="102"/>
      <c r="V30" s="101"/>
      <c r="W30" s="103"/>
      <c r="X30" s="103"/>
      <c r="Y30" s="103"/>
      <c r="AA30" s="105"/>
      <c r="AB30" s="105"/>
      <c r="AC30" s="105"/>
      <c r="AD30" s="106"/>
      <c r="AE30" s="105"/>
      <c r="AF30" s="105"/>
      <c r="AG30" s="105"/>
      <c r="AH30" s="105"/>
      <c r="AI30" s="105"/>
      <c r="AJ30" s="105"/>
      <c r="AK30" s="105"/>
      <c r="AM30" s="107"/>
    </row>
    <row r="31" spans="1:39" ht="13.5" thickBot="1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</row>
    <row r="32" spans="1:39" ht="12.75" customHeight="1" x14ac:dyDescent="0.2">
      <c r="A32" s="96" t="str">
        <f>"1) Regleringsposten redovisas avrundad. Faktiskt belopp är "&amp;G10&amp;" kronor per invånare"</f>
        <v>1) Regleringsposten redovisas avrundad. Faktiskt belopp är -193,388264319758 kronor per invånare</v>
      </c>
      <c r="B32" s="97"/>
      <c r="C32" s="97"/>
      <c r="D32" s="97"/>
      <c r="E32" s="97"/>
      <c r="F32" s="110"/>
      <c r="G32" s="97"/>
      <c r="H32" s="97"/>
      <c r="I32" s="97"/>
      <c r="J32" s="97"/>
      <c r="K32" s="98"/>
      <c r="L32" s="98"/>
    </row>
    <row r="33" s="99" customFormat="1" ht="12" hidden="1" x14ac:dyDescent="0.2"/>
  </sheetData>
  <mergeCells count="1">
    <mergeCell ref="I3:J3"/>
  </mergeCells>
  <conditionalFormatting sqref="H9:I9">
    <cfRule type="cellIs" dxfId="238" priority="67" stopIfTrue="1" operator="lessThan">
      <formula>0</formula>
    </cfRule>
  </conditionalFormatting>
  <conditionalFormatting sqref="K11:L14 H11:H14 H16:H19 K16:L19 K21:L24 H21:H24 H26:H29 K26:L29">
    <cfRule type="cellIs" dxfId="237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236" priority="66" stopIfTrue="1" operator="lessThan">
      <formula>0</formula>
    </cfRule>
  </conditionalFormatting>
  <conditionalFormatting sqref="AM11:AM14 AM16:AM19 AM21:AM24 AM26:AM29">
    <cfRule type="cellIs" dxfId="235" priority="62" operator="lessThan">
      <formula>0</formula>
    </cfRule>
  </conditionalFormatting>
  <conditionalFormatting sqref="K15:L15 H15">
    <cfRule type="cellIs" dxfId="234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233" priority="59" stopIfTrue="1" operator="lessThan">
      <formula>0</formula>
    </cfRule>
  </conditionalFormatting>
  <conditionalFormatting sqref="AM15">
    <cfRule type="cellIs" dxfId="232" priority="55" operator="lessThan">
      <formula>0</formula>
    </cfRule>
  </conditionalFormatting>
  <conditionalFormatting sqref="K25:L25 H25">
    <cfRule type="cellIs" dxfId="231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230" priority="24" stopIfTrue="1" operator="lessThan">
      <formula>0</formula>
    </cfRule>
  </conditionalFormatting>
  <conditionalFormatting sqref="AM25">
    <cfRule type="cellIs" dxfId="229" priority="20" operator="lessThan">
      <formula>0</formula>
    </cfRule>
  </conditionalFormatting>
  <conditionalFormatting sqref="K20:L20 H20">
    <cfRule type="cellIs" dxfId="228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227" priority="31" stopIfTrue="1" operator="lessThan">
      <formula>0</formula>
    </cfRule>
  </conditionalFormatting>
  <conditionalFormatting sqref="AM20">
    <cfRule type="cellIs" dxfId="226" priority="27" operator="lessThan">
      <formula>0</formula>
    </cfRule>
  </conditionalFormatting>
  <conditionalFormatting sqref="K30:L30 H30">
    <cfRule type="cellIs" dxfId="225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224" priority="17" stopIfTrue="1" operator="lessThan">
      <formula>0</formula>
    </cfRule>
  </conditionalFormatting>
  <conditionalFormatting sqref="AM30">
    <cfRule type="cellIs" dxfId="223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222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221" priority="10" stopIfTrue="1" operator="lessThan">
      <formula>0</formula>
    </cfRule>
  </conditionalFormatting>
  <conditionalFormatting sqref="AM10">
    <cfRule type="cellIs" dxfId="220" priority="6" operator="lessThan">
      <formula>0</formula>
    </cfRule>
  </conditionalFormatting>
  <conditionalFormatting sqref="C10">
    <cfRule type="cellIs" dxfId="219" priority="2" operator="lessThan">
      <formula>0</formula>
    </cfRule>
  </conditionalFormatting>
  <conditionalFormatting sqref="C10:J30">
    <cfRule type="cellIs" dxfId="218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O36"/>
  <sheetViews>
    <sheetView showGridLines="0" zoomScaleNormal="100" workbookViewId="0"/>
  </sheetViews>
  <sheetFormatPr defaultColWidth="0" defaultRowHeight="12.75" zeroHeight="1" x14ac:dyDescent="0.2"/>
  <cols>
    <col min="1" max="1" width="16.28515625" style="63" customWidth="1"/>
    <col min="2" max="2" width="11.7109375" style="63" customWidth="1"/>
    <col min="3" max="3" width="17.7109375" style="63" customWidth="1"/>
    <col min="4" max="4" width="16.42578125" style="63" customWidth="1"/>
    <col min="5" max="5" width="9.140625" style="63" customWidth="1"/>
    <col min="6" max="6" width="7.7109375" style="63" customWidth="1"/>
    <col min="7" max="8" width="16.7109375" style="63" customWidth="1"/>
    <col min="9" max="10" width="7.7109375" style="63" customWidth="1"/>
    <col min="11" max="11" width="10" style="63" customWidth="1"/>
    <col min="12" max="12" width="3.85546875" customWidth="1"/>
    <col min="13" max="15" width="0" hidden="1" customWidth="1"/>
    <col min="16" max="16384" width="9.140625" hidden="1"/>
  </cols>
  <sheetData>
    <row r="1" spans="1:11" ht="16.5" thickBot="1" x14ac:dyDescent="0.3">
      <c r="A1" s="42" t="str">
        <f>"Tabell 2   Inkomstutjämning "&amp;Innehåll!C31</f>
        <v>Tabell 2   Inkomstutjämning 2019</v>
      </c>
      <c r="B1" s="43"/>
      <c r="C1" s="44"/>
      <c r="D1" s="45"/>
      <c r="E1" s="44"/>
      <c r="F1" s="44"/>
      <c r="G1" s="46"/>
      <c r="H1" s="46"/>
      <c r="I1" s="46"/>
      <c r="J1" s="46"/>
      <c r="K1" s="44"/>
    </row>
    <row r="2" spans="1:11" x14ac:dyDescent="0.2">
      <c r="A2" s="47" t="s">
        <v>67</v>
      </c>
      <c r="B2" s="15" t="s">
        <v>38</v>
      </c>
      <c r="C2" s="15" t="s">
        <v>47</v>
      </c>
      <c r="D2" s="216" t="s">
        <v>48</v>
      </c>
      <c r="E2" s="217"/>
      <c r="F2" s="217"/>
      <c r="G2" s="48" t="s">
        <v>49</v>
      </c>
      <c r="H2" s="48" t="s">
        <v>50</v>
      </c>
      <c r="I2" s="218" t="s">
        <v>51</v>
      </c>
      <c r="J2" s="218"/>
      <c r="K2" s="49" t="s">
        <v>39</v>
      </c>
    </row>
    <row r="3" spans="1:11" x14ac:dyDescent="0.2">
      <c r="A3" s="22"/>
      <c r="B3" s="41" t="str">
        <f>IF(Innehåll!C32="prel","den 30 juni","den 1 nov.")</f>
        <v>den 1 nov.</v>
      </c>
      <c r="C3" s="14" t="str">
        <f>"enligt "&amp;Innehåll!C31-1&amp;" års"</f>
        <v>enligt 2018 års</v>
      </c>
      <c r="D3" s="23" t="s">
        <v>43</v>
      </c>
      <c r="E3" s="24" t="s">
        <v>42</v>
      </c>
      <c r="F3" s="25" t="s">
        <v>52</v>
      </c>
      <c r="G3" s="50" t="s">
        <v>53</v>
      </c>
      <c r="H3" s="50" t="s">
        <v>54</v>
      </c>
      <c r="I3" s="219" t="s">
        <v>55</v>
      </c>
      <c r="J3" s="219"/>
      <c r="K3" s="51" t="s">
        <v>40</v>
      </c>
    </row>
    <row r="4" spans="1:11" x14ac:dyDescent="0.2">
      <c r="A4" s="22" t="s">
        <v>24</v>
      </c>
      <c r="B4" s="17">
        <f>Innehåll!C31-1</f>
        <v>2018</v>
      </c>
      <c r="C4" s="14" t="s">
        <v>56</v>
      </c>
      <c r="D4" s="26"/>
      <c r="E4" s="27"/>
      <c r="F4" s="28" t="s">
        <v>57</v>
      </c>
      <c r="G4" s="29" t="str">
        <f>"("&amp;Innehåll!C44&amp;"%)"</f>
        <v>(115%)</v>
      </c>
      <c r="H4" s="52" t="s">
        <v>40</v>
      </c>
      <c r="I4" s="220" t="s">
        <v>68</v>
      </c>
      <c r="J4" s="220"/>
      <c r="K4" s="53" t="s">
        <v>41</v>
      </c>
    </row>
    <row r="5" spans="1:11" ht="14.25" x14ac:dyDescent="0.2">
      <c r="A5" s="22" t="s">
        <v>29</v>
      </c>
      <c r="B5" s="16"/>
      <c r="C5" s="30" t="s">
        <v>59</v>
      </c>
      <c r="D5" s="54"/>
      <c r="E5" s="27"/>
      <c r="F5" s="28" t="s">
        <v>60</v>
      </c>
      <c r="G5" s="55"/>
      <c r="H5" s="50" t="s">
        <v>69</v>
      </c>
      <c r="I5" s="56" t="s">
        <v>61</v>
      </c>
      <c r="J5" s="56" t="s">
        <v>62</v>
      </c>
      <c r="K5" s="53" t="s">
        <v>45</v>
      </c>
    </row>
    <row r="6" spans="1:11" x14ac:dyDescent="0.2">
      <c r="A6" s="22"/>
      <c r="B6" s="16"/>
      <c r="C6" s="31">
        <f>Innehåll!C31-1</f>
        <v>2018</v>
      </c>
      <c r="D6" s="32" t="str">
        <f>Innehåll!C46</f>
        <v>1,040</v>
      </c>
      <c r="E6" s="27"/>
      <c r="F6" s="28" t="s">
        <v>63</v>
      </c>
      <c r="G6" s="57"/>
      <c r="H6" s="50" t="s">
        <v>64</v>
      </c>
      <c r="I6" s="10" t="str">
        <f>"("&amp;Innehåll!C39&amp;"%)"</f>
        <v>(90%)</v>
      </c>
      <c r="J6" s="10" t="str">
        <f>"("&amp;Innehåll!C40&amp;"%)"</f>
        <v>(85%)</v>
      </c>
      <c r="K6" s="58" t="s">
        <v>44</v>
      </c>
    </row>
    <row r="7" spans="1:11" x14ac:dyDescent="0.2">
      <c r="A7" s="18"/>
      <c r="B7" s="18"/>
      <c r="C7" s="33" t="str">
        <f>Innehåll!C31</f>
        <v>2019</v>
      </c>
      <c r="D7" s="34" t="str">
        <f>Innehåll!C47</f>
        <v>1,039</v>
      </c>
      <c r="E7" s="35"/>
      <c r="F7" s="36" t="s">
        <v>65</v>
      </c>
      <c r="G7" s="59"/>
      <c r="H7" s="60" t="s">
        <v>66</v>
      </c>
      <c r="I7" s="61"/>
      <c r="J7" s="61"/>
      <c r="K7" s="62"/>
    </row>
    <row r="8" spans="1:11" ht="19.5" customHeight="1" x14ac:dyDescent="0.2">
      <c r="A8" s="19" t="s">
        <v>218</v>
      </c>
      <c r="B8" s="20">
        <v>10215309</v>
      </c>
      <c r="C8" s="20">
        <v>2180826931300</v>
      </c>
      <c r="D8" s="20">
        <v>2356514348885</v>
      </c>
      <c r="E8" s="20">
        <v>230685</v>
      </c>
      <c r="F8" s="112">
        <v>100</v>
      </c>
      <c r="G8" s="20">
        <v>2709996340169</v>
      </c>
      <c r="H8" s="20">
        <v>353481991284</v>
      </c>
      <c r="I8" s="114"/>
      <c r="J8" s="114"/>
      <c r="K8" s="114"/>
    </row>
    <row r="9" spans="1:11" ht="18" customHeight="1" x14ac:dyDescent="0.2">
      <c r="A9" s="94" t="s">
        <v>219</v>
      </c>
      <c r="B9" s="37">
        <v>2339640</v>
      </c>
      <c r="C9" s="37">
        <v>585829789800</v>
      </c>
      <c r="D9" s="37">
        <v>633024237666</v>
      </c>
      <c r="E9" s="37">
        <v>270565</v>
      </c>
      <c r="F9" s="111">
        <v>117.3</v>
      </c>
      <c r="G9" s="38">
        <v>620677831410</v>
      </c>
      <c r="H9" s="38">
        <v>-12346406256</v>
      </c>
      <c r="I9" s="211">
        <v>10.029999999999999</v>
      </c>
      <c r="J9" s="212">
        <v>9.51</v>
      </c>
      <c r="K9" s="38">
        <v>-502</v>
      </c>
    </row>
    <row r="10" spans="1:11" x14ac:dyDescent="0.2">
      <c r="A10" s="94" t="s">
        <v>220</v>
      </c>
      <c r="B10" s="37">
        <v>375240</v>
      </c>
      <c r="C10" s="37">
        <v>79445433200</v>
      </c>
      <c r="D10" s="37">
        <v>85845557299</v>
      </c>
      <c r="E10" s="37">
        <v>228775</v>
      </c>
      <c r="F10" s="111">
        <v>99.2</v>
      </c>
      <c r="G10" s="38">
        <v>99546575310</v>
      </c>
      <c r="H10" s="38">
        <v>13701018011</v>
      </c>
      <c r="I10" s="212">
        <v>9.94</v>
      </c>
      <c r="J10" s="211">
        <v>9.42</v>
      </c>
      <c r="K10" s="38">
        <v>3629</v>
      </c>
    </row>
    <row r="11" spans="1:11" x14ac:dyDescent="0.2">
      <c r="A11" s="94" t="s">
        <v>221</v>
      </c>
      <c r="B11" s="37">
        <v>294042</v>
      </c>
      <c r="C11" s="37">
        <v>57273357400</v>
      </c>
      <c r="D11" s="37">
        <v>61887299072</v>
      </c>
      <c r="E11" s="37">
        <v>210471</v>
      </c>
      <c r="F11" s="111">
        <v>91.2</v>
      </c>
      <c r="G11" s="38">
        <v>78005740586</v>
      </c>
      <c r="H11" s="38">
        <v>16118441514</v>
      </c>
      <c r="I11" s="212">
        <v>9.2100000000000009</v>
      </c>
      <c r="J11" s="211">
        <v>8.69</v>
      </c>
      <c r="K11" s="38">
        <v>5049</v>
      </c>
    </row>
    <row r="12" spans="1:11" x14ac:dyDescent="0.2">
      <c r="A12" s="94" t="s">
        <v>222</v>
      </c>
      <c r="B12" s="37">
        <v>460860</v>
      </c>
      <c r="C12" s="37">
        <v>92650200600</v>
      </c>
      <c r="D12" s="37">
        <v>100114100760</v>
      </c>
      <c r="E12" s="37">
        <v>217233</v>
      </c>
      <c r="F12" s="111">
        <v>94.2</v>
      </c>
      <c r="G12" s="38">
        <v>122260512465</v>
      </c>
      <c r="H12" s="38">
        <v>22146411705</v>
      </c>
      <c r="I12" s="212">
        <v>10.15</v>
      </c>
      <c r="J12" s="211">
        <v>9.6300000000000008</v>
      </c>
      <c r="K12" s="38">
        <v>4878</v>
      </c>
    </row>
    <row r="13" spans="1:11" x14ac:dyDescent="0.2">
      <c r="A13" s="94" t="s">
        <v>223</v>
      </c>
      <c r="B13" s="37">
        <v>360388</v>
      </c>
      <c r="C13" s="37">
        <v>72319369400</v>
      </c>
      <c r="D13" s="37">
        <v>78145417799</v>
      </c>
      <c r="E13" s="37">
        <v>216837</v>
      </c>
      <c r="F13" s="111">
        <v>94</v>
      </c>
      <c r="G13" s="38">
        <v>95606521647</v>
      </c>
      <c r="H13" s="38">
        <v>17461103848</v>
      </c>
      <c r="I13" s="212">
        <v>9.94</v>
      </c>
      <c r="J13" s="211">
        <v>9.42</v>
      </c>
      <c r="K13" s="38">
        <v>4816</v>
      </c>
    </row>
    <row r="14" spans="1:11" ht="18" customHeight="1" x14ac:dyDescent="0.2">
      <c r="A14" s="94" t="s">
        <v>224</v>
      </c>
      <c r="B14" s="37">
        <v>199397</v>
      </c>
      <c r="C14" s="37">
        <v>38950264600</v>
      </c>
      <c r="D14" s="37">
        <v>42088097916</v>
      </c>
      <c r="E14" s="37">
        <v>211077</v>
      </c>
      <c r="F14" s="111">
        <v>91.5</v>
      </c>
      <c r="G14" s="38">
        <v>52897581487</v>
      </c>
      <c r="H14" s="38">
        <v>10809483571</v>
      </c>
      <c r="I14" s="212">
        <v>9.31</v>
      </c>
      <c r="J14" s="211">
        <v>8.7899999999999991</v>
      </c>
      <c r="K14" s="38">
        <v>5047</v>
      </c>
    </row>
    <row r="15" spans="1:11" x14ac:dyDescent="0.2">
      <c r="A15" s="94" t="s">
        <v>225</v>
      </c>
      <c r="B15" s="37">
        <v>244514</v>
      </c>
      <c r="C15" s="37">
        <v>47435866700</v>
      </c>
      <c r="D15" s="37">
        <v>51257300121</v>
      </c>
      <c r="E15" s="37">
        <v>209629</v>
      </c>
      <c r="F15" s="111">
        <v>90.9</v>
      </c>
      <c r="G15" s="38">
        <v>64866568904</v>
      </c>
      <c r="H15" s="38">
        <v>13609268783</v>
      </c>
      <c r="I15" s="212">
        <v>8.7200000000000006</v>
      </c>
      <c r="J15" s="211">
        <v>8.1999999999999993</v>
      </c>
      <c r="K15" s="38">
        <v>4853</v>
      </c>
    </row>
    <row r="16" spans="1:11" x14ac:dyDescent="0.2">
      <c r="A16" s="94" t="s">
        <v>226</v>
      </c>
      <c r="B16" s="37">
        <v>59126</v>
      </c>
      <c r="C16" s="37">
        <v>10983892000</v>
      </c>
      <c r="D16" s="37">
        <v>11868754340</v>
      </c>
      <c r="E16" s="37">
        <v>200737</v>
      </c>
      <c r="F16" s="111">
        <v>87</v>
      </c>
      <c r="G16" s="38">
        <v>15685403507</v>
      </c>
      <c r="H16" s="38">
        <v>3816649167</v>
      </c>
      <c r="I16" s="212">
        <v>9.48</v>
      </c>
      <c r="J16" s="211">
        <v>8.9499999999999993</v>
      </c>
      <c r="K16" s="38">
        <v>6119</v>
      </c>
    </row>
    <row r="17" spans="1:11" x14ac:dyDescent="0.2">
      <c r="A17" s="94" t="s">
        <v>227</v>
      </c>
      <c r="B17" s="37">
        <v>159698</v>
      </c>
      <c r="C17" s="37">
        <v>31347631800</v>
      </c>
      <c r="D17" s="37">
        <v>33872997018</v>
      </c>
      <c r="E17" s="37">
        <v>212107</v>
      </c>
      <c r="F17" s="111">
        <v>91.9</v>
      </c>
      <c r="G17" s="38">
        <v>42365923100</v>
      </c>
      <c r="H17" s="38">
        <v>8492926082</v>
      </c>
      <c r="I17" s="212">
        <v>9.9700000000000006</v>
      </c>
      <c r="J17" s="211">
        <v>9.4499999999999993</v>
      </c>
      <c r="K17" s="38">
        <v>5302</v>
      </c>
    </row>
    <row r="18" spans="1:11" x14ac:dyDescent="0.2">
      <c r="A18" s="94" t="s">
        <v>228</v>
      </c>
      <c r="B18" s="37">
        <v>1360112</v>
      </c>
      <c r="C18" s="37">
        <v>267121076500</v>
      </c>
      <c r="D18" s="37">
        <v>288640350423</v>
      </c>
      <c r="E18" s="37">
        <v>212218</v>
      </c>
      <c r="F18" s="111">
        <v>92</v>
      </c>
      <c r="G18" s="38">
        <v>360821052228</v>
      </c>
      <c r="H18" s="38">
        <v>72180701805</v>
      </c>
      <c r="I18" s="212">
        <v>9.3800000000000008</v>
      </c>
      <c r="J18" s="211">
        <v>8.86</v>
      </c>
      <c r="K18" s="38">
        <v>4978</v>
      </c>
    </row>
    <row r="19" spans="1:11" ht="18" customHeight="1" x14ac:dyDescent="0.2">
      <c r="A19" s="94" t="s">
        <v>229</v>
      </c>
      <c r="B19" s="37">
        <v>328853</v>
      </c>
      <c r="C19" s="37">
        <v>69307256400</v>
      </c>
      <c r="D19" s="37">
        <v>74890648976</v>
      </c>
      <c r="E19" s="37">
        <v>227733</v>
      </c>
      <c r="F19" s="111">
        <v>98.7</v>
      </c>
      <c r="G19" s="38">
        <v>87240672451</v>
      </c>
      <c r="H19" s="38">
        <v>12350023475</v>
      </c>
      <c r="I19" s="212">
        <v>9.8000000000000007</v>
      </c>
      <c r="J19" s="211">
        <v>9.2799999999999994</v>
      </c>
      <c r="K19" s="38">
        <v>3680</v>
      </c>
    </row>
    <row r="20" spans="1:11" x14ac:dyDescent="0.2">
      <c r="A20" s="94" t="s">
        <v>230</v>
      </c>
      <c r="B20" s="37">
        <v>1707536</v>
      </c>
      <c r="C20" s="37">
        <v>362180438100</v>
      </c>
      <c r="D20" s="37">
        <v>391357694193</v>
      </c>
      <c r="E20" s="37">
        <v>229194</v>
      </c>
      <c r="F20" s="111">
        <v>99.4</v>
      </c>
      <c r="G20" s="38">
        <v>452988383484</v>
      </c>
      <c r="H20" s="38">
        <v>61630689291</v>
      </c>
      <c r="I20" s="212">
        <v>9.67</v>
      </c>
      <c r="J20" s="211">
        <v>9.15</v>
      </c>
      <c r="K20" s="38">
        <v>3490</v>
      </c>
    </row>
    <row r="21" spans="1:11" x14ac:dyDescent="0.2">
      <c r="A21" s="94" t="s">
        <v>231</v>
      </c>
      <c r="B21" s="37">
        <v>281305</v>
      </c>
      <c r="C21" s="37">
        <v>54250503300</v>
      </c>
      <c r="D21" s="37">
        <v>58620923846</v>
      </c>
      <c r="E21" s="37">
        <v>208389</v>
      </c>
      <c r="F21" s="111">
        <v>90.3</v>
      </c>
      <c r="G21" s="38">
        <v>74626770514</v>
      </c>
      <c r="H21" s="38">
        <v>16005846668</v>
      </c>
      <c r="I21" s="212">
        <v>9.11</v>
      </c>
      <c r="J21" s="211">
        <v>8.59</v>
      </c>
      <c r="K21" s="38">
        <v>5183</v>
      </c>
    </row>
    <row r="22" spans="1:11" x14ac:dyDescent="0.2">
      <c r="A22" s="94" t="s">
        <v>232</v>
      </c>
      <c r="B22" s="37">
        <v>301890</v>
      </c>
      <c r="C22" s="37">
        <v>59280525600</v>
      </c>
      <c r="D22" s="37">
        <v>64056164742</v>
      </c>
      <c r="E22" s="37">
        <v>212184</v>
      </c>
      <c r="F22" s="111">
        <v>92</v>
      </c>
      <c r="G22" s="38">
        <v>80087718848</v>
      </c>
      <c r="H22" s="38">
        <v>16031554106</v>
      </c>
      <c r="I22" s="212">
        <v>10.08</v>
      </c>
      <c r="J22" s="211">
        <v>9.56</v>
      </c>
      <c r="K22" s="38">
        <v>5353</v>
      </c>
    </row>
    <row r="23" spans="1:11" x14ac:dyDescent="0.2">
      <c r="A23" s="94" t="s">
        <v>233</v>
      </c>
      <c r="B23" s="37">
        <v>273495</v>
      </c>
      <c r="C23" s="37">
        <v>55842285600</v>
      </c>
      <c r="D23" s="37">
        <v>60340940128</v>
      </c>
      <c r="E23" s="37">
        <v>220629</v>
      </c>
      <c r="F23" s="111">
        <v>95.6</v>
      </c>
      <c r="G23" s="38">
        <v>72554873186</v>
      </c>
      <c r="H23" s="38">
        <v>12213933058</v>
      </c>
      <c r="I23" s="212">
        <v>8.89</v>
      </c>
      <c r="J23" s="211">
        <v>8.3699999999999992</v>
      </c>
      <c r="K23" s="38">
        <v>3970</v>
      </c>
    </row>
    <row r="24" spans="1:11" ht="18" customHeight="1" x14ac:dyDescent="0.2">
      <c r="A24" s="94" t="s">
        <v>234</v>
      </c>
      <c r="B24" s="37">
        <v>287014</v>
      </c>
      <c r="C24" s="37">
        <v>56503347200</v>
      </c>
      <c r="D24" s="37">
        <v>61055256850</v>
      </c>
      <c r="E24" s="37">
        <v>212726</v>
      </c>
      <c r="F24" s="111">
        <v>92.2</v>
      </c>
      <c r="G24" s="38">
        <v>76141298279</v>
      </c>
      <c r="H24" s="38">
        <v>15086041429</v>
      </c>
      <c r="I24" s="212">
        <v>9.56</v>
      </c>
      <c r="J24" s="211">
        <v>9.0399999999999991</v>
      </c>
      <c r="K24" s="38">
        <v>5025</v>
      </c>
    </row>
    <row r="25" spans="1:11" x14ac:dyDescent="0.2">
      <c r="A25" s="94" t="s">
        <v>235</v>
      </c>
      <c r="B25" s="37">
        <v>286399</v>
      </c>
      <c r="C25" s="37">
        <v>56483672100</v>
      </c>
      <c r="D25" s="37">
        <v>61033996724</v>
      </c>
      <c r="E25" s="37">
        <v>213108</v>
      </c>
      <c r="F25" s="111">
        <v>92.4</v>
      </c>
      <c r="G25" s="38">
        <v>75978146312</v>
      </c>
      <c r="H25" s="38">
        <v>14944149588</v>
      </c>
      <c r="I25" s="212">
        <v>9.77</v>
      </c>
      <c r="J25" s="211">
        <v>9.25</v>
      </c>
      <c r="K25" s="38">
        <v>5098</v>
      </c>
    </row>
    <row r="26" spans="1:11" x14ac:dyDescent="0.2">
      <c r="A26" s="94" t="s">
        <v>236</v>
      </c>
      <c r="B26" s="37">
        <v>245376</v>
      </c>
      <c r="C26" s="37">
        <v>50423869900</v>
      </c>
      <c r="D26" s="37">
        <v>54486016859</v>
      </c>
      <c r="E26" s="37">
        <v>222051</v>
      </c>
      <c r="F26" s="111">
        <v>96.3</v>
      </c>
      <c r="G26" s="38">
        <v>65095246944</v>
      </c>
      <c r="H26" s="38">
        <v>10609230085</v>
      </c>
      <c r="I26" s="212">
        <v>8.0399999999999991</v>
      </c>
      <c r="J26" s="211">
        <v>7.52</v>
      </c>
      <c r="K26" s="38">
        <v>3476</v>
      </c>
    </row>
    <row r="27" spans="1:11" x14ac:dyDescent="0.2">
      <c r="A27" s="94" t="s">
        <v>237</v>
      </c>
      <c r="B27" s="37">
        <v>130046</v>
      </c>
      <c r="C27" s="37">
        <v>24974745900</v>
      </c>
      <c r="D27" s="37">
        <v>26986711430</v>
      </c>
      <c r="E27" s="37">
        <v>207517</v>
      </c>
      <c r="F27" s="111">
        <v>90</v>
      </c>
      <c r="G27" s="38">
        <v>34499610737</v>
      </c>
      <c r="H27" s="38">
        <v>7512899307</v>
      </c>
      <c r="I27" s="212">
        <v>8.91</v>
      </c>
      <c r="J27" s="211">
        <v>8.39</v>
      </c>
      <c r="K27" s="38">
        <v>5147</v>
      </c>
    </row>
    <row r="28" spans="1:11" x14ac:dyDescent="0.2">
      <c r="A28" s="94" t="s">
        <v>238</v>
      </c>
      <c r="B28" s="37">
        <v>269954</v>
      </c>
      <c r="C28" s="37">
        <v>54457525300</v>
      </c>
      <c r="D28" s="37">
        <v>58844623538</v>
      </c>
      <c r="E28" s="37">
        <v>217980</v>
      </c>
      <c r="F28" s="111">
        <v>94.5</v>
      </c>
      <c r="G28" s="38">
        <v>71615489264</v>
      </c>
      <c r="H28" s="38">
        <v>12770865726</v>
      </c>
      <c r="I28" s="212">
        <v>8.48</v>
      </c>
      <c r="J28" s="211">
        <v>7.96</v>
      </c>
      <c r="K28" s="38">
        <v>4012</v>
      </c>
    </row>
    <row r="29" spans="1:11" ht="18" customHeight="1" thickBot="1" x14ac:dyDescent="0.25">
      <c r="A29" s="95" t="s">
        <v>239</v>
      </c>
      <c r="B29" s="74">
        <v>250424</v>
      </c>
      <c r="C29" s="74">
        <v>53765879900</v>
      </c>
      <c r="D29" s="74">
        <v>58097259185</v>
      </c>
      <c r="E29" s="74">
        <v>231996</v>
      </c>
      <c r="F29" s="113">
        <v>100.6</v>
      </c>
      <c r="G29" s="39">
        <v>66434419506</v>
      </c>
      <c r="H29" s="39">
        <v>8337160321</v>
      </c>
      <c r="I29" s="213">
        <v>8.6300000000000008</v>
      </c>
      <c r="J29" s="214">
        <v>8.11</v>
      </c>
      <c r="K29" s="39">
        <v>2873</v>
      </c>
    </row>
    <row r="30" spans="1:11" x14ac:dyDescent="0.2">
      <c r="A30" s="40" t="str">
        <f>"1) Enligt regeringens beslut om uppräkningsfaktorer för beräkning av kommunalskattemedel för år "&amp;Innehåll!C31&amp;"."</f>
        <v>1) Enligt regeringens beslut om uppräkningsfaktorer för beräkning av kommunalskattemedel för år 2019.</v>
      </c>
      <c r="B30" s="64"/>
      <c r="C30" s="65"/>
      <c r="D30" s="65"/>
      <c r="E30" s="66"/>
      <c r="F30" s="67"/>
      <c r="G30" s="68"/>
      <c r="H30" s="68"/>
      <c r="I30" s="68"/>
      <c r="J30" s="68"/>
      <c r="K30" s="69"/>
    </row>
    <row r="31" spans="1:11" x14ac:dyDescent="0.2"/>
    <row r="32" spans="1:11" x14ac:dyDescent="0.2"/>
    <row r="33" hidden="1" x14ac:dyDescent="0.2"/>
    <row r="34" hidden="1" x14ac:dyDescent="0.2"/>
    <row r="35" hidden="1" x14ac:dyDescent="0.2"/>
    <row r="36" hidden="1" x14ac:dyDescent="0.2"/>
  </sheetData>
  <mergeCells count="4">
    <mergeCell ref="D2:F2"/>
    <mergeCell ref="I2:J2"/>
    <mergeCell ref="I3:J3"/>
    <mergeCell ref="I4:J4"/>
  </mergeCells>
  <conditionalFormatting sqref="G9:H13 G15:H18 G20:H23 G25:H28">
    <cfRule type="cellIs" dxfId="217" priority="39" stopIfTrue="1" operator="lessThan">
      <formula>0</formula>
    </cfRule>
  </conditionalFormatting>
  <conditionalFormatting sqref="G14:H14">
    <cfRule type="cellIs" dxfId="216" priority="38" stopIfTrue="1" operator="lessThan">
      <formula>0</formula>
    </cfRule>
  </conditionalFormatting>
  <conditionalFormatting sqref="K9:K13 K15:K18 K20:K23 K25:K28">
    <cfRule type="cellIs" dxfId="215" priority="33" stopIfTrue="1" operator="lessThan">
      <formula>0</formula>
    </cfRule>
  </conditionalFormatting>
  <conditionalFormatting sqref="K9:K13 K15:K18 K20:K23 K25:K28">
    <cfRule type="cellIs" dxfId="214" priority="32" stopIfTrue="1" operator="lessThan">
      <formula>0</formula>
    </cfRule>
  </conditionalFormatting>
  <conditionalFormatting sqref="K14">
    <cfRule type="cellIs" dxfId="213" priority="27" stopIfTrue="1" operator="lessThan">
      <formula>0</formula>
    </cfRule>
  </conditionalFormatting>
  <conditionalFormatting sqref="K14">
    <cfRule type="cellIs" dxfId="212" priority="26" stopIfTrue="1" operator="lessThan">
      <formula>0</formula>
    </cfRule>
  </conditionalFormatting>
  <conditionalFormatting sqref="K19">
    <cfRule type="cellIs" dxfId="211" priority="22" stopIfTrue="1" operator="lessThan">
      <formula>0</formula>
    </cfRule>
  </conditionalFormatting>
  <conditionalFormatting sqref="K19">
    <cfRule type="cellIs" dxfId="210" priority="21" stopIfTrue="1" operator="lessThan">
      <formula>0</formula>
    </cfRule>
  </conditionalFormatting>
  <conditionalFormatting sqref="K24">
    <cfRule type="cellIs" dxfId="209" priority="17" stopIfTrue="1" operator="lessThan">
      <formula>0</formula>
    </cfRule>
  </conditionalFormatting>
  <conditionalFormatting sqref="K24">
    <cfRule type="cellIs" dxfId="208" priority="16" stopIfTrue="1" operator="lessThan">
      <formula>0</formula>
    </cfRule>
  </conditionalFormatting>
  <conditionalFormatting sqref="F8:F29">
    <cfRule type="expression" dxfId="207" priority="40" stopIfTrue="1">
      <formula>IF(C8&lt;0,TRUE,FALSE)</formula>
    </cfRule>
  </conditionalFormatting>
  <conditionalFormatting sqref="G19:H19">
    <cfRule type="cellIs" dxfId="206" priority="37" stopIfTrue="1" operator="lessThan">
      <formula>0</formula>
    </cfRule>
  </conditionalFormatting>
  <conditionalFormatting sqref="G24:H24">
    <cfRule type="cellIs" dxfId="205" priority="36" stopIfTrue="1" operator="lessThan">
      <formula>0</formula>
    </cfRule>
  </conditionalFormatting>
  <conditionalFormatting sqref="G29:H29">
    <cfRule type="cellIs" dxfId="204" priority="35" stopIfTrue="1" operator="lessThan">
      <formula>0</formula>
    </cfRule>
  </conditionalFormatting>
  <conditionalFormatting sqref="K9:K13 K15:K18 K20:K23 K25:K28">
    <cfRule type="cellIs" dxfId="203" priority="34" stopIfTrue="1" operator="lessThan">
      <formula>0</formula>
    </cfRule>
  </conditionalFormatting>
  <conditionalFormatting sqref="K14">
    <cfRule type="cellIs" dxfId="202" priority="25" stopIfTrue="1" operator="lessThan">
      <formula>0</formula>
    </cfRule>
  </conditionalFormatting>
  <conditionalFormatting sqref="K19">
    <cfRule type="cellIs" dxfId="201" priority="20" stopIfTrue="1" operator="lessThan">
      <formula>0</formula>
    </cfRule>
  </conditionalFormatting>
  <conditionalFormatting sqref="K24">
    <cfRule type="cellIs" dxfId="200" priority="15" stopIfTrue="1" operator="lessThan">
      <formula>0</formula>
    </cfRule>
  </conditionalFormatting>
  <conditionalFormatting sqref="K29">
    <cfRule type="cellIs" dxfId="199" priority="12" stopIfTrue="1" operator="lessThan">
      <formula>0</formula>
    </cfRule>
  </conditionalFormatting>
  <conditionalFormatting sqref="K29">
    <cfRule type="cellIs" dxfId="198" priority="11" stopIfTrue="1" operator="lessThan">
      <formula>0</formula>
    </cfRule>
  </conditionalFormatting>
  <conditionalFormatting sqref="K29">
    <cfRule type="cellIs" dxfId="197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2.75" zeroHeight="1" x14ac:dyDescent="0.2"/>
  <cols>
    <col min="1" max="1" width="19" style="9" customWidth="1"/>
    <col min="2" max="2" width="12.7109375" style="9" customWidth="1"/>
    <col min="3" max="3" width="10.140625" style="9" customWidth="1"/>
    <col min="4" max="4" width="12.7109375" style="9" customWidth="1"/>
    <col min="5" max="5" width="10.140625" style="9" customWidth="1"/>
    <col min="6" max="6" width="10.85546875" style="9" customWidth="1"/>
    <col min="7" max="7" width="7.7109375" style="9" customWidth="1"/>
    <col min="8" max="8" width="8.85546875" style="9" customWidth="1"/>
    <col min="9" max="9" width="12.42578125" style="9" customWidth="1"/>
    <col min="10" max="10" width="12.28515625" style="9" customWidth="1"/>
    <col min="11" max="11" width="4.7109375" style="3" customWidth="1"/>
    <col min="12" max="256" width="9.140625" style="3" hidden="1" customWidth="1"/>
    <col min="257" max="257" width="4.28515625" style="3" hidden="1" customWidth="1"/>
    <col min="258" max="258" width="12.7109375" style="3" hidden="1" customWidth="1"/>
    <col min="259" max="259" width="10.140625" style="3" hidden="1" customWidth="1"/>
    <col min="260" max="260" width="12.7109375" style="3" hidden="1" customWidth="1"/>
    <col min="261" max="261" width="10.140625" style="3" hidden="1" customWidth="1"/>
    <col min="262" max="262" width="10.85546875" style="3" hidden="1" customWidth="1"/>
    <col min="263" max="263" width="7.7109375" style="3" hidden="1" customWidth="1"/>
    <col min="264" max="264" width="8.85546875" style="3" hidden="1" customWidth="1"/>
    <col min="265" max="265" width="12.42578125" style="3" hidden="1" customWidth="1"/>
    <col min="266" max="266" width="12.28515625" style="3" hidden="1" customWidth="1"/>
    <col min="267" max="512" width="0" style="3" hidden="1"/>
    <col min="513" max="513" width="19" style="3" hidden="1" customWidth="1"/>
    <col min="514" max="514" width="12.7109375" style="3" hidden="1" customWidth="1"/>
    <col min="515" max="515" width="10.140625" style="3" hidden="1" customWidth="1"/>
    <col min="516" max="516" width="12.7109375" style="3" hidden="1" customWidth="1"/>
    <col min="517" max="517" width="10.140625" style="3" hidden="1" customWidth="1"/>
    <col min="518" max="518" width="10.85546875" style="3" hidden="1" customWidth="1"/>
    <col min="519" max="519" width="7.7109375" style="3" hidden="1" customWidth="1"/>
    <col min="520" max="520" width="8.85546875" style="3" hidden="1" customWidth="1"/>
    <col min="521" max="521" width="12.42578125" style="3" hidden="1" customWidth="1"/>
    <col min="522" max="522" width="12.28515625" style="3" hidden="1" customWidth="1"/>
    <col min="523" max="768" width="0" style="3" hidden="1"/>
    <col min="769" max="769" width="19" style="3" hidden="1" customWidth="1"/>
    <col min="770" max="770" width="12.7109375" style="3" hidden="1" customWidth="1"/>
    <col min="771" max="771" width="10.140625" style="3" hidden="1" customWidth="1"/>
    <col min="772" max="772" width="12.7109375" style="3" hidden="1" customWidth="1"/>
    <col min="773" max="773" width="10.140625" style="3" hidden="1" customWidth="1"/>
    <col min="774" max="774" width="10.85546875" style="3" hidden="1" customWidth="1"/>
    <col min="775" max="775" width="7.7109375" style="3" hidden="1" customWidth="1"/>
    <col min="776" max="776" width="8.85546875" style="3" hidden="1" customWidth="1"/>
    <col min="777" max="777" width="12.42578125" style="3" hidden="1" customWidth="1"/>
    <col min="778" max="778" width="12.28515625" style="3" hidden="1" customWidth="1"/>
    <col min="779" max="1024" width="0" style="3" hidden="1"/>
    <col min="1025" max="1025" width="19" style="3" hidden="1" customWidth="1"/>
    <col min="1026" max="1026" width="12.7109375" style="3" hidden="1" customWidth="1"/>
    <col min="1027" max="1027" width="10.140625" style="3" hidden="1" customWidth="1"/>
    <col min="1028" max="1028" width="12.7109375" style="3" hidden="1" customWidth="1"/>
    <col min="1029" max="1029" width="10.140625" style="3" hidden="1" customWidth="1"/>
    <col min="1030" max="1030" width="10.85546875" style="3" hidden="1" customWidth="1"/>
    <col min="1031" max="1031" width="7.7109375" style="3" hidden="1" customWidth="1"/>
    <col min="1032" max="1032" width="8.85546875" style="3" hidden="1" customWidth="1"/>
    <col min="1033" max="1033" width="12.42578125" style="3" hidden="1" customWidth="1"/>
    <col min="1034" max="1034" width="12.28515625" style="3" hidden="1" customWidth="1"/>
    <col min="1035" max="1280" width="0" style="3" hidden="1"/>
    <col min="1281" max="1281" width="19" style="3" hidden="1" customWidth="1"/>
    <col min="1282" max="1282" width="12.7109375" style="3" hidden="1" customWidth="1"/>
    <col min="1283" max="1283" width="10.140625" style="3" hidden="1" customWidth="1"/>
    <col min="1284" max="1284" width="12.7109375" style="3" hidden="1" customWidth="1"/>
    <col min="1285" max="1285" width="10.140625" style="3" hidden="1" customWidth="1"/>
    <col min="1286" max="1286" width="10.85546875" style="3" hidden="1" customWidth="1"/>
    <col min="1287" max="1287" width="7.7109375" style="3" hidden="1" customWidth="1"/>
    <col min="1288" max="1288" width="8.85546875" style="3" hidden="1" customWidth="1"/>
    <col min="1289" max="1289" width="12.42578125" style="3" hidden="1" customWidth="1"/>
    <col min="1290" max="1290" width="12.28515625" style="3" hidden="1" customWidth="1"/>
    <col min="1291" max="1536" width="0" style="3" hidden="1"/>
    <col min="1537" max="1537" width="19" style="3" hidden="1" customWidth="1"/>
    <col min="1538" max="1538" width="12.7109375" style="3" hidden="1" customWidth="1"/>
    <col min="1539" max="1539" width="10.140625" style="3" hidden="1" customWidth="1"/>
    <col min="1540" max="1540" width="12.7109375" style="3" hidden="1" customWidth="1"/>
    <col min="1541" max="1541" width="10.140625" style="3" hidden="1" customWidth="1"/>
    <col min="1542" max="1542" width="10.85546875" style="3" hidden="1" customWidth="1"/>
    <col min="1543" max="1543" width="7.7109375" style="3" hidden="1" customWidth="1"/>
    <col min="1544" max="1544" width="8.85546875" style="3" hidden="1" customWidth="1"/>
    <col min="1545" max="1545" width="12.42578125" style="3" hidden="1" customWidth="1"/>
    <col min="1546" max="1546" width="12.28515625" style="3" hidden="1" customWidth="1"/>
    <col min="1547" max="1792" width="0" style="3" hidden="1"/>
    <col min="1793" max="1793" width="19" style="3" hidden="1" customWidth="1"/>
    <col min="1794" max="1794" width="12.7109375" style="3" hidden="1" customWidth="1"/>
    <col min="1795" max="1795" width="10.140625" style="3" hidden="1" customWidth="1"/>
    <col min="1796" max="1796" width="12.7109375" style="3" hidden="1" customWidth="1"/>
    <col min="1797" max="1797" width="10.140625" style="3" hidden="1" customWidth="1"/>
    <col min="1798" max="1798" width="10.85546875" style="3" hidden="1" customWidth="1"/>
    <col min="1799" max="1799" width="7.7109375" style="3" hidden="1" customWidth="1"/>
    <col min="1800" max="1800" width="8.85546875" style="3" hidden="1" customWidth="1"/>
    <col min="1801" max="1801" width="12.42578125" style="3" hidden="1" customWidth="1"/>
    <col min="1802" max="1802" width="12.28515625" style="3" hidden="1" customWidth="1"/>
    <col min="1803" max="2048" width="0" style="3" hidden="1"/>
    <col min="2049" max="2049" width="19" style="3" hidden="1" customWidth="1"/>
    <col min="2050" max="2050" width="12.7109375" style="3" hidden="1" customWidth="1"/>
    <col min="2051" max="2051" width="10.140625" style="3" hidden="1" customWidth="1"/>
    <col min="2052" max="2052" width="12.7109375" style="3" hidden="1" customWidth="1"/>
    <col min="2053" max="2053" width="10.140625" style="3" hidden="1" customWidth="1"/>
    <col min="2054" max="2054" width="10.85546875" style="3" hidden="1" customWidth="1"/>
    <col min="2055" max="2055" width="7.7109375" style="3" hidden="1" customWidth="1"/>
    <col min="2056" max="2056" width="8.85546875" style="3" hidden="1" customWidth="1"/>
    <col min="2057" max="2057" width="12.42578125" style="3" hidden="1" customWidth="1"/>
    <col min="2058" max="2058" width="12.28515625" style="3" hidden="1" customWidth="1"/>
    <col min="2059" max="2304" width="0" style="3" hidden="1"/>
    <col min="2305" max="2305" width="19" style="3" hidden="1" customWidth="1"/>
    <col min="2306" max="2306" width="12.7109375" style="3" hidden="1" customWidth="1"/>
    <col min="2307" max="2307" width="10.140625" style="3" hidden="1" customWidth="1"/>
    <col min="2308" max="2308" width="12.7109375" style="3" hidden="1" customWidth="1"/>
    <col min="2309" max="2309" width="10.140625" style="3" hidden="1" customWidth="1"/>
    <col min="2310" max="2310" width="10.85546875" style="3" hidden="1" customWidth="1"/>
    <col min="2311" max="2311" width="7.7109375" style="3" hidden="1" customWidth="1"/>
    <col min="2312" max="2312" width="8.85546875" style="3" hidden="1" customWidth="1"/>
    <col min="2313" max="2313" width="12.42578125" style="3" hidden="1" customWidth="1"/>
    <col min="2314" max="2314" width="12.28515625" style="3" hidden="1" customWidth="1"/>
    <col min="2315" max="2560" width="0" style="3" hidden="1"/>
    <col min="2561" max="2561" width="19" style="3" hidden="1" customWidth="1"/>
    <col min="2562" max="2562" width="12.7109375" style="3" hidden="1" customWidth="1"/>
    <col min="2563" max="2563" width="10.140625" style="3" hidden="1" customWidth="1"/>
    <col min="2564" max="2564" width="12.7109375" style="3" hidden="1" customWidth="1"/>
    <col min="2565" max="2565" width="10.140625" style="3" hidden="1" customWidth="1"/>
    <col min="2566" max="2566" width="10.85546875" style="3" hidden="1" customWidth="1"/>
    <col min="2567" max="2567" width="7.7109375" style="3" hidden="1" customWidth="1"/>
    <col min="2568" max="2568" width="8.85546875" style="3" hidden="1" customWidth="1"/>
    <col min="2569" max="2569" width="12.42578125" style="3" hidden="1" customWidth="1"/>
    <col min="2570" max="2570" width="12.28515625" style="3" hidden="1" customWidth="1"/>
    <col min="2571" max="2816" width="0" style="3" hidden="1"/>
    <col min="2817" max="2817" width="19" style="3" hidden="1" customWidth="1"/>
    <col min="2818" max="2818" width="12.7109375" style="3" hidden="1" customWidth="1"/>
    <col min="2819" max="2819" width="10.140625" style="3" hidden="1" customWidth="1"/>
    <col min="2820" max="2820" width="12.7109375" style="3" hidden="1" customWidth="1"/>
    <col min="2821" max="2821" width="10.140625" style="3" hidden="1" customWidth="1"/>
    <col min="2822" max="2822" width="10.85546875" style="3" hidden="1" customWidth="1"/>
    <col min="2823" max="2823" width="7.7109375" style="3" hidden="1" customWidth="1"/>
    <col min="2824" max="2824" width="8.85546875" style="3" hidden="1" customWidth="1"/>
    <col min="2825" max="2825" width="12.42578125" style="3" hidden="1" customWidth="1"/>
    <col min="2826" max="2826" width="12.28515625" style="3" hidden="1" customWidth="1"/>
    <col min="2827" max="3072" width="0" style="3" hidden="1"/>
    <col min="3073" max="3073" width="19" style="3" hidden="1" customWidth="1"/>
    <col min="3074" max="3074" width="12.7109375" style="3" hidden="1" customWidth="1"/>
    <col min="3075" max="3075" width="10.140625" style="3" hidden="1" customWidth="1"/>
    <col min="3076" max="3076" width="12.7109375" style="3" hidden="1" customWidth="1"/>
    <col min="3077" max="3077" width="10.140625" style="3" hidden="1" customWidth="1"/>
    <col min="3078" max="3078" width="10.85546875" style="3" hidden="1" customWidth="1"/>
    <col min="3079" max="3079" width="7.7109375" style="3" hidden="1" customWidth="1"/>
    <col min="3080" max="3080" width="8.85546875" style="3" hidden="1" customWidth="1"/>
    <col min="3081" max="3081" width="12.42578125" style="3" hidden="1" customWidth="1"/>
    <col min="3082" max="3082" width="12.28515625" style="3" hidden="1" customWidth="1"/>
    <col min="3083" max="3328" width="0" style="3" hidden="1"/>
    <col min="3329" max="3329" width="19" style="3" hidden="1" customWidth="1"/>
    <col min="3330" max="3330" width="12.7109375" style="3" hidden="1" customWidth="1"/>
    <col min="3331" max="3331" width="10.140625" style="3" hidden="1" customWidth="1"/>
    <col min="3332" max="3332" width="12.7109375" style="3" hidden="1" customWidth="1"/>
    <col min="3333" max="3333" width="10.140625" style="3" hidden="1" customWidth="1"/>
    <col min="3334" max="3334" width="10.85546875" style="3" hidden="1" customWidth="1"/>
    <col min="3335" max="3335" width="7.7109375" style="3" hidden="1" customWidth="1"/>
    <col min="3336" max="3336" width="8.85546875" style="3" hidden="1" customWidth="1"/>
    <col min="3337" max="3337" width="12.42578125" style="3" hidden="1" customWidth="1"/>
    <col min="3338" max="3338" width="12.28515625" style="3" hidden="1" customWidth="1"/>
    <col min="3339" max="3584" width="0" style="3" hidden="1"/>
    <col min="3585" max="3585" width="19" style="3" hidden="1" customWidth="1"/>
    <col min="3586" max="3586" width="12.7109375" style="3" hidden="1" customWidth="1"/>
    <col min="3587" max="3587" width="10.140625" style="3" hidden="1" customWidth="1"/>
    <col min="3588" max="3588" width="12.7109375" style="3" hidden="1" customWidth="1"/>
    <col min="3589" max="3589" width="10.140625" style="3" hidden="1" customWidth="1"/>
    <col min="3590" max="3590" width="10.85546875" style="3" hidden="1" customWidth="1"/>
    <col min="3591" max="3591" width="7.7109375" style="3" hidden="1" customWidth="1"/>
    <col min="3592" max="3592" width="8.85546875" style="3" hidden="1" customWidth="1"/>
    <col min="3593" max="3593" width="12.42578125" style="3" hidden="1" customWidth="1"/>
    <col min="3594" max="3594" width="12.28515625" style="3" hidden="1" customWidth="1"/>
    <col min="3595" max="3840" width="0" style="3" hidden="1"/>
    <col min="3841" max="3841" width="19" style="3" hidden="1" customWidth="1"/>
    <col min="3842" max="3842" width="12.7109375" style="3" hidden="1" customWidth="1"/>
    <col min="3843" max="3843" width="10.140625" style="3" hidden="1" customWidth="1"/>
    <col min="3844" max="3844" width="12.7109375" style="3" hidden="1" customWidth="1"/>
    <col min="3845" max="3845" width="10.140625" style="3" hidden="1" customWidth="1"/>
    <col min="3846" max="3846" width="10.85546875" style="3" hidden="1" customWidth="1"/>
    <col min="3847" max="3847" width="7.7109375" style="3" hidden="1" customWidth="1"/>
    <col min="3848" max="3848" width="8.85546875" style="3" hidden="1" customWidth="1"/>
    <col min="3849" max="3849" width="12.42578125" style="3" hidden="1" customWidth="1"/>
    <col min="3850" max="3850" width="12.28515625" style="3" hidden="1" customWidth="1"/>
    <col min="3851" max="4096" width="0" style="3" hidden="1"/>
    <col min="4097" max="4097" width="19" style="3" hidden="1" customWidth="1"/>
    <col min="4098" max="4098" width="12.7109375" style="3" hidden="1" customWidth="1"/>
    <col min="4099" max="4099" width="10.140625" style="3" hidden="1" customWidth="1"/>
    <col min="4100" max="4100" width="12.7109375" style="3" hidden="1" customWidth="1"/>
    <col min="4101" max="4101" width="10.140625" style="3" hidden="1" customWidth="1"/>
    <col min="4102" max="4102" width="10.85546875" style="3" hidden="1" customWidth="1"/>
    <col min="4103" max="4103" width="7.7109375" style="3" hidden="1" customWidth="1"/>
    <col min="4104" max="4104" width="8.85546875" style="3" hidden="1" customWidth="1"/>
    <col min="4105" max="4105" width="12.42578125" style="3" hidden="1" customWidth="1"/>
    <col min="4106" max="4106" width="12.28515625" style="3" hidden="1" customWidth="1"/>
    <col min="4107" max="4352" width="0" style="3" hidden="1"/>
    <col min="4353" max="4353" width="19" style="3" hidden="1" customWidth="1"/>
    <col min="4354" max="4354" width="12.7109375" style="3" hidden="1" customWidth="1"/>
    <col min="4355" max="4355" width="10.140625" style="3" hidden="1" customWidth="1"/>
    <col min="4356" max="4356" width="12.7109375" style="3" hidden="1" customWidth="1"/>
    <col min="4357" max="4357" width="10.140625" style="3" hidden="1" customWidth="1"/>
    <col min="4358" max="4358" width="10.85546875" style="3" hidden="1" customWidth="1"/>
    <col min="4359" max="4359" width="7.7109375" style="3" hidden="1" customWidth="1"/>
    <col min="4360" max="4360" width="8.85546875" style="3" hidden="1" customWidth="1"/>
    <col min="4361" max="4361" width="12.42578125" style="3" hidden="1" customWidth="1"/>
    <col min="4362" max="4362" width="12.28515625" style="3" hidden="1" customWidth="1"/>
    <col min="4363" max="4608" width="0" style="3" hidden="1"/>
    <col min="4609" max="4609" width="19" style="3" hidden="1" customWidth="1"/>
    <col min="4610" max="4610" width="12.7109375" style="3" hidden="1" customWidth="1"/>
    <col min="4611" max="4611" width="10.140625" style="3" hidden="1" customWidth="1"/>
    <col min="4612" max="4612" width="12.7109375" style="3" hidden="1" customWidth="1"/>
    <col min="4613" max="4613" width="10.140625" style="3" hidden="1" customWidth="1"/>
    <col min="4614" max="4614" width="10.85546875" style="3" hidden="1" customWidth="1"/>
    <col min="4615" max="4615" width="7.7109375" style="3" hidden="1" customWidth="1"/>
    <col min="4616" max="4616" width="8.85546875" style="3" hidden="1" customWidth="1"/>
    <col min="4617" max="4617" width="12.42578125" style="3" hidden="1" customWidth="1"/>
    <col min="4618" max="4618" width="12.28515625" style="3" hidden="1" customWidth="1"/>
    <col min="4619" max="4864" width="0" style="3" hidden="1"/>
    <col min="4865" max="4865" width="19" style="3" hidden="1" customWidth="1"/>
    <col min="4866" max="4866" width="12.7109375" style="3" hidden="1" customWidth="1"/>
    <col min="4867" max="4867" width="10.140625" style="3" hidden="1" customWidth="1"/>
    <col min="4868" max="4868" width="12.7109375" style="3" hidden="1" customWidth="1"/>
    <col min="4869" max="4869" width="10.140625" style="3" hidden="1" customWidth="1"/>
    <col min="4870" max="4870" width="10.85546875" style="3" hidden="1" customWidth="1"/>
    <col min="4871" max="4871" width="7.7109375" style="3" hidden="1" customWidth="1"/>
    <col min="4872" max="4872" width="8.85546875" style="3" hidden="1" customWidth="1"/>
    <col min="4873" max="4873" width="12.42578125" style="3" hidden="1" customWidth="1"/>
    <col min="4874" max="4874" width="12.28515625" style="3" hidden="1" customWidth="1"/>
    <col min="4875" max="5120" width="0" style="3" hidden="1"/>
    <col min="5121" max="5121" width="19" style="3" hidden="1" customWidth="1"/>
    <col min="5122" max="5122" width="12.7109375" style="3" hidden="1" customWidth="1"/>
    <col min="5123" max="5123" width="10.140625" style="3" hidden="1" customWidth="1"/>
    <col min="5124" max="5124" width="12.7109375" style="3" hidden="1" customWidth="1"/>
    <col min="5125" max="5125" width="10.140625" style="3" hidden="1" customWidth="1"/>
    <col min="5126" max="5126" width="10.85546875" style="3" hidden="1" customWidth="1"/>
    <col min="5127" max="5127" width="7.7109375" style="3" hidden="1" customWidth="1"/>
    <col min="5128" max="5128" width="8.85546875" style="3" hidden="1" customWidth="1"/>
    <col min="5129" max="5129" width="12.42578125" style="3" hidden="1" customWidth="1"/>
    <col min="5130" max="5130" width="12.28515625" style="3" hidden="1" customWidth="1"/>
    <col min="5131" max="5376" width="0" style="3" hidden="1"/>
    <col min="5377" max="5377" width="19" style="3" hidden="1" customWidth="1"/>
    <col min="5378" max="5378" width="12.7109375" style="3" hidden="1" customWidth="1"/>
    <col min="5379" max="5379" width="10.140625" style="3" hidden="1" customWidth="1"/>
    <col min="5380" max="5380" width="12.7109375" style="3" hidden="1" customWidth="1"/>
    <col min="5381" max="5381" width="10.140625" style="3" hidden="1" customWidth="1"/>
    <col min="5382" max="5382" width="10.85546875" style="3" hidden="1" customWidth="1"/>
    <col min="5383" max="5383" width="7.7109375" style="3" hidden="1" customWidth="1"/>
    <col min="5384" max="5384" width="8.85546875" style="3" hidden="1" customWidth="1"/>
    <col min="5385" max="5385" width="12.42578125" style="3" hidden="1" customWidth="1"/>
    <col min="5386" max="5386" width="12.28515625" style="3" hidden="1" customWidth="1"/>
    <col min="5387" max="5632" width="0" style="3" hidden="1"/>
    <col min="5633" max="5633" width="19" style="3" hidden="1" customWidth="1"/>
    <col min="5634" max="5634" width="12.7109375" style="3" hidden="1" customWidth="1"/>
    <col min="5635" max="5635" width="10.140625" style="3" hidden="1" customWidth="1"/>
    <col min="5636" max="5636" width="12.7109375" style="3" hidden="1" customWidth="1"/>
    <col min="5637" max="5637" width="10.140625" style="3" hidden="1" customWidth="1"/>
    <col min="5638" max="5638" width="10.85546875" style="3" hidden="1" customWidth="1"/>
    <col min="5639" max="5639" width="7.7109375" style="3" hidden="1" customWidth="1"/>
    <col min="5640" max="5640" width="8.85546875" style="3" hidden="1" customWidth="1"/>
    <col min="5641" max="5641" width="12.42578125" style="3" hidden="1" customWidth="1"/>
    <col min="5642" max="5642" width="12.28515625" style="3" hidden="1" customWidth="1"/>
    <col min="5643" max="5888" width="0" style="3" hidden="1"/>
    <col min="5889" max="5889" width="19" style="3" hidden="1" customWidth="1"/>
    <col min="5890" max="5890" width="12.7109375" style="3" hidden="1" customWidth="1"/>
    <col min="5891" max="5891" width="10.140625" style="3" hidden="1" customWidth="1"/>
    <col min="5892" max="5892" width="12.7109375" style="3" hidden="1" customWidth="1"/>
    <col min="5893" max="5893" width="10.140625" style="3" hidden="1" customWidth="1"/>
    <col min="5894" max="5894" width="10.85546875" style="3" hidden="1" customWidth="1"/>
    <col min="5895" max="5895" width="7.7109375" style="3" hidden="1" customWidth="1"/>
    <col min="5896" max="5896" width="8.85546875" style="3" hidden="1" customWidth="1"/>
    <col min="5897" max="5897" width="12.42578125" style="3" hidden="1" customWidth="1"/>
    <col min="5898" max="5898" width="12.28515625" style="3" hidden="1" customWidth="1"/>
    <col min="5899" max="6144" width="0" style="3" hidden="1"/>
    <col min="6145" max="6145" width="19" style="3" hidden="1" customWidth="1"/>
    <col min="6146" max="6146" width="12.7109375" style="3" hidden="1" customWidth="1"/>
    <col min="6147" max="6147" width="10.140625" style="3" hidden="1" customWidth="1"/>
    <col min="6148" max="6148" width="12.7109375" style="3" hidden="1" customWidth="1"/>
    <col min="6149" max="6149" width="10.140625" style="3" hidden="1" customWidth="1"/>
    <col min="6150" max="6150" width="10.85546875" style="3" hidden="1" customWidth="1"/>
    <col min="6151" max="6151" width="7.7109375" style="3" hidden="1" customWidth="1"/>
    <col min="6152" max="6152" width="8.85546875" style="3" hidden="1" customWidth="1"/>
    <col min="6153" max="6153" width="12.42578125" style="3" hidden="1" customWidth="1"/>
    <col min="6154" max="6154" width="12.28515625" style="3" hidden="1" customWidth="1"/>
    <col min="6155" max="6400" width="0" style="3" hidden="1"/>
    <col min="6401" max="6401" width="19" style="3" hidden="1" customWidth="1"/>
    <col min="6402" max="6402" width="12.7109375" style="3" hidden="1" customWidth="1"/>
    <col min="6403" max="6403" width="10.140625" style="3" hidden="1" customWidth="1"/>
    <col min="6404" max="6404" width="12.7109375" style="3" hidden="1" customWidth="1"/>
    <col min="6405" max="6405" width="10.140625" style="3" hidden="1" customWidth="1"/>
    <col min="6406" max="6406" width="10.85546875" style="3" hidden="1" customWidth="1"/>
    <col min="6407" max="6407" width="7.7109375" style="3" hidden="1" customWidth="1"/>
    <col min="6408" max="6408" width="8.85546875" style="3" hidden="1" customWidth="1"/>
    <col min="6409" max="6409" width="12.42578125" style="3" hidden="1" customWidth="1"/>
    <col min="6410" max="6410" width="12.28515625" style="3" hidden="1" customWidth="1"/>
    <col min="6411" max="6656" width="0" style="3" hidden="1"/>
    <col min="6657" max="6657" width="19" style="3" hidden="1" customWidth="1"/>
    <col min="6658" max="6658" width="12.7109375" style="3" hidden="1" customWidth="1"/>
    <col min="6659" max="6659" width="10.140625" style="3" hidden="1" customWidth="1"/>
    <col min="6660" max="6660" width="12.7109375" style="3" hidden="1" customWidth="1"/>
    <col min="6661" max="6661" width="10.140625" style="3" hidden="1" customWidth="1"/>
    <col min="6662" max="6662" width="10.85546875" style="3" hidden="1" customWidth="1"/>
    <col min="6663" max="6663" width="7.7109375" style="3" hidden="1" customWidth="1"/>
    <col min="6664" max="6664" width="8.85546875" style="3" hidden="1" customWidth="1"/>
    <col min="6665" max="6665" width="12.42578125" style="3" hidden="1" customWidth="1"/>
    <col min="6666" max="6666" width="12.28515625" style="3" hidden="1" customWidth="1"/>
    <col min="6667" max="6912" width="0" style="3" hidden="1"/>
    <col min="6913" max="6913" width="19" style="3" hidden="1" customWidth="1"/>
    <col min="6914" max="6914" width="12.7109375" style="3" hidden="1" customWidth="1"/>
    <col min="6915" max="6915" width="10.140625" style="3" hidden="1" customWidth="1"/>
    <col min="6916" max="6916" width="12.7109375" style="3" hidden="1" customWidth="1"/>
    <col min="6917" max="6917" width="10.140625" style="3" hidden="1" customWidth="1"/>
    <col min="6918" max="6918" width="10.85546875" style="3" hidden="1" customWidth="1"/>
    <col min="6919" max="6919" width="7.7109375" style="3" hidden="1" customWidth="1"/>
    <col min="6920" max="6920" width="8.85546875" style="3" hidden="1" customWidth="1"/>
    <col min="6921" max="6921" width="12.42578125" style="3" hidden="1" customWidth="1"/>
    <col min="6922" max="6922" width="12.28515625" style="3" hidden="1" customWidth="1"/>
    <col min="6923" max="7168" width="0" style="3" hidden="1"/>
    <col min="7169" max="7169" width="19" style="3" hidden="1" customWidth="1"/>
    <col min="7170" max="7170" width="12.7109375" style="3" hidden="1" customWidth="1"/>
    <col min="7171" max="7171" width="10.140625" style="3" hidden="1" customWidth="1"/>
    <col min="7172" max="7172" width="12.7109375" style="3" hidden="1" customWidth="1"/>
    <col min="7173" max="7173" width="10.140625" style="3" hidden="1" customWidth="1"/>
    <col min="7174" max="7174" width="10.85546875" style="3" hidden="1" customWidth="1"/>
    <col min="7175" max="7175" width="7.7109375" style="3" hidden="1" customWidth="1"/>
    <col min="7176" max="7176" width="8.85546875" style="3" hidden="1" customWidth="1"/>
    <col min="7177" max="7177" width="12.42578125" style="3" hidden="1" customWidth="1"/>
    <col min="7178" max="7178" width="12.28515625" style="3" hidden="1" customWidth="1"/>
    <col min="7179" max="7424" width="0" style="3" hidden="1"/>
    <col min="7425" max="7425" width="19" style="3" hidden="1" customWidth="1"/>
    <col min="7426" max="7426" width="12.7109375" style="3" hidden="1" customWidth="1"/>
    <col min="7427" max="7427" width="10.140625" style="3" hidden="1" customWidth="1"/>
    <col min="7428" max="7428" width="12.7109375" style="3" hidden="1" customWidth="1"/>
    <col min="7429" max="7429" width="10.140625" style="3" hidden="1" customWidth="1"/>
    <col min="7430" max="7430" width="10.85546875" style="3" hidden="1" customWidth="1"/>
    <col min="7431" max="7431" width="7.7109375" style="3" hidden="1" customWidth="1"/>
    <col min="7432" max="7432" width="8.85546875" style="3" hidden="1" customWidth="1"/>
    <col min="7433" max="7433" width="12.42578125" style="3" hidden="1" customWidth="1"/>
    <col min="7434" max="7434" width="12.28515625" style="3" hidden="1" customWidth="1"/>
    <col min="7435" max="7680" width="0" style="3" hidden="1"/>
    <col min="7681" max="7681" width="19" style="3" hidden="1" customWidth="1"/>
    <col min="7682" max="7682" width="12.7109375" style="3" hidden="1" customWidth="1"/>
    <col min="7683" max="7683" width="10.140625" style="3" hidden="1" customWidth="1"/>
    <col min="7684" max="7684" width="12.7109375" style="3" hidden="1" customWidth="1"/>
    <col min="7685" max="7685" width="10.140625" style="3" hidden="1" customWidth="1"/>
    <col min="7686" max="7686" width="10.85546875" style="3" hidden="1" customWidth="1"/>
    <col min="7687" max="7687" width="7.7109375" style="3" hidden="1" customWidth="1"/>
    <col min="7688" max="7688" width="8.85546875" style="3" hidden="1" customWidth="1"/>
    <col min="7689" max="7689" width="12.42578125" style="3" hidden="1" customWidth="1"/>
    <col min="7690" max="7690" width="12.28515625" style="3" hidden="1" customWidth="1"/>
    <col min="7691" max="7936" width="0" style="3" hidden="1"/>
    <col min="7937" max="7937" width="19" style="3" hidden="1" customWidth="1"/>
    <col min="7938" max="7938" width="12.7109375" style="3" hidden="1" customWidth="1"/>
    <col min="7939" max="7939" width="10.140625" style="3" hidden="1" customWidth="1"/>
    <col min="7940" max="7940" width="12.7109375" style="3" hidden="1" customWidth="1"/>
    <col min="7941" max="7941" width="10.140625" style="3" hidden="1" customWidth="1"/>
    <col min="7942" max="7942" width="10.85546875" style="3" hidden="1" customWidth="1"/>
    <col min="7943" max="7943" width="7.7109375" style="3" hidden="1" customWidth="1"/>
    <col min="7944" max="7944" width="8.85546875" style="3" hidden="1" customWidth="1"/>
    <col min="7945" max="7945" width="12.42578125" style="3" hidden="1" customWidth="1"/>
    <col min="7946" max="7946" width="12.28515625" style="3" hidden="1" customWidth="1"/>
    <col min="7947" max="8192" width="0" style="3" hidden="1"/>
    <col min="8193" max="8193" width="19" style="3" hidden="1" customWidth="1"/>
    <col min="8194" max="8194" width="12.7109375" style="3" hidden="1" customWidth="1"/>
    <col min="8195" max="8195" width="10.140625" style="3" hidden="1" customWidth="1"/>
    <col min="8196" max="8196" width="12.7109375" style="3" hidden="1" customWidth="1"/>
    <col min="8197" max="8197" width="10.140625" style="3" hidden="1" customWidth="1"/>
    <col min="8198" max="8198" width="10.85546875" style="3" hidden="1" customWidth="1"/>
    <col min="8199" max="8199" width="7.7109375" style="3" hidden="1" customWidth="1"/>
    <col min="8200" max="8200" width="8.85546875" style="3" hidden="1" customWidth="1"/>
    <col min="8201" max="8201" width="12.42578125" style="3" hidden="1" customWidth="1"/>
    <col min="8202" max="8202" width="12.28515625" style="3" hidden="1" customWidth="1"/>
    <col min="8203" max="8448" width="0" style="3" hidden="1"/>
    <col min="8449" max="8449" width="19" style="3" hidden="1" customWidth="1"/>
    <col min="8450" max="8450" width="12.7109375" style="3" hidden="1" customWidth="1"/>
    <col min="8451" max="8451" width="10.140625" style="3" hidden="1" customWidth="1"/>
    <col min="8452" max="8452" width="12.7109375" style="3" hidden="1" customWidth="1"/>
    <col min="8453" max="8453" width="10.140625" style="3" hidden="1" customWidth="1"/>
    <col min="8454" max="8454" width="10.85546875" style="3" hidden="1" customWidth="1"/>
    <col min="8455" max="8455" width="7.7109375" style="3" hidden="1" customWidth="1"/>
    <col min="8456" max="8456" width="8.85546875" style="3" hidden="1" customWidth="1"/>
    <col min="8457" max="8457" width="12.42578125" style="3" hidden="1" customWidth="1"/>
    <col min="8458" max="8458" width="12.28515625" style="3" hidden="1" customWidth="1"/>
    <col min="8459" max="8704" width="0" style="3" hidden="1"/>
    <col min="8705" max="8705" width="19" style="3" hidden="1" customWidth="1"/>
    <col min="8706" max="8706" width="12.7109375" style="3" hidden="1" customWidth="1"/>
    <col min="8707" max="8707" width="10.140625" style="3" hidden="1" customWidth="1"/>
    <col min="8708" max="8708" width="12.7109375" style="3" hidden="1" customWidth="1"/>
    <col min="8709" max="8709" width="10.140625" style="3" hidden="1" customWidth="1"/>
    <col min="8710" max="8710" width="10.85546875" style="3" hidden="1" customWidth="1"/>
    <col min="8711" max="8711" width="7.7109375" style="3" hidden="1" customWidth="1"/>
    <col min="8712" max="8712" width="8.85546875" style="3" hidden="1" customWidth="1"/>
    <col min="8713" max="8713" width="12.42578125" style="3" hidden="1" customWidth="1"/>
    <col min="8714" max="8714" width="12.28515625" style="3" hidden="1" customWidth="1"/>
    <col min="8715" max="8960" width="0" style="3" hidden="1"/>
    <col min="8961" max="8961" width="19" style="3" hidden="1" customWidth="1"/>
    <col min="8962" max="8962" width="12.7109375" style="3" hidden="1" customWidth="1"/>
    <col min="8963" max="8963" width="10.140625" style="3" hidden="1" customWidth="1"/>
    <col min="8964" max="8964" width="12.7109375" style="3" hidden="1" customWidth="1"/>
    <col min="8965" max="8965" width="10.140625" style="3" hidden="1" customWidth="1"/>
    <col min="8966" max="8966" width="10.85546875" style="3" hidden="1" customWidth="1"/>
    <col min="8967" max="8967" width="7.7109375" style="3" hidden="1" customWidth="1"/>
    <col min="8968" max="8968" width="8.85546875" style="3" hidden="1" customWidth="1"/>
    <col min="8969" max="8969" width="12.42578125" style="3" hidden="1" customWidth="1"/>
    <col min="8970" max="8970" width="12.28515625" style="3" hidden="1" customWidth="1"/>
    <col min="8971" max="9216" width="0" style="3" hidden="1"/>
    <col min="9217" max="9217" width="19" style="3" hidden="1" customWidth="1"/>
    <col min="9218" max="9218" width="12.7109375" style="3" hidden="1" customWidth="1"/>
    <col min="9219" max="9219" width="10.140625" style="3" hidden="1" customWidth="1"/>
    <col min="9220" max="9220" width="12.7109375" style="3" hidden="1" customWidth="1"/>
    <col min="9221" max="9221" width="10.140625" style="3" hidden="1" customWidth="1"/>
    <col min="9222" max="9222" width="10.85546875" style="3" hidden="1" customWidth="1"/>
    <col min="9223" max="9223" width="7.7109375" style="3" hidden="1" customWidth="1"/>
    <col min="9224" max="9224" width="8.85546875" style="3" hidden="1" customWidth="1"/>
    <col min="9225" max="9225" width="12.42578125" style="3" hidden="1" customWidth="1"/>
    <col min="9226" max="9226" width="12.28515625" style="3" hidden="1" customWidth="1"/>
    <col min="9227" max="9472" width="0" style="3" hidden="1"/>
    <col min="9473" max="9473" width="19" style="3" hidden="1" customWidth="1"/>
    <col min="9474" max="9474" width="12.7109375" style="3" hidden="1" customWidth="1"/>
    <col min="9475" max="9475" width="10.140625" style="3" hidden="1" customWidth="1"/>
    <col min="9476" max="9476" width="12.7109375" style="3" hidden="1" customWidth="1"/>
    <col min="9477" max="9477" width="10.140625" style="3" hidden="1" customWidth="1"/>
    <col min="9478" max="9478" width="10.85546875" style="3" hidden="1" customWidth="1"/>
    <col min="9479" max="9479" width="7.7109375" style="3" hidden="1" customWidth="1"/>
    <col min="9480" max="9480" width="8.85546875" style="3" hidden="1" customWidth="1"/>
    <col min="9481" max="9481" width="12.42578125" style="3" hidden="1" customWidth="1"/>
    <col min="9482" max="9482" width="12.28515625" style="3" hidden="1" customWidth="1"/>
    <col min="9483" max="9728" width="0" style="3" hidden="1"/>
    <col min="9729" max="9729" width="19" style="3" hidden="1" customWidth="1"/>
    <col min="9730" max="9730" width="12.7109375" style="3" hidden="1" customWidth="1"/>
    <col min="9731" max="9731" width="10.140625" style="3" hidden="1" customWidth="1"/>
    <col min="9732" max="9732" width="12.7109375" style="3" hidden="1" customWidth="1"/>
    <col min="9733" max="9733" width="10.140625" style="3" hidden="1" customWidth="1"/>
    <col min="9734" max="9734" width="10.85546875" style="3" hidden="1" customWidth="1"/>
    <col min="9735" max="9735" width="7.7109375" style="3" hidden="1" customWidth="1"/>
    <col min="9736" max="9736" width="8.85546875" style="3" hidden="1" customWidth="1"/>
    <col min="9737" max="9737" width="12.42578125" style="3" hidden="1" customWidth="1"/>
    <col min="9738" max="9738" width="12.28515625" style="3" hidden="1" customWidth="1"/>
    <col min="9739" max="9984" width="0" style="3" hidden="1"/>
    <col min="9985" max="9985" width="19" style="3" hidden="1" customWidth="1"/>
    <col min="9986" max="9986" width="12.7109375" style="3" hidden="1" customWidth="1"/>
    <col min="9987" max="9987" width="10.140625" style="3" hidden="1" customWidth="1"/>
    <col min="9988" max="9988" width="12.7109375" style="3" hidden="1" customWidth="1"/>
    <col min="9989" max="9989" width="10.140625" style="3" hidden="1" customWidth="1"/>
    <col min="9990" max="9990" width="10.85546875" style="3" hidden="1" customWidth="1"/>
    <col min="9991" max="9991" width="7.7109375" style="3" hidden="1" customWidth="1"/>
    <col min="9992" max="9992" width="8.85546875" style="3" hidden="1" customWidth="1"/>
    <col min="9993" max="9993" width="12.42578125" style="3" hidden="1" customWidth="1"/>
    <col min="9994" max="9994" width="12.28515625" style="3" hidden="1" customWidth="1"/>
    <col min="9995" max="10240" width="0" style="3" hidden="1"/>
    <col min="10241" max="10241" width="19" style="3" hidden="1" customWidth="1"/>
    <col min="10242" max="10242" width="12.7109375" style="3" hidden="1" customWidth="1"/>
    <col min="10243" max="10243" width="10.140625" style="3" hidden="1" customWidth="1"/>
    <col min="10244" max="10244" width="12.7109375" style="3" hidden="1" customWidth="1"/>
    <col min="10245" max="10245" width="10.140625" style="3" hidden="1" customWidth="1"/>
    <col min="10246" max="10246" width="10.85546875" style="3" hidden="1" customWidth="1"/>
    <col min="10247" max="10247" width="7.7109375" style="3" hidden="1" customWidth="1"/>
    <col min="10248" max="10248" width="8.85546875" style="3" hidden="1" customWidth="1"/>
    <col min="10249" max="10249" width="12.42578125" style="3" hidden="1" customWidth="1"/>
    <col min="10250" max="10250" width="12.28515625" style="3" hidden="1" customWidth="1"/>
    <col min="10251" max="10496" width="0" style="3" hidden="1"/>
    <col min="10497" max="10497" width="19" style="3" hidden="1" customWidth="1"/>
    <col min="10498" max="10498" width="12.7109375" style="3" hidden="1" customWidth="1"/>
    <col min="10499" max="10499" width="10.140625" style="3" hidden="1" customWidth="1"/>
    <col min="10500" max="10500" width="12.7109375" style="3" hidden="1" customWidth="1"/>
    <col min="10501" max="10501" width="10.140625" style="3" hidden="1" customWidth="1"/>
    <col min="10502" max="10502" width="10.85546875" style="3" hidden="1" customWidth="1"/>
    <col min="10503" max="10503" width="7.7109375" style="3" hidden="1" customWidth="1"/>
    <col min="10504" max="10504" width="8.85546875" style="3" hidden="1" customWidth="1"/>
    <col min="10505" max="10505" width="12.42578125" style="3" hidden="1" customWidth="1"/>
    <col min="10506" max="10506" width="12.28515625" style="3" hidden="1" customWidth="1"/>
    <col min="10507" max="10752" width="0" style="3" hidden="1"/>
    <col min="10753" max="10753" width="19" style="3" hidden="1" customWidth="1"/>
    <col min="10754" max="10754" width="12.7109375" style="3" hidden="1" customWidth="1"/>
    <col min="10755" max="10755" width="10.140625" style="3" hidden="1" customWidth="1"/>
    <col min="10756" max="10756" width="12.7109375" style="3" hidden="1" customWidth="1"/>
    <col min="10757" max="10757" width="10.140625" style="3" hidden="1" customWidth="1"/>
    <col min="10758" max="10758" width="10.85546875" style="3" hidden="1" customWidth="1"/>
    <col min="10759" max="10759" width="7.7109375" style="3" hidden="1" customWidth="1"/>
    <col min="10760" max="10760" width="8.85546875" style="3" hidden="1" customWidth="1"/>
    <col min="10761" max="10761" width="12.42578125" style="3" hidden="1" customWidth="1"/>
    <col min="10762" max="10762" width="12.28515625" style="3" hidden="1" customWidth="1"/>
    <col min="10763" max="11008" width="0" style="3" hidden="1"/>
    <col min="11009" max="11009" width="19" style="3" hidden="1" customWidth="1"/>
    <col min="11010" max="11010" width="12.7109375" style="3" hidden="1" customWidth="1"/>
    <col min="11011" max="11011" width="10.140625" style="3" hidden="1" customWidth="1"/>
    <col min="11012" max="11012" width="12.7109375" style="3" hidden="1" customWidth="1"/>
    <col min="11013" max="11013" width="10.140625" style="3" hidden="1" customWidth="1"/>
    <col min="11014" max="11014" width="10.85546875" style="3" hidden="1" customWidth="1"/>
    <col min="11015" max="11015" width="7.7109375" style="3" hidden="1" customWidth="1"/>
    <col min="11016" max="11016" width="8.85546875" style="3" hidden="1" customWidth="1"/>
    <col min="11017" max="11017" width="12.42578125" style="3" hidden="1" customWidth="1"/>
    <col min="11018" max="11018" width="12.28515625" style="3" hidden="1" customWidth="1"/>
    <col min="11019" max="11264" width="0" style="3" hidden="1"/>
    <col min="11265" max="11265" width="19" style="3" hidden="1" customWidth="1"/>
    <col min="11266" max="11266" width="12.7109375" style="3" hidden="1" customWidth="1"/>
    <col min="11267" max="11267" width="10.140625" style="3" hidden="1" customWidth="1"/>
    <col min="11268" max="11268" width="12.7109375" style="3" hidden="1" customWidth="1"/>
    <col min="11269" max="11269" width="10.140625" style="3" hidden="1" customWidth="1"/>
    <col min="11270" max="11270" width="10.85546875" style="3" hidden="1" customWidth="1"/>
    <col min="11271" max="11271" width="7.7109375" style="3" hidden="1" customWidth="1"/>
    <col min="11272" max="11272" width="8.85546875" style="3" hidden="1" customWidth="1"/>
    <col min="11273" max="11273" width="12.42578125" style="3" hidden="1" customWidth="1"/>
    <col min="11274" max="11274" width="12.28515625" style="3" hidden="1" customWidth="1"/>
    <col min="11275" max="11520" width="0" style="3" hidden="1"/>
    <col min="11521" max="11521" width="19" style="3" hidden="1" customWidth="1"/>
    <col min="11522" max="11522" width="12.7109375" style="3" hidden="1" customWidth="1"/>
    <col min="11523" max="11523" width="10.140625" style="3" hidden="1" customWidth="1"/>
    <col min="11524" max="11524" width="12.7109375" style="3" hidden="1" customWidth="1"/>
    <col min="11525" max="11525" width="10.140625" style="3" hidden="1" customWidth="1"/>
    <col min="11526" max="11526" width="10.85546875" style="3" hidden="1" customWidth="1"/>
    <col min="11527" max="11527" width="7.7109375" style="3" hidden="1" customWidth="1"/>
    <col min="11528" max="11528" width="8.85546875" style="3" hidden="1" customWidth="1"/>
    <col min="11529" max="11529" width="12.42578125" style="3" hidden="1" customWidth="1"/>
    <col min="11530" max="11530" width="12.28515625" style="3" hidden="1" customWidth="1"/>
    <col min="11531" max="11776" width="0" style="3" hidden="1"/>
    <col min="11777" max="11777" width="19" style="3" hidden="1" customWidth="1"/>
    <col min="11778" max="11778" width="12.7109375" style="3" hidden="1" customWidth="1"/>
    <col min="11779" max="11779" width="10.140625" style="3" hidden="1" customWidth="1"/>
    <col min="11780" max="11780" width="12.7109375" style="3" hidden="1" customWidth="1"/>
    <col min="11781" max="11781" width="10.140625" style="3" hidden="1" customWidth="1"/>
    <col min="11782" max="11782" width="10.85546875" style="3" hidden="1" customWidth="1"/>
    <col min="11783" max="11783" width="7.7109375" style="3" hidden="1" customWidth="1"/>
    <col min="11784" max="11784" width="8.85546875" style="3" hidden="1" customWidth="1"/>
    <col min="11785" max="11785" width="12.42578125" style="3" hidden="1" customWidth="1"/>
    <col min="11786" max="11786" width="12.28515625" style="3" hidden="1" customWidth="1"/>
    <col min="11787" max="12032" width="0" style="3" hidden="1"/>
    <col min="12033" max="12033" width="19" style="3" hidden="1" customWidth="1"/>
    <col min="12034" max="12034" width="12.7109375" style="3" hidden="1" customWidth="1"/>
    <col min="12035" max="12035" width="10.140625" style="3" hidden="1" customWidth="1"/>
    <col min="12036" max="12036" width="12.7109375" style="3" hidden="1" customWidth="1"/>
    <col min="12037" max="12037" width="10.140625" style="3" hidden="1" customWidth="1"/>
    <col min="12038" max="12038" width="10.85546875" style="3" hidden="1" customWidth="1"/>
    <col min="12039" max="12039" width="7.7109375" style="3" hidden="1" customWidth="1"/>
    <col min="12040" max="12040" width="8.85546875" style="3" hidden="1" customWidth="1"/>
    <col min="12041" max="12041" width="12.42578125" style="3" hidden="1" customWidth="1"/>
    <col min="12042" max="12042" width="12.28515625" style="3" hidden="1" customWidth="1"/>
    <col min="12043" max="12288" width="0" style="3" hidden="1"/>
    <col min="12289" max="12289" width="19" style="3" hidden="1" customWidth="1"/>
    <col min="12290" max="12290" width="12.7109375" style="3" hidden="1" customWidth="1"/>
    <col min="12291" max="12291" width="10.140625" style="3" hidden="1" customWidth="1"/>
    <col min="12292" max="12292" width="12.7109375" style="3" hidden="1" customWidth="1"/>
    <col min="12293" max="12293" width="10.140625" style="3" hidden="1" customWidth="1"/>
    <col min="12294" max="12294" width="10.85546875" style="3" hidden="1" customWidth="1"/>
    <col min="12295" max="12295" width="7.7109375" style="3" hidden="1" customWidth="1"/>
    <col min="12296" max="12296" width="8.85546875" style="3" hidden="1" customWidth="1"/>
    <col min="12297" max="12297" width="12.42578125" style="3" hidden="1" customWidth="1"/>
    <col min="12298" max="12298" width="12.28515625" style="3" hidden="1" customWidth="1"/>
    <col min="12299" max="12544" width="0" style="3" hidden="1"/>
    <col min="12545" max="12545" width="19" style="3" hidden="1" customWidth="1"/>
    <col min="12546" max="12546" width="12.7109375" style="3" hidden="1" customWidth="1"/>
    <col min="12547" max="12547" width="10.140625" style="3" hidden="1" customWidth="1"/>
    <col min="12548" max="12548" width="12.7109375" style="3" hidden="1" customWidth="1"/>
    <col min="12549" max="12549" width="10.140625" style="3" hidden="1" customWidth="1"/>
    <col min="12550" max="12550" width="10.85546875" style="3" hidden="1" customWidth="1"/>
    <col min="12551" max="12551" width="7.7109375" style="3" hidden="1" customWidth="1"/>
    <col min="12552" max="12552" width="8.85546875" style="3" hidden="1" customWidth="1"/>
    <col min="12553" max="12553" width="12.42578125" style="3" hidden="1" customWidth="1"/>
    <col min="12554" max="12554" width="12.28515625" style="3" hidden="1" customWidth="1"/>
    <col min="12555" max="12800" width="0" style="3" hidden="1"/>
    <col min="12801" max="12801" width="19" style="3" hidden="1" customWidth="1"/>
    <col min="12802" max="12802" width="12.7109375" style="3" hidden="1" customWidth="1"/>
    <col min="12803" max="12803" width="10.140625" style="3" hidden="1" customWidth="1"/>
    <col min="12804" max="12804" width="12.7109375" style="3" hidden="1" customWidth="1"/>
    <col min="12805" max="12805" width="10.140625" style="3" hidden="1" customWidth="1"/>
    <col min="12806" max="12806" width="10.85546875" style="3" hidden="1" customWidth="1"/>
    <col min="12807" max="12807" width="7.7109375" style="3" hidden="1" customWidth="1"/>
    <col min="12808" max="12808" width="8.85546875" style="3" hidden="1" customWidth="1"/>
    <col min="12809" max="12809" width="12.42578125" style="3" hidden="1" customWidth="1"/>
    <col min="12810" max="12810" width="12.28515625" style="3" hidden="1" customWidth="1"/>
    <col min="12811" max="13056" width="0" style="3" hidden="1"/>
    <col min="13057" max="13057" width="19" style="3" hidden="1" customWidth="1"/>
    <col min="13058" max="13058" width="12.7109375" style="3" hidden="1" customWidth="1"/>
    <col min="13059" max="13059" width="10.140625" style="3" hidden="1" customWidth="1"/>
    <col min="13060" max="13060" width="12.7109375" style="3" hidden="1" customWidth="1"/>
    <col min="13061" max="13061" width="10.140625" style="3" hidden="1" customWidth="1"/>
    <col min="13062" max="13062" width="10.85546875" style="3" hidden="1" customWidth="1"/>
    <col min="13063" max="13063" width="7.7109375" style="3" hidden="1" customWidth="1"/>
    <col min="13064" max="13064" width="8.85546875" style="3" hidden="1" customWidth="1"/>
    <col min="13065" max="13065" width="12.42578125" style="3" hidden="1" customWidth="1"/>
    <col min="13066" max="13066" width="12.28515625" style="3" hidden="1" customWidth="1"/>
    <col min="13067" max="13312" width="0" style="3" hidden="1"/>
    <col min="13313" max="13313" width="19" style="3" hidden="1" customWidth="1"/>
    <col min="13314" max="13314" width="12.7109375" style="3" hidden="1" customWidth="1"/>
    <col min="13315" max="13315" width="10.140625" style="3" hidden="1" customWidth="1"/>
    <col min="13316" max="13316" width="12.7109375" style="3" hidden="1" customWidth="1"/>
    <col min="13317" max="13317" width="10.140625" style="3" hidden="1" customWidth="1"/>
    <col min="13318" max="13318" width="10.85546875" style="3" hidden="1" customWidth="1"/>
    <col min="13319" max="13319" width="7.7109375" style="3" hidden="1" customWidth="1"/>
    <col min="13320" max="13320" width="8.85546875" style="3" hidden="1" customWidth="1"/>
    <col min="13321" max="13321" width="12.42578125" style="3" hidden="1" customWidth="1"/>
    <col min="13322" max="13322" width="12.28515625" style="3" hidden="1" customWidth="1"/>
    <col min="13323" max="13568" width="0" style="3" hidden="1"/>
    <col min="13569" max="13569" width="19" style="3" hidden="1" customWidth="1"/>
    <col min="13570" max="13570" width="12.7109375" style="3" hidden="1" customWidth="1"/>
    <col min="13571" max="13571" width="10.140625" style="3" hidden="1" customWidth="1"/>
    <col min="13572" max="13572" width="12.7109375" style="3" hidden="1" customWidth="1"/>
    <col min="13573" max="13573" width="10.140625" style="3" hidden="1" customWidth="1"/>
    <col min="13574" max="13574" width="10.85546875" style="3" hidden="1" customWidth="1"/>
    <col min="13575" max="13575" width="7.7109375" style="3" hidden="1" customWidth="1"/>
    <col min="13576" max="13576" width="8.85546875" style="3" hidden="1" customWidth="1"/>
    <col min="13577" max="13577" width="12.42578125" style="3" hidden="1" customWidth="1"/>
    <col min="13578" max="13578" width="12.28515625" style="3" hidden="1" customWidth="1"/>
    <col min="13579" max="13824" width="0" style="3" hidden="1"/>
    <col min="13825" max="13825" width="19" style="3" hidden="1" customWidth="1"/>
    <col min="13826" max="13826" width="12.7109375" style="3" hidden="1" customWidth="1"/>
    <col min="13827" max="13827" width="10.140625" style="3" hidden="1" customWidth="1"/>
    <col min="13828" max="13828" width="12.7109375" style="3" hidden="1" customWidth="1"/>
    <col min="13829" max="13829" width="10.140625" style="3" hidden="1" customWidth="1"/>
    <col min="13830" max="13830" width="10.85546875" style="3" hidden="1" customWidth="1"/>
    <col min="13831" max="13831" width="7.7109375" style="3" hidden="1" customWidth="1"/>
    <col min="13832" max="13832" width="8.85546875" style="3" hidden="1" customWidth="1"/>
    <col min="13833" max="13833" width="12.42578125" style="3" hidden="1" customWidth="1"/>
    <col min="13834" max="13834" width="12.28515625" style="3" hidden="1" customWidth="1"/>
    <col min="13835" max="14080" width="0" style="3" hidden="1"/>
    <col min="14081" max="14081" width="19" style="3" hidden="1" customWidth="1"/>
    <col min="14082" max="14082" width="12.7109375" style="3" hidden="1" customWidth="1"/>
    <col min="14083" max="14083" width="10.140625" style="3" hidden="1" customWidth="1"/>
    <col min="14084" max="14084" width="12.7109375" style="3" hidden="1" customWidth="1"/>
    <col min="14085" max="14085" width="10.140625" style="3" hidden="1" customWidth="1"/>
    <col min="14086" max="14086" width="10.85546875" style="3" hidden="1" customWidth="1"/>
    <col min="14087" max="14087" width="7.7109375" style="3" hidden="1" customWidth="1"/>
    <col min="14088" max="14088" width="8.85546875" style="3" hidden="1" customWidth="1"/>
    <col min="14089" max="14089" width="12.42578125" style="3" hidden="1" customWidth="1"/>
    <col min="14090" max="14090" width="12.28515625" style="3" hidden="1" customWidth="1"/>
    <col min="14091" max="14336" width="0" style="3" hidden="1"/>
    <col min="14337" max="14337" width="19" style="3" hidden="1" customWidth="1"/>
    <col min="14338" max="14338" width="12.7109375" style="3" hidden="1" customWidth="1"/>
    <col min="14339" max="14339" width="10.140625" style="3" hidden="1" customWidth="1"/>
    <col min="14340" max="14340" width="12.7109375" style="3" hidden="1" customWidth="1"/>
    <col min="14341" max="14341" width="10.140625" style="3" hidden="1" customWidth="1"/>
    <col min="14342" max="14342" width="10.85546875" style="3" hidden="1" customWidth="1"/>
    <col min="14343" max="14343" width="7.7109375" style="3" hidden="1" customWidth="1"/>
    <col min="14344" max="14344" width="8.85546875" style="3" hidden="1" customWidth="1"/>
    <col min="14345" max="14345" width="12.42578125" style="3" hidden="1" customWidth="1"/>
    <col min="14346" max="14346" width="12.28515625" style="3" hidden="1" customWidth="1"/>
    <col min="14347" max="14592" width="0" style="3" hidden="1"/>
    <col min="14593" max="14593" width="19" style="3" hidden="1" customWidth="1"/>
    <col min="14594" max="14594" width="12.7109375" style="3" hidden="1" customWidth="1"/>
    <col min="14595" max="14595" width="10.140625" style="3" hidden="1" customWidth="1"/>
    <col min="14596" max="14596" width="12.7109375" style="3" hidden="1" customWidth="1"/>
    <col min="14597" max="14597" width="10.140625" style="3" hidden="1" customWidth="1"/>
    <col min="14598" max="14598" width="10.85546875" style="3" hidden="1" customWidth="1"/>
    <col min="14599" max="14599" width="7.7109375" style="3" hidden="1" customWidth="1"/>
    <col min="14600" max="14600" width="8.85546875" style="3" hidden="1" customWidth="1"/>
    <col min="14601" max="14601" width="12.42578125" style="3" hidden="1" customWidth="1"/>
    <col min="14602" max="14602" width="12.28515625" style="3" hidden="1" customWidth="1"/>
    <col min="14603" max="14848" width="0" style="3" hidden="1"/>
    <col min="14849" max="14849" width="19" style="3" hidden="1" customWidth="1"/>
    <col min="14850" max="14850" width="12.7109375" style="3" hidden="1" customWidth="1"/>
    <col min="14851" max="14851" width="10.140625" style="3" hidden="1" customWidth="1"/>
    <col min="14852" max="14852" width="12.7109375" style="3" hidden="1" customWidth="1"/>
    <col min="14853" max="14853" width="10.140625" style="3" hidden="1" customWidth="1"/>
    <col min="14854" max="14854" width="10.85546875" style="3" hidden="1" customWidth="1"/>
    <col min="14855" max="14855" width="7.7109375" style="3" hidden="1" customWidth="1"/>
    <col min="14856" max="14856" width="8.85546875" style="3" hidden="1" customWidth="1"/>
    <col min="14857" max="14857" width="12.42578125" style="3" hidden="1" customWidth="1"/>
    <col min="14858" max="14858" width="12.28515625" style="3" hidden="1" customWidth="1"/>
    <col min="14859" max="15104" width="0" style="3" hidden="1"/>
    <col min="15105" max="15105" width="19" style="3" hidden="1" customWidth="1"/>
    <col min="15106" max="15106" width="12.7109375" style="3" hidden="1" customWidth="1"/>
    <col min="15107" max="15107" width="10.140625" style="3" hidden="1" customWidth="1"/>
    <col min="15108" max="15108" width="12.7109375" style="3" hidden="1" customWidth="1"/>
    <col min="15109" max="15109" width="10.140625" style="3" hidden="1" customWidth="1"/>
    <col min="15110" max="15110" width="10.85546875" style="3" hidden="1" customWidth="1"/>
    <col min="15111" max="15111" width="7.7109375" style="3" hidden="1" customWidth="1"/>
    <col min="15112" max="15112" width="8.85546875" style="3" hidden="1" customWidth="1"/>
    <col min="15113" max="15113" width="12.42578125" style="3" hidden="1" customWidth="1"/>
    <col min="15114" max="15114" width="12.28515625" style="3" hidden="1" customWidth="1"/>
    <col min="15115" max="15360" width="0" style="3" hidden="1"/>
    <col min="15361" max="15361" width="19" style="3" hidden="1" customWidth="1"/>
    <col min="15362" max="15362" width="12.7109375" style="3" hidden="1" customWidth="1"/>
    <col min="15363" max="15363" width="10.140625" style="3" hidden="1" customWidth="1"/>
    <col min="15364" max="15364" width="12.7109375" style="3" hidden="1" customWidth="1"/>
    <col min="15365" max="15365" width="10.140625" style="3" hidden="1" customWidth="1"/>
    <col min="15366" max="15366" width="10.85546875" style="3" hidden="1" customWidth="1"/>
    <col min="15367" max="15367" width="7.7109375" style="3" hidden="1" customWidth="1"/>
    <col min="15368" max="15368" width="8.85546875" style="3" hidden="1" customWidth="1"/>
    <col min="15369" max="15369" width="12.42578125" style="3" hidden="1" customWidth="1"/>
    <col min="15370" max="15370" width="12.28515625" style="3" hidden="1" customWidth="1"/>
    <col min="15371" max="15616" width="0" style="3" hidden="1"/>
    <col min="15617" max="15617" width="19" style="3" hidden="1" customWidth="1"/>
    <col min="15618" max="15618" width="12.7109375" style="3" hidden="1" customWidth="1"/>
    <col min="15619" max="15619" width="10.140625" style="3" hidden="1" customWidth="1"/>
    <col min="15620" max="15620" width="12.7109375" style="3" hidden="1" customWidth="1"/>
    <col min="15621" max="15621" width="10.140625" style="3" hidden="1" customWidth="1"/>
    <col min="15622" max="15622" width="10.85546875" style="3" hidden="1" customWidth="1"/>
    <col min="15623" max="15623" width="7.7109375" style="3" hidden="1" customWidth="1"/>
    <col min="15624" max="15624" width="8.85546875" style="3" hidden="1" customWidth="1"/>
    <col min="15625" max="15625" width="12.42578125" style="3" hidden="1" customWidth="1"/>
    <col min="15626" max="15626" width="12.28515625" style="3" hidden="1" customWidth="1"/>
    <col min="15627" max="15872" width="0" style="3" hidden="1"/>
    <col min="15873" max="15873" width="19" style="3" hidden="1" customWidth="1"/>
    <col min="15874" max="15874" width="12.7109375" style="3" hidden="1" customWidth="1"/>
    <col min="15875" max="15875" width="10.140625" style="3" hidden="1" customWidth="1"/>
    <col min="15876" max="15876" width="12.7109375" style="3" hidden="1" customWidth="1"/>
    <col min="15877" max="15877" width="10.140625" style="3" hidden="1" customWidth="1"/>
    <col min="15878" max="15878" width="10.85546875" style="3" hidden="1" customWidth="1"/>
    <col min="15879" max="15879" width="7.7109375" style="3" hidden="1" customWidth="1"/>
    <col min="15880" max="15880" width="8.85546875" style="3" hidden="1" customWidth="1"/>
    <col min="15881" max="15881" width="12.42578125" style="3" hidden="1" customWidth="1"/>
    <col min="15882" max="15882" width="12.28515625" style="3" hidden="1" customWidth="1"/>
    <col min="15883" max="16128" width="0" style="3" hidden="1"/>
    <col min="16129" max="16129" width="19" style="3" hidden="1" customWidth="1"/>
    <col min="16130" max="16130" width="12.7109375" style="3" hidden="1" customWidth="1"/>
    <col min="16131" max="16131" width="10.140625" style="3" hidden="1" customWidth="1"/>
    <col min="16132" max="16132" width="12.7109375" style="3" hidden="1" customWidth="1"/>
    <col min="16133" max="16133" width="10.140625" style="3" hidden="1" customWidth="1"/>
    <col min="16134" max="16134" width="10.85546875" style="3" hidden="1" customWidth="1"/>
    <col min="16135" max="16135" width="7.7109375" style="3" hidden="1" customWidth="1"/>
    <col min="16136" max="16136" width="8.85546875" style="3" hidden="1" customWidth="1"/>
    <col min="16137" max="16137" width="12.42578125" style="3" hidden="1" customWidth="1"/>
    <col min="16138" max="16138" width="12.28515625" style="3" hidden="1" customWidth="1"/>
    <col min="16139" max="16384" width="0" style="3" hidden="1"/>
  </cols>
  <sheetData>
    <row r="1" spans="1:14" customFormat="1" x14ac:dyDescent="0.2">
      <c r="A1" s="1"/>
      <c r="B1" s="1"/>
      <c r="C1" s="1"/>
    </row>
    <row r="2" spans="1:14" s="117" customFormat="1" ht="16.5" thickBot="1" x14ac:dyDescent="0.3">
      <c r="A2" s="115" t="str">
        <f>"Tabell 3  Kostnadsutjämning "&amp;Innehåll!C31&amp;", kronor per invånare"</f>
        <v>Tabell 3  Kostnadsutjämning 2019, kronor per invånare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4" x14ac:dyDescent="0.2">
      <c r="A3" s="5" t="s">
        <v>67</v>
      </c>
      <c r="B3" s="118" t="s">
        <v>38</v>
      </c>
      <c r="C3" s="119" t="s">
        <v>108</v>
      </c>
      <c r="D3" s="119"/>
      <c r="E3" s="120"/>
      <c r="F3" s="120"/>
      <c r="G3" s="120"/>
      <c r="H3" s="120"/>
      <c r="I3" s="121" t="s">
        <v>98</v>
      </c>
      <c r="J3" s="121" t="s">
        <v>109</v>
      </c>
    </row>
    <row r="4" spans="1:14" ht="14.25" x14ac:dyDescent="0.2">
      <c r="A4" s="3"/>
      <c r="B4" s="122" t="s">
        <v>110</v>
      </c>
      <c r="C4" s="123" t="s">
        <v>111</v>
      </c>
      <c r="D4" s="123"/>
      <c r="E4" s="124"/>
      <c r="F4" s="123" t="s">
        <v>112</v>
      </c>
      <c r="G4" s="123" t="s">
        <v>200</v>
      </c>
      <c r="H4" s="123" t="s">
        <v>113</v>
      </c>
      <c r="I4" s="125" t="s">
        <v>114</v>
      </c>
      <c r="J4" s="125" t="s">
        <v>69</v>
      </c>
    </row>
    <row r="5" spans="1:14" ht="14.25" x14ac:dyDescent="0.2">
      <c r="A5" s="126" t="s">
        <v>24</v>
      </c>
      <c r="B5" s="3">
        <f>Innehåll!C31-2</f>
        <v>2017</v>
      </c>
      <c r="C5" s="123" t="s">
        <v>115</v>
      </c>
      <c r="D5" s="127" t="s">
        <v>116</v>
      </c>
      <c r="E5" s="127"/>
      <c r="F5" s="122" t="s">
        <v>117</v>
      </c>
      <c r="G5" s="122"/>
      <c r="H5" s="123" t="s">
        <v>201</v>
      </c>
      <c r="I5" s="122"/>
      <c r="J5" s="125" t="s">
        <v>118</v>
      </c>
    </row>
    <row r="6" spans="1:14" x14ac:dyDescent="0.2">
      <c r="A6" s="126" t="s">
        <v>29</v>
      </c>
      <c r="B6" s="3"/>
      <c r="C6" s="128"/>
      <c r="D6" s="123" t="s">
        <v>111</v>
      </c>
      <c r="E6" s="122" t="s">
        <v>119</v>
      </c>
      <c r="F6" s="122"/>
      <c r="G6" s="122"/>
      <c r="H6" s="128"/>
      <c r="I6" s="8"/>
      <c r="J6" s="125" t="s">
        <v>120</v>
      </c>
    </row>
    <row r="7" spans="1:14" ht="14.25" x14ac:dyDescent="0.2">
      <c r="A7" s="3"/>
      <c r="B7" s="3"/>
      <c r="C7" s="129"/>
      <c r="D7" s="123" t="s">
        <v>199</v>
      </c>
      <c r="E7" s="123" t="s">
        <v>121</v>
      </c>
      <c r="F7" s="123"/>
      <c r="G7" s="123"/>
      <c r="H7" s="128"/>
      <c r="I7" s="130" t="s">
        <v>122</v>
      </c>
      <c r="J7" s="125" t="s">
        <v>123</v>
      </c>
    </row>
    <row r="8" spans="1:14" x14ac:dyDescent="0.2">
      <c r="A8" s="3"/>
      <c r="B8" s="3"/>
      <c r="C8" s="128"/>
      <c r="D8" s="128"/>
      <c r="E8" s="3"/>
      <c r="F8" s="3"/>
      <c r="G8" s="3"/>
      <c r="H8" s="128"/>
      <c r="I8" s="131" t="s">
        <v>124</v>
      </c>
      <c r="J8" s="132"/>
    </row>
    <row r="9" spans="1:14" s="136" customFormat="1" x14ac:dyDescent="0.2">
      <c r="A9" s="133" t="s">
        <v>125</v>
      </c>
      <c r="B9" s="134"/>
      <c r="C9" s="134">
        <v>23885.870825124501</v>
      </c>
      <c r="D9" s="134">
        <v>23885.863635177899</v>
      </c>
      <c r="E9" s="134">
        <v>1.06581410364015E-14</v>
      </c>
      <c r="F9" s="134">
        <v>33.678045841196301</v>
      </c>
      <c r="G9" s="134">
        <v>6.9503278676528203E-3</v>
      </c>
      <c r="H9" s="134">
        <v>1398.90929139837</v>
      </c>
      <c r="I9" s="134">
        <v>25318.465112692</v>
      </c>
      <c r="J9" s="135" t="s">
        <v>126</v>
      </c>
    </row>
    <row r="10" spans="1:14" customFormat="1" ht="18" customHeight="1" x14ac:dyDescent="0.2">
      <c r="A10" s="94" t="s">
        <v>219</v>
      </c>
      <c r="B10" s="37">
        <v>2308143</v>
      </c>
      <c r="C10" s="37">
        <v>22611</v>
      </c>
      <c r="D10" s="37">
        <v>22762</v>
      </c>
      <c r="E10" s="38">
        <v>-151.006174879713</v>
      </c>
      <c r="F10" s="38">
        <v>90</v>
      </c>
      <c r="G10" s="38">
        <v>262</v>
      </c>
      <c r="H10" s="38">
        <v>2611</v>
      </c>
      <c r="I10" s="38">
        <v>25574</v>
      </c>
      <c r="J10" s="38">
        <v>256</v>
      </c>
      <c r="K10" s="72"/>
      <c r="L10" s="72"/>
      <c r="M10" s="72"/>
      <c r="N10" s="38"/>
    </row>
    <row r="11" spans="1:14" customFormat="1" x14ac:dyDescent="0.2">
      <c r="A11" s="94" t="s">
        <v>220</v>
      </c>
      <c r="B11" s="37">
        <v>368971</v>
      </c>
      <c r="C11" s="37">
        <v>22981</v>
      </c>
      <c r="D11" s="37">
        <v>22921</v>
      </c>
      <c r="E11" s="38">
        <v>59.683657694612897</v>
      </c>
      <c r="F11" s="38">
        <v>186</v>
      </c>
      <c r="G11" s="38">
        <v>36</v>
      </c>
      <c r="H11" s="38">
        <v>1187</v>
      </c>
      <c r="I11" s="38">
        <v>24390</v>
      </c>
      <c r="J11" s="38">
        <v>-928</v>
      </c>
      <c r="K11" s="72"/>
      <c r="L11" s="72"/>
      <c r="M11" s="72"/>
      <c r="N11" s="38"/>
    </row>
    <row r="12" spans="1:14" customFormat="1" x14ac:dyDescent="0.2">
      <c r="A12" s="94" t="s">
        <v>221</v>
      </c>
      <c r="B12" s="37">
        <v>291341</v>
      </c>
      <c r="C12" s="37">
        <v>25286</v>
      </c>
      <c r="D12" s="37">
        <v>25252</v>
      </c>
      <c r="E12" s="38">
        <v>34.173247179180301</v>
      </c>
      <c r="F12" s="38">
        <v>0</v>
      </c>
      <c r="G12" s="38">
        <v>-96</v>
      </c>
      <c r="H12" s="38">
        <v>944</v>
      </c>
      <c r="I12" s="38">
        <v>26134</v>
      </c>
      <c r="J12" s="38">
        <v>816</v>
      </c>
      <c r="K12" s="72"/>
      <c r="L12" s="72"/>
      <c r="M12" s="72"/>
      <c r="N12" s="38"/>
    </row>
    <row r="13" spans="1:14" customFormat="1" x14ac:dyDescent="0.2">
      <c r="A13" s="94" t="s">
        <v>222</v>
      </c>
      <c r="B13" s="37">
        <v>457496</v>
      </c>
      <c r="C13" s="37">
        <v>24243</v>
      </c>
      <c r="D13" s="37">
        <v>24281</v>
      </c>
      <c r="E13" s="38">
        <v>-37.744536400769398</v>
      </c>
      <c r="F13" s="38">
        <v>0</v>
      </c>
      <c r="G13" s="38">
        <v>-96</v>
      </c>
      <c r="H13" s="38">
        <v>888</v>
      </c>
      <c r="I13" s="38">
        <v>25035</v>
      </c>
      <c r="J13" s="38">
        <v>-283</v>
      </c>
      <c r="K13" s="72"/>
      <c r="L13" s="72"/>
      <c r="M13" s="72"/>
      <c r="N13" s="38"/>
    </row>
    <row r="14" spans="1:14" customFormat="1" x14ac:dyDescent="0.2">
      <c r="A14" s="94" t="s">
        <v>223</v>
      </c>
      <c r="B14" s="37">
        <v>357237</v>
      </c>
      <c r="C14" s="37">
        <v>23763</v>
      </c>
      <c r="D14" s="37">
        <v>23708</v>
      </c>
      <c r="E14" s="38">
        <v>54.719099080542499</v>
      </c>
      <c r="F14" s="38">
        <v>0</v>
      </c>
      <c r="G14" s="38">
        <v>-96</v>
      </c>
      <c r="H14" s="38">
        <v>709</v>
      </c>
      <c r="I14" s="38">
        <v>24376</v>
      </c>
      <c r="J14" s="38">
        <v>-942</v>
      </c>
      <c r="K14" s="72"/>
      <c r="L14" s="72"/>
      <c r="M14" s="72"/>
      <c r="N14" s="38"/>
    </row>
    <row r="15" spans="1:14" customFormat="1" ht="18" customHeight="1" x14ac:dyDescent="0.2">
      <c r="A15" s="94" t="s">
        <v>224</v>
      </c>
      <c r="B15" s="37">
        <v>197519</v>
      </c>
      <c r="C15" s="37">
        <v>23688</v>
      </c>
      <c r="D15" s="37">
        <v>23658</v>
      </c>
      <c r="E15" s="38">
        <v>29.829995637039399</v>
      </c>
      <c r="F15" s="38">
        <v>0</v>
      </c>
      <c r="G15" s="38">
        <v>-96</v>
      </c>
      <c r="H15" s="38">
        <v>675</v>
      </c>
      <c r="I15" s="38">
        <v>24267</v>
      </c>
      <c r="J15" s="38">
        <v>-1051</v>
      </c>
      <c r="K15" s="72"/>
      <c r="L15" s="72"/>
      <c r="M15" s="72"/>
      <c r="N15" s="38"/>
    </row>
    <row r="16" spans="1:14" customFormat="1" x14ac:dyDescent="0.2">
      <c r="A16" s="94" t="s">
        <v>225</v>
      </c>
      <c r="B16" s="37">
        <v>243536</v>
      </c>
      <c r="C16" s="37">
        <v>25304</v>
      </c>
      <c r="D16" s="37">
        <v>25220</v>
      </c>
      <c r="E16" s="38">
        <v>84.361395647152605</v>
      </c>
      <c r="F16" s="38">
        <v>0</v>
      </c>
      <c r="G16" s="38">
        <v>-96</v>
      </c>
      <c r="H16" s="38">
        <v>708</v>
      </c>
      <c r="I16" s="38">
        <v>25916</v>
      </c>
      <c r="J16" s="38">
        <v>598</v>
      </c>
      <c r="K16" s="72"/>
      <c r="L16" s="72"/>
      <c r="M16" s="72"/>
      <c r="N16" s="38"/>
    </row>
    <row r="17" spans="1:14" customFormat="1" x14ac:dyDescent="0.2">
      <c r="A17" s="94" t="s">
        <v>226</v>
      </c>
      <c r="B17" s="37">
        <v>58595</v>
      </c>
      <c r="C17" s="37">
        <v>25786</v>
      </c>
      <c r="D17" s="37">
        <v>25122</v>
      </c>
      <c r="E17" s="38">
        <v>664.42956904514699</v>
      </c>
      <c r="F17" s="38">
        <v>0</v>
      </c>
      <c r="G17" s="38">
        <v>-96</v>
      </c>
      <c r="H17" s="38">
        <v>396</v>
      </c>
      <c r="I17" s="38">
        <v>26086</v>
      </c>
      <c r="J17" s="38">
        <v>768</v>
      </c>
      <c r="K17" s="72"/>
      <c r="L17" s="72"/>
      <c r="M17" s="72"/>
      <c r="N17" s="38"/>
    </row>
    <row r="18" spans="1:14" customFormat="1" x14ac:dyDescent="0.2">
      <c r="A18" s="94" t="s">
        <v>227</v>
      </c>
      <c r="B18" s="37">
        <v>159371</v>
      </c>
      <c r="C18" s="37">
        <v>24945</v>
      </c>
      <c r="D18" s="37">
        <v>24921</v>
      </c>
      <c r="E18" s="38">
        <v>24.204784702492798</v>
      </c>
      <c r="F18" s="38">
        <v>0</v>
      </c>
      <c r="G18" s="38">
        <v>-96</v>
      </c>
      <c r="H18" s="38">
        <v>625</v>
      </c>
      <c r="I18" s="38">
        <v>25474</v>
      </c>
      <c r="J18" s="38">
        <v>156</v>
      </c>
      <c r="K18" s="72"/>
      <c r="L18" s="72"/>
      <c r="M18" s="72"/>
      <c r="N18" s="38"/>
    </row>
    <row r="19" spans="1:14" customFormat="1" x14ac:dyDescent="0.2">
      <c r="A19" s="94" t="s">
        <v>228</v>
      </c>
      <c r="B19" s="37">
        <v>1344689</v>
      </c>
      <c r="C19" s="37">
        <v>23943</v>
      </c>
      <c r="D19" s="37">
        <v>24036</v>
      </c>
      <c r="E19" s="38">
        <v>-92.754954965963506</v>
      </c>
      <c r="F19" s="38">
        <v>32</v>
      </c>
      <c r="G19" s="38">
        <v>-96</v>
      </c>
      <c r="H19" s="38">
        <v>1338</v>
      </c>
      <c r="I19" s="38">
        <v>25217</v>
      </c>
      <c r="J19" s="38">
        <v>-101</v>
      </c>
      <c r="K19" s="72"/>
      <c r="L19" s="72"/>
      <c r="M19" s="72"/>
      <c r="N19" s="38"/>
    </row>
    <row r="20" spans="1:14" customFormat="1" ht="18" customHeight="1" x14ac:dyDescent="0.2">
      <c r="A20" s="94" t="s">
        <v>229</v>
      </c>
      <c r="B20" s="37">
        <v>324825</v>
      </c>
      <c r="C20" s="37">
        <v>23594</v>
      </c>
      <c r="D20" s="37">
        <v>23647</v>
      </c>
      <c r="E20" s="38">
        <v>-53.363892115451897</v>
      </c>
      <c r="F20" s="38">
        <v>66</v>
      </c>
      <c r="G20" s="38">
        <v>-96</v>
      </c>
      <c r="H20" s="38">
        <v>1096</v>
      </c>
      <c r="I20" s="38">
        <v>24660</v>
      </c>
      <c r="J20" s="38">
        <v>-658</v>
      </c>
      <c r="K20" s="72"/>
      <c r="L20" s="72"/>
      <c r="M20" s="72"/>
      <c r="N20" s="38"/>
    </row>
    <row r="21" spans="1:14" customFormat="1" x14ac:dyDescent="0.2">
      <c r="A21" s="94" t="s">
        <v>230</v>
      </c>
      <c r="B21" s="37">
        <v>1690782</v>
      </c>
      <c r="C21" s="37">
        <v>23648</v>
      </c>
      <c r="D21" s="37">
        <v>23717</v>
      </c>
      <c r="E21" s="38">
        <v>-69.307270508390502</v>
      </c>
      <c r="F21" s="38">
        <v>0</v>
      </c>
      <c r="G21" s="38">
        <v>-96</v>
      </c>
      <c r="H21" s="38">
        <v>1316</v>
      </c>
      <c r="I21" s="38">
        <v>24868</v>
      </c>
      <c r="J21" s="38">
        <v>-450</v>
      </c>
      <c r="K21" s="72"/>
      <c r="L21" s="72"/>
      <c r="M21" s="72"/>
      <c r="N21" s="38"/>
    </row>
    <row r="22" spans="1:14" customFormat="1" x14ac:dyDescent="0.2">
      <c r="A22" s="94" t="s">
        <v>231</v>
      </c>
      <c r="B22" s="37">
        <v>280399</v>
      </c>
      <c r="C22" s="37">
        <v>25083</v>
      </c>
      <c r="D22" s="37">
        <v>24970</v>
      </c>
      <c r="E22" s="38">
        <v>113.189476765648</v>
      </c>
      <c r="F22" s="38">
        <v>0</v>
      </c>
      <c r="G22" s="38">
        <v>-96</v>
      </c>
      <c r="H22" s="38">
        <v>882</v>
      </c>
      <c r="I22" s="38">
        <v>25869</v>
      </c>
      <c r="J22" s="38">
        <v>551</v>
      </c>
      <c r="K22" s="72"/>
      <c r="L22" s="72"/>
      <c r="M22" s="72"/>
      <c r="N22" s="38"/>
    </row>
    <row r="23" spans="1:14" customFormat="1" x14ac:dyDescent="0.2">
      <c r="A23" s="94" t="s">
        <v>232</v>
      </c>
      <c r="B23" s="37">
        <v>298907</v>
      </c>
      <c r="C23" s="37">
        <v>24455</v>
      </c>
      <c r="D23" s="37">
        <v>24507</v>
      </c>
      <c r="E23" s="38">
        <v>-52.295118175649101</v>
      </c>
      <c r="F23" s="38">
        <v>0</v>
      </c>
      <c r="G23" s="38">
        <v>-96</v>
      </c>
      <c r="H23" s="38">
        <v>981</v>
      </c>
      <c r="I23" s="38">
        <v>25340</v>
      </c>
      <c r="J23" s="38">
        <v>22</v>
      </c>
      <c r="K23" s="72"/>
      <c r="L23" s="72"/>
      <c r="M23" s="72"/>
      <c r="N23" s="38"/>
    </row>
    <row r="24" spans="1:14" customFormat="1" x14ac:dyDescent="0.2">
      <c r="A24" s="94" t="s">
        <v>233</v>
      </c>
      <c r="B24" s="37">
        <v>271095</v>
      </c>
      <c r="C24" s="37">
        <v>25055</v>
      </c>
      <c r="D24" s="37">
        <v>25107</v>
      </c>
      <c r="E24" s="38">
        <v>-51.7538166580837</v>
      </c>
      <c r="F24" s="38">
        <v>0</v>
      </c>
      <c r="G24" s="38">
        <v>156</v>
      </c>
      <c r="H24" s="38">
        <v>967</v>
      </c>
      <c r="I24" s="38">
        <v>26178</v>
      </c>
      <c r="J24" s="38">
        <v>860</v>
      </c>
      <c r="K24" s="72"/>
      <c r="L24" s="72"/>
      <c r="M24" s="72"/>
      <c r="N24" s="38"/>
    </row>
    <row r="25" spans="1:14" customFormat="1" ht="18" customHeight="1" x14ac:dyDescent="0.2">
      <c r="A25" s="94" t="s">
        <v>234</v>
      </c>
      <c r="B25" s="37">
        <v>286165</v>
      </c>
      <c r="C25" s="37">
        <v>25106</v>
      </c>
      <c r="D25" s="37">
        <v>24866</v>
      </c>
      <c r="E25" s="38">
        <v>239.92637880472</v>
      </c>
      <c r="F25" s="38">
        <v>0</v>
      </c>
      <c r="G25" s="38">
        <v>-96</v>
      </c>
      <c r="H25" s="38">
        <v>962</v>
      </c>
      <c r="I25" s="38">
        <v>25972</v>
      </c>
      <c r="J25" s="38">
        <v>654</v>
      </c>
      <c r="K25" s="72"/>
      <c r="L25" s="72"/>
      <c r="M25" s="72"/>
      <c r="N25" s="38"/>
    </row>
    <row r="26" spans="1:14" customFormat="1" x14ac:dyDescent="0.2">
      <c r="A26" s="94" t="s">
        <v>235</v>
      </c>
      <c r="B26" s="37">
        <v>285637</v>
      </c>
      <c r="C26" s="37">
        <v>25411</v>
      </c>
      <c r="D26" s="37">
        <v>25353</v>
      </c>
      <c r="E26" s="38">
        <v>58.344163491135802</v>
      </c>
      <c r="F26" s="38">
        <v>0</v>
      </c>
      <c r="G26" s="38">
        <v>-59</v>
      </c>
      <c r="H26" s="38">
        <v>775</v>
      </c>
      <c r="I26" s="38">
        <v>26127</v>
      </c>
      <c r="J26" s="38">
        <v>809</v>
      </c>
      <c r="K26" s="72"/>
      <c r="L26" s="72"/>
      <c r="M26" s="72"/>
      <c r="N26" s="38"/>
    </row>
    <row r="27" spans="1:14" customFormat="1" x14ac:dyDescent="0.2">
      <c r="A27" s="94" t="s">
        <v>236</v>
      </c>
      <c r="B27" s="37">
        <v>245968</v>
      </c>
      <c r="C27" s="37">
        <v>25209</v>
      </c>
      <c r="D27" s="37">
        <v>25120</v>
      </c>
      <c r="E27" s="38">
        <v>89.4017110969219</v>
      </c>
      <c r="F27" s="38">
        <v>0</v>
      </c>
      <c r="G27" s="38">
        <v>-24</v>
      </c>
      <c r="H27" s="38">
        <v>568</v>
      </c>
      <c r="I27" s="38">
        <v>25753</v>
      </c>
      <c r="J27" s="38">
        <v>435</v>
      </c>
      <c r="K27" s="72"/>
      <c r="L27" s="72"/>
      <c r="M27" s="72"/>
      <c r="N27" s="38"/>
    </row>
    <row r="28" spans="1:14" customFormat="1" x14ac:dyDescent="0.2">
      <c r="A28" s="94" t="s">
        <v>237</v>
      </c>
      <c r="B28" s="37">
        <v>129806</v>
      </c>
      <c r="C28" s="37">
        <v>24782</v>
      </c>
      <c r="D28" s="37">
        <v>24365</v>
      </c>
      <c r="E28" s="38">
        <v>416.56790544424302</v>
      </c>
      <c r="F28" s="38">
        <v>0</v>
      </c>
      <c r="G28" s="38">
        <v>-96</v>
      </c>
      <c r="H28" s="38">
        <v>989</v>
      </c>
      <c r="I28" s="38">
        <v>25675</v>
      </c>
      <c r="J28" s="38">
        <v>357</v>
      </c>
      <c r="K28" s="72"/>
      <c r="L28" s="72"/>
      <c r="M28" s="72"/>
      <c r="N28" s="38"/>
    </row>
    <row r="29" spans="1:14" customFormat="1" x14ac:dyDescent="0.2">
      <c r="A29" s="94" t="s">
        <v>238</v>
      </c>
      <c r="B29" s="37">
        <v>268465</v>
      </c>
      <c r="C29" s="37">
        <v>24073</v>
      </c>
      <c r="D29" s="37">
        <v>23675</v>
      </c>
      <c r="E29" s="38">
        <v>398.36542449599699</v>
      </c>
      <c r="F29" s="38">
        <v>0</v>
      </c>
      <c r="G29" s="38">
        <v>-96</v>
      </c>
      <c r="H29" s="38">
        <v>657</v>
      </c>
      <c r="I29" s="38">
        <v>24634</v>
      </c>
      <c r="J29" s="38">
        <v>-684</v>
      </c>
      <c r="K29" s="72"/>
      <c r="L29" s="72"/>
      <c r="M29" s="72"/>
      <c r="N29" s="38"/>
    </row>
    <row r="30" spans="1:14" customFormat="1" ht="18" customHeight="1" thickBot="1" x14ac:dyDescent="0.25">
      <c r="A30" s="94" t="s">
        <v>239</v>
      </c>
      <c r="B30" s="142">
        <v>251295</v>
      </c>
      <c r="C30" s="142">
        <v>25809</v>
      </c>
      <c r="D30" s="142">
        <v>24878</v>
      </c>
      <c r="E30" s="93">
        <v>930.751176537633</v>
      </c>
      <c r="F30" s="93">
        <v>0</v>
      </c>
      <c r="G30" s="93">
        <v>-96</v>
      </c>
      <c r="H30" s="93">
        <v>818</v>
      </c>
      <c r="I30" s="93">
        <v>26531</v>
      </c>
      <c r="J30" s="93">
        <v>1213</v>
      </c>
      <c r="K30" s="72"/>
      <c r="L30" s="73"/>
      <c r="M30" s="73"/>
      <c r="N30" s="39"/>
    </row>
    <row r="31" spans="1:14" s="9" customFormat="1" ht="4.5" customHeight="1" thickBot="1" x14ac:dyDescent="0.25">
      <c r="A31" s="138"/>
      <c r="B31" s="139"/>
      <c r="C31" s="139"/>
      <c r="D31" s="139"/>
      <c r="E31" s="139"/>
      <c r="F31" s="139"/>
      <c r="G31" s="139"/>
      <c r="H31" s="139"/>
      <c r="I31" s="139"/>
      <c r="J31" s="140"/>
      <c r="K31" s="4"/>
    </row>
    <row r="32" spans="1:14" s="9" customFormat="1" ht="12.75" customHeight="1" x14ac:dyDescent="0.2">
      <c r="A32" s="141" t="s">
        <v>326</v>
      </c>
      <c r="B32" s="129"/>
      <c r="C32" s="129"/>
      <c r="D32" s="129"/>
      <c r="E32" s="129"/>
      <c r="F32" s="129"/>
      <c r="G32" s="129"/>
      <c r="H32" s="129"/>
      <c r="I32" s="129"/>
      <c r="J32" s="137"/>
    </row>
    <row r="33" x14ac:dyDescent="0.2"/>
  </sheetData>
  <conditionalFormatting sqref="E15:J15">
    <cfRule type="cellIs" dxfId="196" priority="4" stopIfTrue="1" operator="lessThan">
      <formula>0</formula>
    </cfRule>
  </conditionalFormatting>
  <conditionalFormatting sqref="E20:J20">
    <cfRule type="cellIs" dxfId="195" priority="3" stopIfTrue="1" operator="lessThan">
      <formula>0</formula>
    </cfRule>
  </conditionalFormatting>
  <conditionalFormatting sqref="E25:J25">
    <cfRule type="cellIs" dxfId="194" priority="2" stopIfTrue="1" operator="lessThan">
      <formula>0</formula>
    </cfRule>
  </conditionalFormatting>
  <conditionalFormatting sqref="E30:J30">
    <cfRule type="cellIs" dxfId="193" priority="1" stopIfTrue="1" operator="lessThan">
      <formula>0</formula>
    </cfRule>
  </conditionalFormatting>
  <conditionalFormatting sqref="N10:N14 N16:N19 N21:N24 N26:N29">
    <cfRule type="cellIs" dxfId="192" priority="37" stopIfTrue="1" operator="lessThan">
      <formula>0</formula>
    </cfRule>
  </conditionalFormatting>
  <conditionalFormatting sqref="N10:N14 N16:N19 N21:N24 N26:N29">
    <cfRule type="cellIs" dxfId="191" priority="36" stopIfTrue="1" operator="lessThan">
      <formula>0</formula>
    </cfRule>
  </conditionalFormatting>
  <conditionalFormatting sqref="N10:N14 N16:N19 N21:N24 N26:N29">
    <cfRule type="cellIs" dxfId="190" priority="35" stopIfTrue="1" operator="lessThan">
      <formula>0</formula>
    </cfRule>
  </conditionalFormatting>
  <conditionalFormatting sqref="K10 K19 K28">
    <cfRule type="expression" dxfId="189" priority="33" stopIfTrue="1">
      <formula>IF($J10&gt;=0,TRUE,FALSE)</formula>
    </cfRule>
  </conditionalFormatting>
  <conditionalFormatting sqref="L10:M10 L19:M19 L28:M28">
    <cfRule type="expression" dxfId="188" priority="34" stopIfTrue="1">
      <formula>IF(I10&lt;0,TRUE,FALSE)</formula>
    </cfRule>
  </conditionalFormatting>
  <conditionalFormatting sqref="K11:K14 K21:K24 K29 K16:K18 K26:K27">
    <cfRule type="expression" dxfId="187" priority="31" stopIfTrue="1">
      <formula>IF($J11&gt;=0,TRUE,FALSE)</formula>
    </cfRule>
  </conditionalFormatting>
  <conditionalFormatting sqref="L11:M14 L21:M24 L29:M29 L16:M18 L26:M27">
    <cfRule type="expression" dxfId="186" priority="32" stopIfTrue="1">
      <formula>IF(I11&lt;0,TRUE,FALSE)</formula>
    </cfRule>
  </conditionalFormatting>
  <conditionalFormatting sqref="N15">
    <cfRule type="cellIs" dxfId="185" priority="30" stopIfTrue="1" operator="lessThan">
      <formula>0</formula>
    </cfRule>
  </conditionalFormatting>
  <conditionalFormatting sqref="N15">
    <cfRule type="cellIs" dxfId="184" priority="29" stopIfTrue="1" operator="lessThan">
      <formula>0</formula>
    </cfRule>
  </conditionalFormatting>
  <conditionalFormatting sqref="N15">
    <cfRule type="cellIs" dxfId="183" priority="28" stopIfTrue="1" operator="lessThan">
      <formula>0</formula>
    </cfRule>
  </conditionalFormatting>
  <conditionalFormatting sqref="K15">
    <cfRule type="expression" dxfId="182" priority="26" stopIfTrue="1">
      <formula>IF($J15&gt;=0,TRUE,FALSE)</formula>
    </cfRule>
  </conditionalFormatting>
  <conditionalFormatting sqref="L15:M15">
    <cfRule type="expression" dxfId="181" priority="27" stopIfTrue="1">
      <formula>IF(I15&lt;0,TRUE,FALSE)</formula>
    </cfRule>
  </conditionalFormatting>
  <conditionalFormatting sqref="N20">
    <cfRule type="cellIs" dxfId="180" priority="25" stopIfTrue="1" operator="lessThan">
      <formula>0</formula>
    </cfRule>
  </conditionalFormatting>
  <conditionalFormatting sqref="N20">
    <cfRule type="cellIs" dxfId="179" priority="24" stopIfTrue="1" operator="lessThan">
      <formula>0</formula>
    </cfRule>
  </conditionalFormatting>
  <conditionalFormatting sqref="N20">
    <cfRule type="cellIs" dxfId="178" priority="23" stopIfTrue="1" operator="lessThan">
      <formula>0</formula>
    </cfRule>
  </conditionalFormatting>
  <conditionalFormatting sqref="K20">
    <cfRule type="expression" dxfId="177" priority="21" stopIfTrue="1">
      <formula>IF($J20&gt;=0,TRUE,FALSE)</formula>
    </cfRule>
  </conditionalFormatting>
  <conditionalFormatting sqref="L20:M20">
    <cfRule type="expression" dxfId="176" priority="22" stopIfTrue="1">
      <formula>IF(I20&lt;0,TRUE,FALSE)</formula>
    </cfRule>
  </conditionalFormatting>
  <conditionalFormatting sqref="N25">
    <cfRule type="cellIs" dxfId="175" priority="20" stopIfTrue="1" operator="lessThan">
      <formula>0</formula>
    </cfRule>
  </conditionalFormatting>
  <conditionalFormatting sqref="N25">
    <cfRule type="cellIs" dxfId="174" priority="19" stopIfTrue="1" operator="lessThan">
      <formula>0</formula>
    </cfRule>
  </conditionalFormatting>
  <conditionalFormatting sqref="N25">
    <cfRule type="cellIs" dxfId="173" priority="18" stopIfTrue="1" operator="lessThan">
      <formula>0</formula>
    </cfRule>
  </conditionalFormatting>
  <conditionalFormatting sqref="K25">
    <cfRule type="expression" dxfId="172" priority="16" stopIfTrue="1">
      <formula>IF($J25&gt;=0,TRUE,FALSE)</formula>
    </cfRule>
  </conditionalFormatting>
  <conditionalFormatting sqref="L25:M25">
    <cfRule type="expression" dxfId="171" priority="17" stopIfTrue="1">
      <formula>IF(I25&lt;0,TRUE,FALSE)</formula>
    </cfRule>
  </conditionalFormatting>
  <conditionalFormatting sqref="N30">
    <cfRule type="cellIs" dxfId="170" priority="15" stopIfTrue="1" operator="lessThan">
      <formula>0</formula>
    </cfRule>
  </conditionalFormatting>
  <conditionalFormatting sqref="N30">
    <cfRule type="cellIs" dxfId="169" priority="14" stopIfTrue="1" operator="lessThan">
      <formula>0</formula>
    </cfRule>
  </conditionalFormatting>
  <conditionalFormatting sqref="N30">
    <cfRule type="cellIs" dxfId="168" priority="13" stopIfTrue="1" operator="lessThan">
      <formula>0</formula>
    </cfRule>
  </conditionalFormatting>
  <conditionalFormatting sqref="K30">
    <cfRule type="expression" dxfId="167" priority="11" stopIfTrue="1">
      <formula>IF($J30&gt;=0,TRUE,FALSE)</formula>
    </cfRule>
  </conditionalFormatting>
  <conditionalFormatting sqref="L30:M30">
    <cfRule type="expression" dxfId="166" priority="12" stopIfTrue="1">
      <formula>IF(I30&lt;0,TRUE,FALSE)</formula>
    </cfRule>
  </conditionalFormatting>
  <conditionalFormatting sqref="E10:J14 E16:J19 E21:J24 E26:J29">
    <cfRule type="cellIs" dxfId="165" priority="5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M33"/>
  <sheetViews>
    <sheetView showGridLines="0" zoomScaleNormal="100" workbookViewId="0">
      <selection activeCell="B8" sqref="B8"/>
    </sheetView>
  </sheetViews>
  <sheetFormatPr defaultColWidth="0" defaultRowHeight="12.75" zeroHeight="1" x14ac:dyDescent="0.2"/>
  <cols>
    <col min="1" max="1" width="16.85546875" style="9" customWidth="1"/>
    <col min="2" max="2" width="12.140625" style="9" customWidth="1"/>
    <col min="3" max="3" width="11.28515625" style="9" customWidth="1"/>
    <col min="4" max="4" width="10.140625" style="9" customWidth="1"/>
    <col min="5" max="5" width="12.7109375" style="9" customWidth="1"/>
    <col min="6" max="6" width="10.85546875" style="9" customWidth="1"/>
    <col min="7" max="7" width="7.140625" style="9" customWidth="1"/>
    <col min="8" max="8" width="14.42578125" style="9" customWidth="1"/>
    <col min="9" max="10" width="11.7109375" style="9" customWidth="1"/>
    <col min="11" max="11" width="5.28515625" style="3" customWidth="1"/>
    <col min="12" max="12" width="9.140625" style="3" hidden="1" customWidth="1"/>
    <col min="13" max="16384" width="9.140625" hidden="1"/>
  </cols>
  <sheetData>
    <row r="1" spans="1:13" x14ac:dyDescent="0.2">
      <c r="A1" s="1"/>
      <c r="B1" s="1"/>
      <c r="C1" s="1"/>
      <c r="D1" s="1"/>
      <c r="E1"/>
      <c r="F1"/>
      <c r="G1"/>
      <c r="H1"/>
      <c r="I1"/>
      <c r="J1"/>
      <c r="K1"/>
      <c r="L1"/>
    </row>
    <row r="2" spans="1:13" s="117" customFormat="1" ht="16.5" thickBot="1" x14ac:dyDescent="0.3">
      <c r="A2" s="115" t="str">
        <f>"Tabell 4  Hälso- och sjukvård, utjämningsåret "&amp;Innehåll!C31</f>
        <v>Tabell 4  Hälso- och sjukvård, utjämningsåret 2019</v>
      </c>
      <c r="B2" s="116"/>
      <c r="C2" s="115"/>
      <c r="D2" s="116"/>
      <c r="E2" s="116"/>
      <c r="F2" s="116"/>
      <c r="G2" s="116"/>
      <c r="H2" s="116"/>
      <c r="I2" s="116"/>
      <c r="J2" s="116"/>
      <c r="K2" s="116"/>
    </row>
    <row r="3" spans="1:13" s="3" customFormat="1" x14ac:dyDescent="0.2">
      <c r="A3" s="5" t="s">
        <v>67</v>
      </c>
      <c r="B3" s="118" t="s">
        <v>38</v>
      </c>
      <c r="C3" s="6" t="s">
        <v>127</v>
      </c>
      <c r="D3" s="144" t="s">
        <v>129</v>
      </c>
      <c r="E3" s="118" t="s">
        <v>128</v>
      </c>
      <c r="F3" s="118" t="s">
        <v>128</v>
      </c>
      <c r="G3" s="118" t="s">
        <v>135</v>
      </c>
      <c r="H3" s="118" t="s">
        <v>128</v>
      </c>
      <c r="I3" s="118" t="s">
        <v>128</v>
      </c>
      <c r="J3" s="118" t="s">
        <v>38</v>
      </c>
      <c r="K3" s="9"/>
    </row>
    <row r="4" spans="1:13" s="3" customFormat="1" x14ac:dyDescent="0.2">
      <c r="B4" s="122" t="s">
        <v>110</v>
      </c>
      <c r="C4" s="7" t="s">
        <v>114</v>
      </c>
      <c r="D4" s="122" t="s">
        <v>121</v>
      </c>
      <c r="E4" s="122" t="s">
        <v>111</v>
      </c>
      <c r="F4" s="122" t="s">
        <v>111</v>
      </c>
      <c r="G4" s="7" t="s">
        <v>136</v>
      </c>
      <c r="H4" s="122" t="s">
        <v>111</v>
      </c>
      <c r="I4" s="122" t="s">
        <v>131</v>
      </c>
      <c r="J4" s="122" t="s">
        <v>110</v>
      </c>
      <c r="K4" s="9"/>
    </row>
    <row r="5" spans="1:13" s="3" customFormat="1" x14ac:dyDescent="0.2">
      <c r="A5" s="126" t="s">
        <v>24</v>
      </c>
      <c r="B5" s="7">
        <f>Innehåll!C31-2</f>
        <v>2017</v>
      </c>
      <c r="C5" s="122" t="s">
        <v>44</v>
      </c>
      <c r="D5" s="145" t="s">
        <v>130</v>
      </c>
      <c r="E5" s="122" t="s">
        <v>134</v>
      </c>
      <c r="F5" s="122" t="s">
        <v>134</v>
      </c>
      <c r="G5" s="122" t="s">
        <v>133</v>
      </c>
      <c r="H5" s="122" t="s">
        <v>132</v>
      </c>
      <c r="I5" s="122" t="s">
        <v>66</v>
      </c>
      <c r="J5" s="210">
        <f>Innehåll!C31-3</f>
        <v>2016</v>
      </c>
      <c r="K5" s="9"/>
    </row>
    <row r="6" spans="1:13" s="3" customFormat="1" x14ac:dyDescent="0.2">
      <c r="A6" s="126" t="s">
        <v>29</v>
      </c>
      <c r="B6" s="7"/>
      <c r="C6" s="158"/>
      <c r="D6" s="145"/>
      <c r="E6" s="122" t="s">
        <v>138</v>
      </c>
      <c r="F6" s="122" t="s">
        <v>137</v>
      </c>
      <c r="G6" s="122"/>
      <c r="H6" s="122" t="s">
        <v>66</v>
      </c>
      <c r="I6" s="122"/>
      <c r="J6" s="122"/>
      <c r="K6" s="9"/>
    </row>
    <row r="7" spans="1:13" s="3" customFormat="1" x14ac:dyDescent="0.2">
      <c r="B7" s="156"/>
      <c r="C7" s="143"/>
      <c r="D7" s="128"/>
      <c r="E7" s="135" t="s">
        <v>44</v>
      </c>
      <c r="F7" s="135" t="s">
        <v>44</v>
      </c>
      <c r="G7" s="122"/>
      <c r="H7" s="135"/>
      <c r="I7" s="135"/>
      <c r="J7" s="135"/>
      <c r="K7" s="9"/>
    </row>
    <row r="8" spans="1:13" s="3" customFormat="1" x14ac:dyDescent="0.2">
      <c r="A8" s="146"/>
      <c r="C8" s="149" t="s">
        <v>71</v>
      </c>
      <c r="D8" s="148" t="s">
        <v>72</v>
      </c>
      <c r="E8" s="148" t="s">
        <v>73</v>
      </c>
      <c r="F8" s="148" t="s">
        <v>74</v>
      </c>
      <c r="G8" s="148" t="s">
        <v>139</v>
      </c>
      <c r="H8" s="148" t="s">
        <v>77</v>
      </c>
      <c r="I8" s="148" t="s">
        <v>75</v>
      </c>
      <c r="J8" s="7" t="s">
        <v>76</v>
      </c>
      <c r="K8" s="9"/>
    </row>
    <row r="9" spans="1:13" s="11" customFormat="1" x14ac:dyDescent="0.2">
      <c r="B9" s="150"/>
      <c r="C9" s="150" t="s">
        <v>202</v>
      </c>
      <c r="D9" s="135"/>
      <c r="E9" s="135" t="s">
        <v>203</v>
      </c>
      <c r="F9" s="150" t="s">
        <v>204</v>
      </c>
      <c r="G9" s="150"/>
      <c r="H9" s="150"/>
      <c r="I9" s="135"/>
      <c r="J9" s="135"/>
      <c r="K9" s="9"/>
    </row>
    <row r="10" spans="1:13" ht="18" customHeight="1" x14ac:dyDescent="0.2">
      <c r="A10" s="94" t="s">
        <v>219</v>
      </c>
      <c r="B10" s="37">
        <v>2308143</v>
      </c>
      <c r="C10" s="37">
        <v>21712</v>
      </c>
      <c r="D10" s="37">
        <v>-145.00026394702701</v>
      </c>
      <c r="E10" s="37">
        <v>21857.164989616402</v>
      </c>
      <c r="F10" s="37">
        <v>13291.4764651522</v>
      </c>
      <c r="G10" s="147">
        <v>1.64444973791451</v>
      </c>
      <c r="H10" s="37">
        <v>30041347992.818199</v>
      </c>
      <c r="I10" s="37">
        <v>117809595.2</v>
      </c>
      <c r="J10" s="37">
        <v>2269060</v>
      </c>
      <c r="K10" s="72"/>
      <c r="L10" s="72"/>
      <c r="M10" s="38"/>
    </row>
    <row r="11" spans="1:13" x14ac:dyDescent="0.2">
      <c r="A11" s="94" t="s">
        <v>220</v>
      </c>
      <c r="B11" s="37">
        <v>368971</v>
      </c>
      <c r="C11" s="37">
        <v>22066</v>
      </c>
      <c r="D11" s="37">
        <v>57.3098823669729</v>
      </c>
      <c r="E11" s="37">
        <v>22009.088531800699</v>
      </c>
      <c r="F11" s="37">
        <v>13383.8621055774</v>
      </c>
      <c r="G11" s="147">
        <v>1.64444973791451</v>
      </c>
      <c r="H11" s="37">
        <v>4833155039.5588303</v>
      </c>
      <c r="I11" s="37">
        <v>3411361.12</v>
      </c>
      <c r="J11" s="37">
        <v>361373</v>
      </c>
      <c r="K11" s="72"/>
      <c r="L11" s="72"/>
      <c r="M11" s="38"/>
    </row>
    <row r="12" spans="1:13" x14ac:dyDescent="0.2">
      <c r="A12" s="94" t="s">
        <v>221</v>
      </c>
      <c r="B12" s="37">
        <v>291341</v>
      </c>
      <c r="C12" s="37">
        <v>24280</v>
      </c>
      <c r="D12" s="37">
        <v>32.8140876679728</v>
      </c>
      <c r="E12" s="37">
        <v>24247.352620635</v>
      </c>
      <c r="F12" s="37">
        <v>14744.964264694099</v>
      </c>
      <c r="G12" s="147">
        <v>1.64444973791451</v>
      </c>
      <c r="H12" s="37">
        <v>4245260334.0855598</v>
      </c>
      <c r="I12" s="37">
        <v>2719635.68</v>
      </c>
      <c r="J12" s="37">
        <v>288097</v>
      </c>
      <c r="K12" s="72"/>
      <c r="L12" s="72"/>
      <c r="M12" s="38"/>
    </row>
    <row r="13" spans="1:13" x14ac:dyDescent="0.2">
      <c r="A13" s="94" t="s">
        <v>222</v>
      </c>
      <c r="B13" s="37">
        <v>457496</v>
      </c>
      <c r="C13" s="37">
        <v>23279</v>
      </c>
      <c r="D13" s="37">
        <v>-36.243337367027202</v>
      </c>
      <c r="E13" s="37">
        <v>23314.835850102801</v>
      </c>
      <c r="F13" s="37">
        <v>14177.895080983501</v>
      </c>
      <c r="G13" s="147">
        <v>1.64444973791451</v>
      </c>
      <c r="H13" s="37">
        <v>6405629384.3880596</v>
      </c>
      <c r="I13" s="37">
        <v>4267871.2</v>
      </c>
      <c r="J13" s="37">
        <v>452105</v>
      </c>
      <c r="K13" s="72"/>
      <c r="L13" s="72"/>
      <c r="M13" s="38"/>
    </row>
    <row r="14" spans="1:13" x14ac:dyDescent="0.2">
      <c r="A14" s="94" t="s">
        <v>223</v>
      </c>
      <c r="B14" s="37">
        <v>357237</v>
      </c>
      <c r="C14" s="37">
        <v>22818</v>
      </c>
      <c r="D14" s="37">
        <v>52.542777246972904</v>
      </c>
      <c r="E14" s="37">
        <v>22765.4882608761</v>
      </c>
      <c r="F14" s="37">
        <v>13843.833433150299</v>
      </c>
      <c r="G14" s="147">
        <v>1.64444973791451</v>
      </c>
      <c r="H14" s="37">
        <v>4879874767.6422701</v>
      </c>
      <c r="I14" s="37">
        <v>3329818.4</v>
      </c>
      <c r="J14" s="37">
        <v>352735</v>
      </c>
      <c r="K14" s="72"/>
      <c r="L14" s="72"/>
      <c r="M14" s="38"/>
    </row>
    <row r="15" spans="1:13" ht="18" customHeight="1" x14ac:dyDescent="0.2">
      <c r="A15" s="94" t="s">
        <v>224</v>
      </c>
      <c r="B15" s="37">
        <v>197519</v>
      </c>
      <c r="C15" s="37">
        <v>22746</v>
      </c>
      <c r="D15" s="37">
        <v>28.643578610972899</v>
      </c>
      <c r="E15" s="37">
        <v>22717.1165893826</v>
      </c>
      <c r="F15" s="37">
        <v>13814.418322199699</v>
      </c>
      <c r="G15" s="147">
        <v>1.64444973791451</v>
      </c>
      <c r="H15" s="37">
        <v>2686835320.8930702</v>
      </c>
      <c r="I15" s="37">
        <v>1837288.32</v>
      </c>
      <c r="J15" s="37">
        <v>194628</v>
      </c>
      <c r="K15" s="72"/>
      <c r="L15" s="72"/>
      <c r="M15" s="38"/>
    </row>
    <row r="16" spans="1:13" x14ac:dyDescent="0.2">
      <c r="A16" s="94" t="s">
        <v>225</v>
      </c>
      <c r="B16" s="37">
        <v>243536</v>
      </c>
      <c r="C16" s="37">
        <v>24298</v>
      </c>
      <c r="D16" s="37">
        <v>81.006122070972907</v>
      </c>
      <c r="E16" s="37">
        <v>24216.795725381398</v>
      </c>
      <c r="F16" s="37">
        <v>14726.3824287467</v>
      </c>
      <c r="G16" s="147">
        <v>1.64444973791451</v>
      </c>
      <c r="H16" s="37">
        <v>3565929867.4277601</v>
      </c>
      <c r="I16" s="37">
        <v>2287321.44</v>
      </c>
      <c r="J16" s="37">
        <v>242301</v>
      </c>
      <c r="K16" s="72"/>
      <c r="L16" s="72"/>
      <c r="M16" s="38"/>
    </row>
    <row r="17" spans="1:13" x14ac:dyDescent="0.2">
      <c r="A17" s="94" t="s">
        <v>226</v>
      </c>
      <c r="B17" s="37">
        <v>58595</v>
      </c>
      <c r="C17" s="37">
        <v>24761</v>
      </c>
      <c r="D17" s="37">
        <v>638.00346550397296</v>
      </c>
      <c r="E17" s="37">
        <v>24123.101489038101</v>
      </c>
      <c r="F17" s="37">
        <v>14669.4063873494</v>
      </c>
      <c r="G17" s="147">
        <v>1.64444973791451</v>
      </c>
      <c r="H17" s="37">
        <v>850322030.36542499</v>
      </c>
      <c r="I17" s="37">
        <v>547548.31999999995</v>
      </c>
      <c r="J17" s="37">
        <v>58003</v>
      </c>
      <c r="K17" s="72"/>
      <c r="L17" s="72"/>
      <c r="M17" s="38"/>
    </row>
    <row r="18" spans="1:13" x14ac:dyDescent="0.2">
      <c r="A18" s="94" t="s">
        <v>227</v>
      </c>
      <c r="B18" s="37">
        <v>159371</v>
      </c>
      <c r="C18" s="37">
        <v>23953</v>
      </c>
      <c r="D18" s="37">
        <v>23.242097042972802</v>
      </c>
      <c r="E18" s="37">
        <v>23929.9799594125</v>
      </c>
      <c r="F18" s="37">
        <v>14551.9679973682</v>
      </c>
      <c r="G18" s="147">
        <v>1.64444973791451</v>
      </c>
      <c r="H18" s="37">
        <v>2304307188.7669902</v>
      </c>
      <c r="I18" s="37">
        <v>1495796.32</v>
      </c>
      <c r="J18" s="37">
        <v>158453</v>
      </c>
      <c r="K18" s="72"/>
      <c r="L18" s="72"/>
      <c r="M18" s="38"/>
    </row>
    <row r="19" spans="1:13" x14ac:dyDescent="0.2">
      <c r="A19" s="94" t="s">
        <v>228</v>
      </c>
      <c r="B19" s="37">
        <v>1344689</v>
      </c>
      <c r="C19" s="37">
        <v>22991</v>
      </c>
      <c r="D19" s="37">
        <v>-89.065847560027194</v>
      </c>
      <c r="E19" s="37">
        <v>23079.992574494401</v>
      </c>
      <c r="F19" s="37">
        <v>14035.085440655899</v>
      </c>
      <c r="G19" s="147">
        <v>1.64444973791451</v>
      </c>
      <c r="H19" s="37">
        <v>18565375159.502399</v>
      </c>
      <c r="I19" s="37">
        <v>25007787.199999999</v>
      </c>
      <c r="J19" s="37">
        <v>1324565</v>
      </c>
      <c r="K19" s="72"/>
      <c r="L19" s="72"/>
      <c r="M19" s="38"/>
    </row>
    <row r="20" spans="1:13" ht="18" customHeight="1" x14ac:dyDescent="0.2">
      <c r="A20" s="94" t="s">
        <v>229</v>
      </c>
      <c r="B20" s="37">
        <v>324825</v>
      </c>
      <c r="C20" s="37">
        <v>22656</v>
      </c>
      <c r="D20" s="37">
        <v>-51.241470411027102</v>
      </c>
      <c r="E20" s="37">
        <v>22706.838542181798</v>
      </c>
      <c r="F20" s="37">
        <v>13808.168178480601</v>
      </c>
      <c r="G20" s="147">
        <v>1.64444973791451</v>
      </c>
      <c r="H20" s="37">
        <v>4420187993.5972099</v>
      </c>
      <c r="I20" s="37">
        <v>3023943.52</v>
      </c>
      <c r="J20" s="37">
        <v>320333</v>
      </c>
      <c r="K20" s="72"/>
      <c r="L20" s="72"/>
      <c r="M20" s="38"/>
    </row>
    <row r="21" spans="1:13" x14ac:dyDescent="0.2">
      <c r="A21" s="94" t="s">
        <v>230</v>
      </c>
      <c r="B21" s="37">
        <v>1690782</v>
      </c>
      <c r="C21" s="37">
        <v>22708</v>
      </c>
      <c r="D21" s="37">
        <v>-66.550738903027195</v>
      </c>
      <c r="E21" s="37">
        <v>22774.077689428599</v>
      </c>
      <c r="F21" s="37">
        <v>13849.0567174833</v>
      </c>
      <c r="G21" s="147">
        <v>1.64444973791451</v>
      </c>
      <c r="H21" s="37">
        <v>23128945139.044399</v>
      </c>
      <c r="I21" s="37">
        <v>23672447.280000001</v>
      </c>
      <c r="J21" s="37">
        <v>1671783</v>
      </c>
      <c r="K21" s="72"/>
      <c r="L21" s="72"/>
      <c r="M21" s="38"/>
    </row>
    <row r="22" spans="1:13" x14ac:dyDescent="0.2">
      <c r="A22" s="94" t="s">
        <v>231</v>
      </c>
      <c r="B22" s="37">
        <v>280399</v>
      </c>
      <c r="C22" s="37">
        <v>24086</v>
      </c>
      <c r="D22" s="37">
        <v>108.687634926973</v>
      </c>
      <c r="E22" s="37">
        <v>23977.0884891241</v>
      </c>
      <c r="F22" s="37">
        <v>14580.6149840322</v>
      </c>
      <c r="G22" s="147">
        <v>1.64444973791451</v>
      </c>
      <c r="H22" s="37">
        <v>4070224592.9896498</v>
      </c>
      <c r="I22" s="37">
        <v>2636912.96</v>
      </c>
      <c r="J22" s="37">
        <v>279334</v>
      </c>
      <c r="K22" s="72"/>
      <c r="L22" s="72"/>
      <c r="M22" s="38"/>
    </row>
    <row r="23" spans="1:13" x14ac:dyDescent="0.2">
      <c r="A23" s="94" t="s">
        <v>232</v>
      </c>
      <c r="B23" s="37">
        <v>298907</v>
      </c>
      <c r="C23" s="37">
        <v>23482</v>
      </c>
      <c r="D23" s="37">
        <v>-50.215204409027201</v>
      </c>
      <c r="E23" s="37">
        <v>23531.919974270098</v>
      </c>
      <c r="F23" s="37">
        <v>14309.9052720901</v>
      </c>
      <c r="G23" s="147">
        <v>1.64444973791451</v>
      </c>
      <c r="H23" s="37">
        <v>4217793527.8155398</v>
      </c>
      <c r="I23" s="37">
        <v>2784243.04</v>
      </c>
      <c r="J23" s="37">
        <v>294941</v>
      </c>
      <c r="K23" s="72"/>
      <c r="L23" s="72"/>
      <c r="M23" s="38"/>
    </row>
    <row r="24" spans="1:13" x14ac:dyDescent="0.2">
      <c r="A24" s="94" t="s">
        <v>233</v>
      </c>
      <c r="B24" s="37">
        <v>271095</v>
      </c>
      <c r="C24" s="37">
        <v>24059</v>
      </c>
      <c r="D24" s="37">
        <v>-49.6954318700272</v>
      </c>
      <c r="E24" s="37">
        <v>24108.594142313701</v>
      </c>
      <c r="F24" s="37">
        <v>14660.5843805772</v>
      </c>
      <c r="G24" s="147">
        <v>1.64444973791451</v>
      </c>
      <c r="H24" s="37">
        <v>3921071119.4294901</v>
      </c>
      <c r="I24" s="37">
        <v>2526417.7599999998</v>
      </c>
      <c r="J24" s="37">
        <v>267629</v>
      </c>
      <c r="K24" s="72"/>
      <c r="L24" s="72"/>
      <c r="M24" s="38"/>
    </row>
    <row r="25" spans="1:13" ht="18" customHeight="1" x14ac:dyDescent="0.2">
      <c r="A25" s="94" t="s">
        <v>234</v>
      </c>
      <c r="B25" s="37">
        <v>286165</v>
      </c>
      <c r="C25" s="37">
        <v>24107</v>
      </c>
      <c r="D25" s="37">
        <v>230.38387855497299</v>
      </c>
      <c r="E25" s="37">
        <v>23877.076855956599</v>
      </c>
      <c r="F25" s="37">
        <v>14519.7972947701</v>
      </c>
      <c r="G25" s="147">
        <v>1.64444973791451</v>
      </c>
      <c r="H25" s="37">
        <v>4128646471.4382401</v>
      </c>
      <c r="I25" s="37">
        <v>2685972.64</v>
      </c>
      <c r="J25" s="37">
        <v>284531</v>
      </c>
      <c r="K25" s="72"/>
      <c r="L25" s="72"/>
      <c r="M25" s="38"/>
    </row>
    <row r="26" spans="1:13" x14ac:dyDescent="0.2">
      <c r="A26" s="94" t="s">
        <v>235</v>
      </c>
      <c r="B26" s="37">
        <v>285637</v>
      </c>
      <c r="C26" s="37">
        <v>24401</v>
      </c>
      <c r="D26" s="37">
        <v>56.023663354972797</v>
      </c>
      <c r="E26" s="37">
        <v>24345.094226223398</v>
      </c>
      <c r="F26" s="37">
        <v>14804.4015362232</v>
      </c>
      <c r="G26" s="147">
        <v>1.64444973791451</v>
      </c>
      <c r="H26" s="37">
        <v>4210438923.7476101</v>
      </c>
      <c r="I26" s="37">
        <v>2686491.84</v>
      </c>
      <c r="J26" s="37">
        <v>284586</v>
      </c>
      <c r="K26" s="72"/>
      <c r="L26" s="72"/>
      <c r="M26" s="38"/>
    </row>
    <row r="27" spans="1:13" x14ac:dyDescent="0.2">
      <c r="A27" s="94" t="s">
        <v>236</v>
      </c>
      <c r="B27" s="37">
        <v>245968</v>
      </c>
      <c r="C27" s="37">
        <v>24207</v>
      </c>
      <c r="D27" s="37">
        <v>85.845970978972801</v>
      </c>
      <c r="E27" s="37">
        <v>24120.6995388744</v>
      </c>
      <c r="F27" s="37">
        <v>14667.9457466814</v>
      </c>
      <c r="G27" s="147">
        <v>1.64444973791451</v>
      </c>
      <c r="H27" s="37">
        <v>3598559473.3840299</v>
      </c>
      <c r="I27" s="37">
        <v>3477299.52</v>
      </c>
      <c r="J27" s="37">
        <v>245572</v>
      </c>
      <c r="K27" s="72"/>
      <c r="L27" s="72"/>
      <c r="M27" s="38"/>
    </row>
    <row r="28" spans="1:13" x14ac:dyDescent="0.2">
      <c r="A28" s="94" t="s">
        <v>237</v>
      </c>
      <c r="B28" s="37">
        <v>129806</v>
      </c>
      <c r="C28" s="37">
        <v>23796</v>
      </c>
      <c r="D28" s="37">
        <v>399.99990920497299</v>
      </c>
      <c r="E28" s="37">
        <v>23396.1574092554</v>
      </c>
      <c r="F28" s="37">
        <v>14227.3472212817</v>
      </c>
      <c r="G28" s="147">
        <v>1.64444973791451</v>
      </c>
      <c r="H28" s="37">
        <v>1829460775.88398</v>
      </c>
      <c r="I28" s="37">
        <v>1214673.1200000001</v>
      </c>
      <c r="J28" s="37">
        <v>128673</v>
      </c>
      <c r="K28" s="72"/>
      <c r="L28" s="72"/>
      <c r="M28" s="38"/>
    </row>
    <row r="29" spans="1:13" x14ac:dyDescent="0.2">
      <c r="A29" s="94" t="s">
        <v>238</v>
      </c>
      <c r="B29" s="37">
        <v>268465</v>
      </c>
      <c r="C29" s="37">
        <v>23115</v>
      </c>
      <c r="D29" s="37">
        <v>382.521388580973</v>
      </c>
      <c r="E29" s="37">
        <v>22732.9133705042</v>
      </c>
      <c r="F29" s="37">
        <v>13824.0244419595</v>
      </c>
      <c r="G29" s="147">
        <v>1.64444973791451</v>
      </c>
      <c r="H29" s="37">
        <v>3671780567.6926498</v>
      </c>
      <c r="I29" s="37">
        <v>3764874.96</v>
      </c>
      <c r="J29" s="37">
        <v>265881</v>
      </c>
      <c r="K29" s="72"/>
      <c r="L29" s="72"/>
      <c r="M29" s="38"/>
    </row>
    <row r="30" spans="1:13" ht="18" customHeight="1" thickBot="1" x14ac:dyDescent="0.25">
      <c r="A30" s="94" t="s">
        <v>239</v>
      </c>
      <c r="B30" s="37">
        <v>251295</v>
      </c>
      <c r="C30" s="37">
        <v>24782</v>
      </c>
      <c r="D30" s="37">
        <v>893.73276539497294</v>
      </c>
      <c r="E30" s="37">
        <v>23888.096724791099</v>
      </c>
      <c r="F30" s="37">
        <v>14526.4985447873</v>
      </c>
      <c r="G30" s="147">
        <v>1.64444973791451</v>
      </c>
      <c r="H30" s="37">
        <v>3637539359.5673699</v>
      </c>
      <c r="I30" s="37">
        <v>2365380.7999999998</v>
      </c>
      <c r="J30" s="37">
        <v>250570</v>
      </c>
      <c r="K30" s="72"/>
      <c r="L30" s="73"/>
      <c r="M30" s="93"/>
    </row>
    <row r="31" spans="1:13" s="9" customFormat="1" ht="4.5" customHeight="1" thickBot="1" x14ac:dyDescent="0.25">
      <c r="A31" s="138"/>
      <c r="B31" s="139"/>
      <c r="C31" s="138"/>
      <c r="D31" s="139"/>
      <c r="E31" s="139"/>
      <c r="F31" s="139"/>
      <c r="G31" s="139"/>
      <c r="H31" s="139"/>
      <c r="I31" s="139"/>
      <c r="J31" s="139"/>
    </row>
    <row r="32" spans="1:13" s="9" customFormat="1" ht="12.75" customHeight="1" x14ac:dyDescent="0.2">
      <c r="A32" s="141"/>
      <c r="B32" s="129"/>
      <c r="C32" s="141"/>
      <c r="D32" s="129"/>
      <c r="E32" s="129"/>
      <c r="F32" s="129"/>
      <c r="G32" s="129"/>
      <c r="H32" s="129"/>
      <c r="I32" s="129"/>
      <c r="J32" s="129"/>
    </row>
    <row r="33" customFormat="1" x14ac:dyDescent="0.2"/>
  </sheetData>
  <conditionalFormatting sqref="M10:M14 M16:M19 M21:M24 M26:M29">
    <cfRule type="cellIs" dxfId="164" priority="34" stopIfTrue="1" operator="lessThan">
      <formula>0</formula>
    </cfRule>
  </conditionalFormatting>
  <conditionalFormatting sqref="M10:M14 M16:M19 M21:M24 M26:M29">
    <cfRule type="cellIs" dxfId="163" priority="33" stopIfTrue="1" operator="lessThan">
      <formula>0</formula>
    </cfRule>
  </conditionalFormatting>
  <conditionalFormatting sqref="M10:M14 M16:M19 M21:M24 M26:M29">
    <cfRule type="cellIs" dxfId="162" priority="32" stopIfTrue="1" operator="lessThan">
      <formula>0</formula>
    </cfRule>
  </conditionalFormatting>
  <conditionalFormatting sqref="K10:L10 K21:L24 K16:L19 K26:L29">
    <cfRule type="expression" dxfId="161" priority="31" stopIfTrue="1">
      <formula>IF(#REF!&lt;0,TRUE,FALSE)</formula>
    </cfRule>
  </conditionalFormatting>
  <conditionalFormatting sqref="K11:L14">
    <cfRule type="expression" dxfId="160" priority="29" stopIfTrue="1">
      <formula>IF(#REF!&lt;0,TRUE,FALSE)</formula>
    </cfRule>
  </conditionalFormatting>
  <conditionalFormatting sqref="M15">
    <cfRule type="cellIs" dxfId="159" priority="27" stopIfTrue="1" operator="lessThan">
      <formula>0</formula>
    </cfRule>
  </conditionalFormatting>
  <conditionalFormatting sqref="M15">
    <cfRule type="cellIs" dxfId="158" priority="26" stopIfTrue="1" operator="lessThan">
      <formula>0</formula>
    </cfRule>
  </conditionalFormatting>
  <conditionalFormatting sqref="M15">
    <cfRule type="cellIs" dxfId="157" priority="25" stopIfTrue="1" operator="lessThan">
      <formula>0</formula>
    </cfRule>
  </conditionalFormatting>
  <conditionalFormatting sqref="K15:L15">
    <cfRule type="expression" dxfId="156" priority="24" stopIfTrue="1">
      <formula>IF(#REF!&lt;0,TRUE,FALSE)</formula>
    </cfRule>
  </conditionalFormatting>
  <conditionalFormatting sqref="M20">
    <cfRule type="cellIs" dxfId="155" priority="22" stopIfTrue="1" operator="lessThan">
      <formula>0</formula>
    </cfRule>
  </conditionalFormatting>
  <conditionalFormatting sqref="M20">
    <cfRule type="cellIs" dxfId="154" priority="21" stopIfTrue="1" operator="lessThan">
      <formula>0</formula>
    </cfRule>
  </conditionalFormatting>
  <conditionalFormatting sqref="M20">
    <cfRule type="cellIs" dxfId="153" priority="20" stopIfTrue="1" operator="lessThan">
      <formula>0</formula>
    </cfRule>
  </conditionalFormatting>
  <conditionalFormatting sqref="K20:L20">
    <cfRule type="expression" dxfId="152" priority="19" stopIfTrue="1">
      <formula>IF(#REF!&lt;0,TRUE,FALSE)</formula>
    </cfRule>
  </conditionalFormatting>
  <conditionalFormatting sqref="M25">
    <cfRule type="cellIs" dxfId="151" priority="17" stopIfTrue="1" operator="lessThan">
      <formula>0</formula>
    </cfRule>
  </conditionalFormatting>
  <conditionalFormatting sqref="M25">
    <cfRule type="cellIs" dxfId="150" priority="16" stopIfTrue="1" operator="lessThan">
      <formula>0</formula>
    </cfRule>
  </conditionalFormatting>
  <conditionalFormatting sqref="M25">
    <cfRule type="cellIs" dxfId="149" priority="15" stopIfTrue="1" operator="lessThan">
      <formula>0</formula>
    </cfRule>
  </conditionalFormatting>
  <conditionalFormatting sqref="K25:L25">
    <cfRule type="expression" dxfId="148" priority="14" stopIfTrue="1">
      <formula>IF(#REF!&lt;0,TRUE,FALSE)</formula>
    </cfRule>
  </conditionalFormatting>
  <conditionalFormatting sqref="M30">
    <cfRule type="cellIs" dxfId="147" priority="12" stopIfTrue="1" operator="lessThan">
      <formula>0</formula>
    </cfRule>
  </conditionalFormatting>
  <conditionalFormatting sqref="M30">
    <cfRule type="cellIs" dxfId="146" priority="11" stopIfTrue="1" operator="lessThan">
      <formula>0</formula>
    </cfRule>
  </conditionalFormatting>
  <conditionalFormatting sqref="M30">
    <cfRule type="cellIs" dxfId="145" priority="10" stopIfTrue="1" operator="lessThan">
      <formula>0</formula>
    </cfRule>
  </conditionalFormatting>
  <conditionalFormatting sqref="K30:L30">
    <cfRule type="expression" dxfId="144" priority="9" stopIfTrue="1">
      <formula>IF(#REF!&lt;0,TRUE,FALSE)</formula>
    </cfRule>
  </conditionalFormatting>
  <conditionalFormatting sqref="B10:I30">
    <cfRule type="cellIs" dxfId="143" priority="2" operator="lessThan">
      <formula>0</formula>
    </cfRule>
  </conditionalFormatting>
  <conditionalFormatting sqref="J10:J30">
    <cfRule type="cellIs" dxfId="142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O33"/>
  <sheetViews>
    <sheetView showGridLines="0" zoomScaleNormal="100" workbookViewId="0"/>
  </sheetViews>
  <sheetFormatPr defaultColWidth="0" defaultRowHeight="0" customHeight="1" zeroHeight="1" x14ac:dyDescent="0.2"/>
  <cols>
    <col min="1" max="1" width="16.85546875" style="9" customWidth="1"/>
    <col min="2" max="2" width="12.5703125" style="9" customWidth="1"/>
    <col min="3" max="3" width="21.7109375" style="9" customWidth="1"/>
    <col min="4" max="4" width="9" customWidth="1"/>
    <col min="5" max="5" width="9" style="9" customWidth="1"/>
    <col min="6" max="6" width="2.140625" style="9" customWidth="1"/>
    <col min="7" max="8" width="8.5703125" style="9" customWidth="1"/>
    <col min="9" max="9" width="2.28515625" style="9" customWidth="1"/>
    <col min="10" max="11" width="8.5703125" style="9" customWidth="1"/>
    <col min="12" max="12" width="13.42578125" style="9" bestFit="1" customWidth="1"/>
    <col min="13" max="13" width="5.28515625" style="3" customWidth="1"/>
    <col min="14" max="14" width="9.140625" style="3" hidden="1" customWidth="1"/>
    <col min="15" max="16384" width="9.140625" hidden="1"/>
  </cols>
  <sheetData>
    <row r="1" spans="1:15" ht="12.75" x14ac:dyDescent="0.2">
      <c r="A1" s="1"/>
      <c r="B1" s="1"/>
      <c r="C1" s="1"/>
      <c r="E1" s="1"/>
      <c r="F1" s="1"/>
      <c r="G1"/>
      <c r="H1"/>
      <c r="I1"/>
      <c r="J1"/>
      <c r="K1"/>
      <c r="L1"/>
      <c r="M1"/>
      <c r="N1"/>
    </row>
    <row r="2" spans="1:15" s="117" customFormat="1" ht="16.5" thickBot="1" x14ac:dyDescent="0.3">
      <c r="A2" s="115" t="str">
        <f>"Tabell 5  Glesbygdstillägg, utjämningsåret "&amp;Innehåll!C31</f>
        <v>Tabell 5  Glesbygdstillägg, utjämningsåret 2019</v>
      </c>
      <c r="B2" s="115"/>
      <c r="C2" s="115"/>
      <c r="D2" s="152"/>
      <c r="E2" s="152"/>
      <c r="F2" s="116"/>
      <c r="G2" s="116"/>
      <c r="H2" s="116"/>
      <c r="I2" s="116"/>
      <c r="J2" s="116"/>
      <c r="K2" s="116"/>
      <c r="L2" s="116"/>
      <c r="M2" s="116"/>
    </row>
    <row r="3" spans="1:15" s="3" customFormat="1" ht="12.75" x14ac:dyDescent="0.2">
      <c r="A3" s="5" t="s">
        <v>67</v>
      </c>
      <c r="B3" s="118" t="s">
        <v>38</v>
      </c>
      <c r="C3" s="199" t="s">
        <v>129</v>
      </c>
      <c r="D3" s="221" t="s">
        <v>140</v>
      </c>
      <c r="E3" s="221"/>
      <c r="F3" s="154"/>
      <c r="G3" s="222" t="s">
        <v>145</v>
      </c>
      <c r="H3" s="222"/>
      <c r="I3" s="118"/>
      <c r="J3" s="222" t="s">
        <v>144</v>
      </c>
      <c r="K3" s="222"/>
      <c r="L3" s="121" t="s">
        <v>146</v>
      </c>
      <c r="M3" s="9"/>
    </row>
    <row r="4" spans="1:15" s="3" customFormat="1" ht="12.75" x14ac:dyDescent="0.2">
      <c r="B4" s="122" t="s">
        <v>110</v>
      </c>
      <c r="C4" s="200" t="s">
        <v>121</v>
      </c>
      <c r="D4" s="7" t="s">
        <v>143</v>
      </c>
      <c r="E4" s="7" t="s">
        <v>141</v>
      </c>
      <c r="F4" s="7"/>
      <c r="G4" s="7" t="s">
        <v>143</v>
      </c>
      <c r="H4" s="7" t="s">
        <v>141</v>
      </c>
      <c r="I4" s="122"/>
      <c r="J4" s="7" t="s">
        <v>143</v>
      </c>
      <c r="K4" s="7" t="s">
        <v>141</v>
      </c>
      <c r="L4" s="125" t="s">
        <v>147</v>
      </c>
      <c r="M4" s="9"/>
    </row>
    <row r="5" spans="1:15" s="3" customFormat="1" ht="12.75" x14ac:dyDescent="0.2">
      <c r="A5" s="126" t="s">
        <v>24</v>
      </c>
      <c r="B5" s="7">
        <f>Innehåll!C31-2</f>
        <v>2017</v>
      </c>
      <c r="C5" s="200" t="s">
        <v>44</v>
      </c>
      <c r="D5" s="7" t="s">
        <v>142</v>
      </c>
      <c r="E5" s="145"/>
      <c r="F5" s="145"/>
      <c r="G5" s="7" t="s">
        <v>142</v>
      </c>
      <c r="H5" s="145"/>
      <c r="I5" s="122"/>
      <c r="J5" s="7" t="s">
        <v>142</v>
      </c>
      <c r="K5" s="145"/>
      <c r="L5" s="122"/>
      <c r="M5" s="9"/>
    </row>
    <row r="6" spans="1:15" s="3" customFormat="1" ht="12.75" x14ac:dyDescent="0.2">
      <c r="A6" s="126" t="s">
        <v>29</v>
      </c>
      <c r="B6" s="7"/>
      <c r="C6" s="158"/>
      <c r="E6" s="145"/>
      <c r="F6" s="145"/>
      <c r="G6" s="122"/>
      <c r="H6" s="122"/>
      <c r="I6" s="122"/>
      <c r="J6" s="122"/>
      <c r="K6" s="122"/>
      <c r="L6" s="122"/>
      <c r="M6" s="9"/>
    </row>
    <row r="7" spans="1:15" s="3" customFormat="1" ht="12.75" x14ac:dyDescent="0.2">
      <c r="B7" s="143"/>
      <c r="C7" s="143"/>
      <c r="D7" s="127"/>
      <c r="E7" s="128"/>
      <c r="F7" s="128"/>
      <c r="G7" s="135"/>
      <c r="H7" s="135"/>
      <c r="I7" s="122"/>
      <c r="J7" s="135"/>
      <c r="K7" s="135"/>
      <c r="L7" s="135"/>
      <c r="M7" s="9"/>
    </row>
    <row r="8" spans="1:15" s="3" customFormat="1" ht="12.75" x14ac:dyDescent="0.2">
      <c r="A8" s="146"/>
      <c r="B8" s="157"/>
      <c r="C8" s="157" t="s">
        <v>71</v>
      </c>
      <c r="D8" s="148" t="s">
        <v>72</v>
      </c>
      <c r="E8" s="148" t="s">
        <v>73</v>
      </c>
      <c r="F8" s="148"/>
      <c r="G8" s="148" t="s">
        <v>74</v>
      </c>
      <c r="H8" s="148" t="s">
        <v>139</v>
      </c>
      <c r="J8" s="148" t="s">
        <v>77</v>
      </c>
      <c r="K8" s="148" t="s">
        <v>75</v>
      </c>
      <c r="L8" s="148" t="s">
        <v>76</v>
      </c>
      <c r="M8" s="8"/>
    </row>
    <row r="9" spans="1:15" s="11" customFormat="1" ht="12.75" x14ac:dyDescent="0.2">
      <c r="B9" s="150"/>
      <c r="C9" s="156" t="s">
        <v>148</v>
      </c>
      <c r="E9" s="135"/>
      <c r="F9" s="135"/>
      <c r="G9" s="135"/>
      <c r="H9" s="150"/>
      <c r="I9" s="150"/>
      <c r="J9" s="135"/>
      <c r="K9" s="150"/>
      <c r="L9" s="135"/>
      <c r="M9" s="9"/>
    </row>
    <row r="10" spans="1:15" ht="18" customHeight="1" x14ac:dyDescent="0.2">
      <c r="A10" s="94" t="s">
        <v>219</v>
      </c>
      <c r="B10" s="37">
        <v>2308143</v>
      </c>
      <c r="C10" s="37">
        <v>-145.00026394702701</v>
      </c>
      <c r="D10" s="202">
        <v>-33.934313022249597</v>
      </c>
      <c r="E10" s="202">
        <v>-54.410258353794397</v>
      </c>
      <c r="F10" s="151"/>
      <c r="G10" s="151">
        <v>-6.2218326340225101</v>
      </c>
      <c r="H10" s="151">
        <v>-37.116184695722403</v>
      </c>
      <c r="I10" s="151"/>
      <c r="J10" s="151">
        <v>-6.8121559848880597</v>
      </c>
      <c r="K10" s="151">
        <v>-2.2117055214666599</v>
      </c>
      <c r="L10" s="151">
        <v>-4.2938137348835799</v>
      </c>
      <c r="M10" s="72"/>
      <c r="N10" s="72"/>
      <c r="O10" s="38"/>
    </row>
    <row r="11" spans="1:15" ht="12.75" x14ac:dyDescent="0.2">
      <c r="A11" s="94" t="s">
        <v>220</v>
      </c>
      <c r="B11" s="37">
        <v>368971</v>
      </c>
      <c r="C11" s="37">
        <v>57.3098823669729</v>
      </c>
      <c r="D11" s="202">
        <v>74.644074581750402</v>
      </c>
      <c r="E11" s="202">
        <v>-12.485360153794399</v>
      </c>
      <c r="F11" s="151"/>
      <c r="G11" s="151">
        <v>-5.2128225380225102</v>
      </c>
      <c r="H11" s="151">
        <v>12.4359231142776</v>
      </c>
      <c r="I11" s="151"/>
      <c r="J11" s="151">
        <v>-8.4963949488880601</v>
      </c>
      <c r="K11" s="151">
        <v>0.71827604653334098</v>
      </c>
      <c r="L11" s="151">
        <v>-4.2938137348835799</v>
      </c>
      <c r="M11" s="72"/>
      <c r="N11" s="72"/>
      <c r="O11" s="38"/>
    </row>
    <row r="12" spans="1:15" ht="12.75" x14ac:dyDescent="0.2">
      <c r="A12" s="94" t="s">
        <v>221</v>
      </c>
      <c r="B12" s="37">
        <v>291341</v>
      </c>
      <c r="C12" s="37">
        <v>32.8140876679728</v>
      </c>
      <c r="D12" s="202">
        <v>-42.8681159182496</v>
      </c>
      <c r="E12" s="202">
        <v>81.878362646205602</v>
      </c>
      <c r="F12" s="151"/>
      <c r="G12" s="151">
        <v>-2.4328458850225099</v>
      </c>
      <c r="H12" s="151">
        <v>8.3102742242776397</v>
      </c>
      <c r="I12" s="151"/>
      <c r="J12" s="151">
        <v>-8.4963949488880601</v>
      </c>
      <c r="K12" s="151">
        <v>0.71662128453333995</v>
      </c>
      <c r="L12" s="151">
        <v>-4.2938137348835799</v>
      </c>
      <c r="M12" s="72"/>
      <c r="N12" s="72"/>
      <c r="O12" s="38"/>
    </row>
    <row r="13" spans="1:15" ht="12.75" x14ac:dyDescent="0.2">
      <c r="A13" s="94" t="s">
        <v>222</v>
      </c>
      <c r="B13" s="37">
        <v>457496</v>
      </c>
      <c r="C13" s="37">
        <v>-36.243337367027202</v>
      </c>
      <c r="D13" s="202">
        <v>-42.8681159182496</v>
      </c>
      <c r="E13" s="202">
        <v>16.957277846205599</v>
      </c>
      <c r="F13" s="151"/>
      <c r="G13" s="151">
        <v>-3.8343110240225098</v>
      </c>
      <c r="H13" s="151">
        <v>4.8654730242776498</v>
      </c>
      <c r="I13" s="151"/>
      <c r="J13" s="151">
        <v>-7.0717205118880599</v>
      </c>
      <c r="K13" s="151">
        <v>1.8729515333406599E-3</v>
      </c>
      <c r="L13" s="151">
        <v>-4.2938137348835799</v>
      </c>
      <c r="M13" s="72"/>
      <c r="N13" s="72"/>
      <c r="O13" s="38"/>
    </row>
    <row r="14" spans="1:15" ht="12.75" x14ac:dyDescent="0.2">
      <c r="A14" s="94" t="s">
        <v>223</v>
      </c>
      <c r="B14" s="37">
        <v>357237</v>
      </c>
      <c r="C14" s="37">
        <v>52.542777246972904</v>
      </c>
      <c r="D14" s="202">
        <v>-0.652084688249573</v>
      </c>
      <c r="E14" s="202">
        <v>41.154434746205602</v>
      </c>
      <c r="F14" s="151"/>
      <c r="G14" s="151">
        <v>1.0024621539774901</v>
      </c>
      <c r="H14" s="151">
        <v>18.075278624277701</v>
      </c>
      <c r="I14" s="151"/>
      <c r="J14" s="151">
        <v>-4.1579898588880599</v>
      </c>
      <c r="K14" s="151">
        <v>1.41449000453334</v>
      </c>
      <c r="L14" s="151">
        <v>-4.2938137348835799</v>
      </c>
      <c r="M14" s="72"/>
      <c r="N14" s="72"/>
      <c r="O14" s="38"/>
    </row>
    <row r="15" spans="1:15" ht="18" customHeight="1" x14ac:dyDescent="0.2">
      <c r="A15" s="94" t="s">
        <v>224</v>
      </c>
      <c r="B15" s="37">
        <v>197519</v>
      </c>
      <c r="C15" s="37">
        <v>28.643578610972899</v>
      </c>
      <c r="D15" s="202">
        <v>-42.8681159182496</v>
      </c>
      <c r="E15" s="202">
        <v>38.085381546205603</v>
      </c>
      <c r="F15" s="151"/>
      <c r="G15" s="151">
        <v>6.6885468339774903</v>
      </c>
      <c r="H15" s="151">
        <v>36.857976514277603</v>
      </c>
      <c r="I15" s="151"/>
      <c r="J15" s="151">
        <v>-7.9214121468880601</v>
      </c>
      <c r="K15" s="151">
        <v>2.0950155165333402</v>
      </c>
      <c r="L15" s="151">
        <v>-4.2938137348835799</v>
      </c>
      <c r="M15" s="72"/>
      <c r="N15" s="72"/>
      <c r="O15" s="38"/>
    </row>
    <row r="16" spans="1:15" ht="12.75" x14ac:dyDescent="0.2">
      <c r="A16" s="94" t="s">
        <v>225</v>
      </c>
      <c r="B16" s="37">
        <v>243536</v>
      </c>
      <c r="C16" s="37">
        <v>81.006122070972907</v>
      </c>
      <c r="D16" s="202">
        <v>-6.8116570182495702</v>
      </c>
      <c r="E16" s="202">
        <v>45.258435946205601</v>
      </c>
      <c r="F16" s="151"/>
      <c r="G16" s="151">
        <v>12.3275032039775</v>
      </c>
      <c r="H16" s="151">
        <v>31.529077794277601</v>
      </c>
      <c r="I16" s="151"/>
      <c r="J16" s="151">
        <v>0.74988670811194202</v>
      </c>
      <c r="K16" s="151">
        <v>2.2466891715333399</v>
      </c>
      <c r="L16" s="151">
        <v>-4.2938137348835799</v>
      </c>
      <c r="M16" s="72"/>
      <c r="N16" s="72"/>
      <c r="O16" s="38"/>
    </row>
    <row r="17" spans="1:15" ht="12.75" x14ac:dyDescent="0.2">
      <c r="A17" s="94" t="s">
        <v>226</v>
      </c>
      <c r="B17" s="37">
        <v>58595</v>
      </c>
      <c r="C17" s="37">
        <v>638.00346550397296</v>
      </c>
      <c r="D17" s="202">
        <v>561.94654998174997</v>
      </c>
      <c r="E17" s="202">
        <v>-10.611166673794401</v>
      </c>
      <c r="F17" s="151"/>
      <c r="G17" s="151">
        <v>-9.3700515660225108</v>
      </c>
      <c r="H17" s="151">
        <v>75.247740184277603</v>
      </c>
      <c r="I17" s="151"/>
      <c r="J17" s="151">
        <v>23.4630604911119</v>
      </c>
      <c r="K17" s="151">
        <v>1.62114682153334</v>
      </c>
      <c r="L17" s="151">
        <v>-4.2938137348835799</v>
      </c>
      <c r="M17" s="72"/>
      <c r="N17" s="72"/>
      <c r="O17" s="38"/>
    </row>
    <row r="18" spans="1:15" ht="12.75" x14ac:dyDescent="0.2">
      <c r="A18" s="94" t="s">
        <v>227</v>
      </c>
      <c r="B18" s="37">
        <v>159371</v>
      </c>
      <c r="C18" s="37">
        <v>23.242097042972802</v>
      </c>
      <c r="D18" s="202">
        <v>-42.8681159182496</v>
      </c>
      <c r="E18" s="202">
        <v>62.583493746205598</v>
      </c>
      <c r="F18" s="151"/>
      <c r="G18" s="151">
        <v>-6.4333646050225104</v>
      </c>
      <c r="H18" s="151">
        <v>20.1573755642777</v>
      </c>
      <c r="I18" s="151"/>
      <c r="J18" s="151">
        <v>-8.4963949488880601</v>
      </c>
      <c r="K18" s="151">
        <v>2.5929169395333398</v>
      </c>
      <c r="L18" s="151">
        <v>-4.2938137348835799</v>
      </c>
      <c r="M18" s="72"/>
      <c r="N18" s="72"/>
      <c r="O18" s="38"/>
    </row>
    <row r="19" spans="1:15" ht="12.75" x14ac:dyDescent="0.2">
      <c r="A19" s="94" t="s">
        <v>228</v>
      </c>
      <c r="B19" s="37">
        <v>1344689</v>
      </c>
      <c r="C19" s="37">
        <v>-89.065847560027194</v>
      </c>
      <c r="D19" s="202">
        <v>-21.296955408249602</v>
      </c>
      <c r="E19" s="202">
        <v>-31.772484623794401</v>
      </c>
      <c r="F19" s="151"/>
      <c r="G19" s="151">
        <v>-8.0540236160225103</v>
      </c>
      <c r="H19" s="151">
        <v>-15.0865128457224</v>
      </c>
      <c r="I19" s="151"/>
      <c r="J19" s="151">
        <v>-8.4963949488880601</v>
      </c>
      <c r="K19" s="151">
        <v>-6.56623824666593E-2</v>
      </c>
      <c r="L19" s="151">
        <v>-4.2938137348835799</v>
      </c>
      <c r="M19" s="72"/>
      <c r="N19" s="72"/>
      <c r="O19" s="38"/>
    </row>
    <row r="20" spans="1:15" ht="18" customHeight="1" x14ac:dyDescent="0.2">
      <c r="A20" s="94" t="s">
        <v>229</v>
      </c>
      <c r="B20" s="37">
        <v>324825</v>
      </c>
      <c r="C20" s="37">
        <v>-51.241470411027102</v>
      </c>
      <c r="D20" s="202">
        <v>-42.8681159182496</v>
      </c>
      <c r="E20" s="202">
        <v>0.60466958620558797</v>
      </c>
      <c r="F20" s="151"/>
      <c r="G20" s="151">
        <v>-8.8245617990225096</v>
      </c>
      <c r="H20" s="151">
        <v>11.477859434277599</v>
      </c>
      <c r="I20" s="151"/>
      <c r="J20" s="151">
        <v>-8.4963949488880601</v>
      </c>
      <c r="K20" s="151">
        <v>1.1588869695333399</v>
      </c>
      <c r="L20" s="151">
        <v>-4.2938137348835799</v>
      </c>
      <c r="M20" s="72"/>
      <c r="N20" s="72"/>
      <c r="O20" s="38"/>
    </row>
    <row r="21" spans="1:15" ht="12.75" x14ac:dyDescent="0.2">
      <c r="A21" s="94" t="s">
        <v>230</v>
      </c>
      <c r="B21" s="37">
        <v>1690782</v>
      </c>
      <c r="C21" s="37">
        <v>-66.550738903027195</v>
      </c>
      <c r="D21" s="202">
        <v>-42.8681159182496</v>
      </c>
      <c r="E21" s="202">
        <v>-5.3989896537944198</v>
      </c>
      <c r="F21" s="151"/>
      <c r="G21" s="151">
        <v>-6.9283920890225099</v>
      </c>
      <c r="H21" s="151">
        <v>0.76371929427764196</v>
      </c>
      <c r="I21" s="151"/>
      <c r="J21" s="151">
        <v>-8.2824682298880603</v>
      </c>
      <c r="K21" s="151">
        <v>0.45732142853334101</v>
      </c>
      <c r="L21" s="151">
        <v>-4.2938137348835799</v>
      </c>
      <c r="M21" s="72"/>
      <c r="N21" s="72"/>
      <c r="O21" s="38"/>
    </row>
    <row r="22" spans="1:15" ht="12.75" x14ac:dyDescent="0.2">
      <c r="A22" s="94" t="s">
        <v>231</v>
      </c>
      <c r="B22" s="37">
        <v>280399</v>
      </c>
      <c r="C22" s="37">
        <v>108.687634926973</v>
      </c>
      <c r="D22" s="202">
        <v>-42.8681159182496</v>
      </c>
      <c r="E22" s="202">
        <v>84.685528246205607</v>
      </c>
      <c r="F22" s="151"/>
      <c r="G22" s="151">
        <v>19.155614743977502</v>
      </c>
      <c r="H22" s="151">
        <v>32.492721534277599</v>
      </c>
      <c r="I22" s="151"/>
      <c r="J22" s="151">
        <v>0.48962919711194203</v>
      </c>
      <c r="K22" s="151">
        <v>0.728277938533341</v>
      </c>
      <c r="L22" s="151">
        <v>14.0039791851164</v>
      </c>
      <c r="M22" s="72"/>
      <c r="N22" s="72"/>
      <c r="O22" s="38"/>
    </row>
    <row r="23" spans="1:15" ht="12.75" x14ac:dyDescent="0.2">
      <c r="A23" s="94" t="s">
        <v>232</v>
      </c>
      <c r="B23" s="37">
        <v>298907</v>
      </c>
      <c r="C23" s="37">
        <v>-50.215204409027201</v>
      </c>
      <c r="D23" s="202">
        <v>-42.8681159182496</v>
      </c>
      <c r="E23" s="202">
        <v>6.8734498062055804</v>
      </c>
      <c r="F23" s="151"/>
      <c r="G23" s="151">
        <v>-4.6969819520225098</v>
      </c>
      <c r="H23" s="151">
        <v>3.7455024442776499</v>
      </c>
      <c r="I23" s="151"/>
      <c r="J23" s="151">
        <v>-8.4963949488880601</v>
      </c>
      <c r="K23" s="151">
        <v>-0.47885010546665902</v>
      </c>
      <c r="L23" s="151">
        <v>-4.2938137348835799</v>
      </c>
      <c r="M23" s="72"/>
      <c r="N23" s="72"/>
      <c r="O23" s="38"/>
    </row>
    <row r="24" spans="1:15" ht="12.75" x14ac:dyDescent="0.2">
      <c r="A24" s="94" t="s">
        <v>233</v>
      </c>
      <c r="B24" s="37">
        <v>271095</v>
      </c>
      <c r="C24" s="37">
        <v>-49.6954318700272</v>
      </c>
      <c r="D24" s="202">
        <v>-42.8681159182496</v>
      </c>
      <c r="E24" s="202">
        <v>-0.51985488379442302</v>
      </c>
      <c r="F24" s="151"/>
      <c r="G24" s="151">
        <v>5.4853549739774898</v>
      </c>
      <c r="H24" s="151">
        <v>-9.1570223757223594</v>
      </c>
      <c r="I24" s="151"/>
      <c r="J24" s="151">
        <v>2.5257134011119402</v>
      </c>
      <c r="K24" s="151">
        <v>-0.86769333246665903</v>
      </c>
      <c r="L24" s="151">
        <v>-4.2938137348835799</v>
      </c>
      <c r="M24" s="72"/>
      <c r="N24" s="72"/>
      <c r="O24" s="38"/>
    </row>
    <row r="25" spans="1:15" ht="18" customHeight="1" x14ac:dyDescent="0.2">
      <c r="A25" s="94" t="s">
        <v>234</v>
      </c>
      <c r="B25" s="37">
        <v>286165</v>
      </c>
      <c r="C25" s="37">
        <v>230.38387855497299</v>
      </c>
      <c r="D25" s="202">
        <v>105.15703108175001</v>
      </c>
      <c r="E25" s="202">
        <v>62.688846746205598</v>
      </c>
      <c r="F25" s="151"/>
      <c r="G25" s="151">
        <v>19.7230489139775</v>
      </c>
      <c r="H25" s="151">
        <v>20.078881614277599</v>
      </c>
      <c r="I25" s="151"/>
      <c r="J25" s="151">
        <v>21.907607161111901</v>
      </c>
      <c r="K25" s="151">
        <v>1.5050384615333401</v>
      </c>
      <c r="L25" s="151">
        <v>-0.67657542388358005</v>
      </c>
      <c r="M25" s="72"/>
      <c r="N25" s="72"/>
      <c r="O25" s="38"/>
    </row>
    <row r="26" spans="1:15" ht="12.75" x14ac:dyDescent="0.2">
      <c r="A26" s="94" t="s">
        <v>235</v>
      </c>
      <c r="B26" s="37">
        <v>285637</v>
      </c>
      <c r="C26" s="37">
        <v>56.023663354972797</v>
      </c>
      <c r="D26" s="202">
        <v>-42.8681159182496</v>
      </c>
      <c r="E26" s="202">
        <v>41.942834646205597</v>
      </c>
      <c r="F26" s="151"/>
      <c r="G26" s="151">
        <v>7.1618939839774898</v>
      </c>
      <c r="H26" s="151">
        <v>27.270265474277601</v>
      </c>
      <c r="I26" s="151"/>
      <c r="J26" s="151">
        <v>4.9798413811119397</v>
      </c>
      <c r="K26" s="151">
        <v>1.9190929025333401</v>
      </c>
      <c r="L26" s="151">
        <v>15.6178508851164</v>
      </c>
      <c r="M26" s="72"/>
      <c r="N26" s="72"/>
      <c r="O26" s="38"/>
    </row>
    <row r="27" spans="1:15" ht="12.75" x14ac:dyDescent="0.2">
      <c r="A27" s="94" t="s">
        <v>236</v>
      </c>
      <c r="B27" s="37">
        <v>245968</v>
      </c>
      <c r="C27" s="37">
        <v>85.845970978972801</v>
      </c>
      <c r="D27" s="202">
        <v>-2.2145498682495699</v>
      </c>
      <c r="E27" s="202">
        <v>35.890956246205597</v>
      </c>
      <c r="F27" s="151"/>
      <c r="G27" s="151">
        <v>16.1134039639775</v>
      </c>
      <c r="H27" s="151">
        <v>24.096221524277599</v>
      </c>
      <c r="I27" s="151"/>
      <c r="J27" s="151">
        <v>6.9508981111119397</v>
      </c>
      <c r="K27" s="151">
        <v>1.07382436353334</v>
      </c>
      <c r="L27" s="151">
        <v>3.9352166381164202</v>
      </c>
      <c r="M27" s="72"/>
      <c r="N27" s="72"/>
      <c r="O27" s="38"/>
    </row>
    <row r="28" spans="1:15" ht="12.75" x14ac:dyDescent="0.2">
      <c r="A28" s="94" t="s">
        <v>237</v>
      </c>
      <c r="B28" s="37">
        <v>129806</v>
      </c>
      <c r="C28" s="37">
        <v>399.99990920497299</v>
      </c>
      <c r="D28" s="202">
        <v>-42.8681159182496</v>
      </c>
      <c r="E28" s="202">
        <v>110.458259846206</v>
      </c>
      <c r="F28" s="151"/>
      <c r="G28" s="151">
        <v>105.82269943397699</v>
      </c>
      <c r="H28" s="151">
        <v>68.977383284277593</v>
      </c>
      <c r="I28" s="151"/>
      <c r="J28" s="151">
        <v>120.58709235111201</v>
      </c>
      <c r="K28" s="151">
        <v>1.8425119725333401</v>
      </c>
      <c r="L28" s="151">
        <v>35.180078235116397</v>
      </c>
      <c r="M28" s="72"/>
      <c r="N28" s="72"/>
      <c r="O28" s="38"/>
    </row>
    <row r="29" spans="1:15" ht="12.75" x14ac:dyDescent="0.2">
      <c r="A29" s="94" t="s">
        <v>238</v>
      </c>
      <c r="B29" s="37">
        <v>268465</v>
      </c>
      <c r="C29" s="37">
        <v>382.521388580973</v>
      </c>
      <c r="D29" s="202">
        <v>226.13873778175</v>
      </c>
      <c r="E29" s="202">
        <v>14.1811099462056</v>
      </c>
      <c r="F29" s="151"/>
      <c r="G29" s="151">
        <v>16.8831470639775</v>
      </c>
      <c r="H29" s="151">
        <v>48.072147004277603</v>
      </c>
      <c r="I29" s="151"/>
      <c r="J29" s="151">
        <v>50.082511091111897</v>
      </c>
      <c r="K29" s="151">
        <v>0.51551931853334099</v>
      </c>
      <c r="L29" s="151">
        <v>26.648216375116402</v>
      </c>
      <c r="M29" s="72"/>
      <c r="N29" s="72"/>
      <c r="O29" s="38"/>
    </row>
    <row r="30" spans="1:15" ht="18" customHeight="1" thickBot="1" x14ac:dyDescent="0.25">
      <c r="A30" s="94" t="s">
        <v>239</v>
      </c>
      <c r="B30" s="37">
        <v>251295</v>
      </c>
      <c r="C30" s="37">
        <v>893.73276539497294</v>
      </c>
      <c r="D30" s="202">
        <v>581.77946118174998</v>
      </c>
      <c r="E30" s="202">
        <v>99.826970746205603</v>
      </c>
      <c r="F30" s="151"/>
      <c r="G30" s="151">
        <v>22.581988233977501</v>
      </c>
      <c r="H30" s="151">
        <v>54.095720984277598</v>
      </c>
      <c r="I30" s="151"/>
      <c r="J30" s="151">
        <v>74.901309641111993</v>
      </c>
      <c r="K30" s="151">
        <v>0.58900300253334104</v>
      </c>
      <c r="L30" s="151">
        <v>59.9583116051164</v>
      </c>
      <c r="M30" s="72"/>
      <c r="N30" s="73"/>
      <c r="O30" s="93"/>
    </row>
    <row r="31" spans="1:15" s="9" customFormat="1" ht="4.5" customHeight="1" thickBot="1" x14ac:dyDescent="0.25">
      <c r="A31" s="138"/>
      <c r="B31" s="138"/>
      <c r="C31" s="201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5" s="9" customFormat="1" ht="12.75" customHeight="1" x14ac:dyDescent="0.2">
      <c r="A32" s="141"/>
      <c r="B32" s="141"/>
      <c r="C32" s="141"/>
      <c r="E32" s="129"/>
      <c r="F32" s="129"/>
      <c r="G32" s="129"/>
      <c r="H32" s="129"/>
      <c r="I32" s="129"/>
      <c r="J32" s="129"/>
      <c r="K32" s="129"/>
      <c r="L32" s="129"/>
    </row>
    <row r="33" customFormat="1" ht="12.75" x14ac:dyDescent="0.2"/>
  </sheetData>
  <mergeCells count="3">
    <mergeCell ref="D3:E3"/>
    <mergeCell ref="J3:K3"/>
    <mergeCell ref="G3:H3"/>
  </mergeCells>
  <conditionalFormatting sqref="O10:O14 O16:O19 O21:O24 O26:O29">
    <cfRule type="cellIs" dxfId="141" priority="22" stopIfTrue="1" operator="lessThan">
      <formula>0</formula>
    </cfRule>
  </conditionalFormatting>
  <conditionalFormatting sqref="O10:O14 O16:O19 O21:O24 O26:O29">
    <cfRule type="cellIs" dxfId="140" priority="21" stopIfTrue="1" operator="lessThan">
      <formula>0</formula>
    </cfRule>
  </conditionalFormatting>
  <conditionalFormatting sqref="O10:O14 O16:O19 O21:O24 O26:O29">
    <cfRule type="cellIs" dxfId="139" priority="20" stopIfTrue="1" operator="lessThan">
      <formula>0</formula>
    </cfRule>
  </conditionalFormatting>
  <conditionalFormatting sqref="M10:N10 M21:N24 M16:N19 M26:N29">
    <cfRule type="expression" dxfId="138" priority="19" stopIfTrue="1">
      <formula>IF(#REF!&lt;0,TRUE,FALSE)</formula>
    </cfRule>
  </conditionalFormatting>
  <conditionalFormatting sqref="M11:N14">
    <cfRule type="expression" dxfId="137" priority="18" stopIfTrue="1">
      <formula>IF(#REF!&lt;0,TRUE,FALSE)</formula>
    </cfRule>
  </conditionalFormatting>
  <conditionalFormatting sqref="O15">
    <cfRule type="cellIs" dxfId="136" priority="17" stopIfTrue="1" operator="lessThan">
      <formula>0</formula>
    </cfRule>
  </conditionalFormatting>
  <conditionalFormatting sqref="O15">
    <cfRule type="cellIs" dxfId="135" priority="16" stopIfTrue="1" operator="lessThan">
      <formula>0</formula>
    </cfRule>
  </conditionalFormatting>
  <conditionalFormatting sqref="O15">
    <cfRule type="cellIs" dxfId="134" priority="15" stopIfTrue="1" operator="lessThan">
      <formula>0</formula>
    </cfRule>
  </conditionalFormatting>
  <conditionalFormatting sqref="M15:N15">
    <cfRule type="expression" dxfId="133" priority="14" stopIfTrue="1">
      <formula>IF(#REF!&lt;0,TRUE,FALSE)</formula>
    </cfRule>
  </conditionalFormatting>
  <conditionalFormatting sqref="O20">
    <cfRule type="cellIs" dxfId="132" priority="13" stopIfTrue="1" operator="lessThan">
      <formula>0</formula>
    </cfRule>
  </conditionalFormatting>
  <conditionalFormatting sqref="O20">
    <cfRule type="cellIs" dxfId="131" priority="12" stopIfTrue="1" operator="lessThan">
      <formula>0</formula>
    </cfRule>
  </conditionalFormatting>
  <conditionalFormatting sqref="O20">
    <cfRule type="cellIs" dxfId="130" priority="11" stopIfTrue="1" operator="lessThan">
      <formula>0</formula>
    </cfRule>
  </conditionalFormatting>
  <conditionalFormatting sqref="M20:N20">
    <cfRule type="expression" dxfId="129" priority="10" stopIfTrue="1">
      <formula>IF(#REF!&lt;0,TRUE,FALSE)</formula>
    </cfRule>
  </conditionalFormatting>
  <conditionalFormatting sqref="O25">
    <cfRule type="cellIs" dxfId="128" priority="9" stopIfTrue="1" operator="lessThan">
      <formula>0</formula>
    </cfRule>
  </conditionalFormatting>
  <conditionalFormatting sqref="O25">
    <cfRule type="cellIs" dxfId="127" priority="8" stopIfTrue="1" operator="lessThan">
      <formula>0</formula>
    </cfRule>
  </conditionalFormatting>
  <conditionalFormatting sqref="O25">
    <cfRule type="cellIs" dxfId="126" priority="7" stopIfTrue="1" operator="lessThan">
      <formula>0</formula>
    </cfRule>
  </conditionalFormatting>
  <conditionalFormatting sqref="M25:N25">
    <cfRule type="expression" dxfId="125" priority="6" stopIfTrue="1">
      <formula>IF(#REF!&lt;0,TRUE,FALSE)</formula>
    </cfRule>
  </conditionalFormatting>
  <conditionalFormatting sqref="O30">
    <cfRule type="cellIs" dxfId="124" priority="5" stopIfTrue="1" operator="lessThan">
      <formula>0</formula>
    </cfRule>
  </conditionalFormatting>
  <conditionalFormatting sqref="O30">
    <cfRule type="cellIs" dxfId="123" priority="4" stopIfTrue="1" operator="lessThan">
      <formula>0</formula>
    </cfRule>
  </conditionalFormatting>
  <conditionalFormatting sqref="O30">
    <cfRule type="cellIs" dxfId="122" priority="3" stopIfTrue="1" operator="lessThan">
      <formula>0</formula>
    </cfRule>
  </conditionalFormatting>
  <conditionalFormatting sqref="M30:N30">
    <cfRule type="expression" dxfId="121" priority="2" stopIfTrue="1">
      <formula>IF(#REF!&lt;0,TRUE,FALSE)</formula>
    </cfRule>
  </conditionalFormatting>
  <conditionalFormatting sqref="B10:L30">
    <cfRule type="cellIs" dxfId="120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T36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1.28515625" style="9" customWidth="1"/>
    <col min="3" max="3" width="10.7109375" customWidth="1"/>
    <col min="4" max="4" width="9.5703125" style="9" bestFit="1" customWidth="1"/>
    <col min="5" max="5" width="11.7109375" style="9" customWidth="1"/>
    <col min="6" max="6" width="2.85546875" style="9" customWidth="1"/>
    <col min="7" max="7" width="10.140625" style="9" customWidth="1"/>
    <col min="8" max="10" width="10" style="9" customWidth="1"/>
    <col min="11" max="11" width="3.140625" style="9" customWidth="1"/>
    <col min="12" max="15" width="9.7109375" style="9" bestFit="1" customWidth="1"/>
    <col min="16" max="16" width="10" style="9" customWidth="1"/>
    <col min="17" max="17" width="10.5703125" style="9" customWidth="1"/>
    <col min="18" max="18" width="5.28515625" style="3" customWidth="1"/>
    <col min="19" max="19" width="9.140625" style="3" hidden="1" customWidth="1"/>
    <col min="20" max="16384" width="9.140625" hidden="1"/>
  </cols>
  <sheetData>
    <row r="1" spans="1:20" x14ac:dyDescent="0.2">
      <c r="A1" s="1"/>
      <c r="B1" s="1"/>
      <c r="D1" s="1"/>
      <c r="E1" s="1"/>
      <c r="F1" s="1"/>
      <c r="G1"/>
      <c r="H1"/>
      <c r="I1"/>
      <c r="J1" s="71"/>
      <c r="K1" s="71"/>
      <c r="L1" s="71"/>
      <c r="M1" s="71"/>
      <c r="N1" s="71"/>
      <c r="O1" s="71"/>
      <c r="P1" s="71"/>
      <c r="Q1" s="71"/>
      <c r="R1"/>
      <c r="S1"/>
    </row>
    <row r="2" spans="1:20" s="117" customFormat="1" ht="16.5" thickBot="1" x14ac:dyDescent="0.3">
      <c r="A2" s="115" t="str">
        <f>"Tabell 6  Befolkningsförändringar, utjämningsåret "&amp;Innehåll!C31</f>
        <v>Tabell 6  Befolkningsförändringar, utjämningsåret 2019</v>
      </c>
      <c r="B2" s="161"/>
      <c r="C2" s="152"/>
      <c r="D2" s="152"/>
      <c r="E2" s="116"/>
      <c r="F2" s="116"/>
      <c r="G2" s="116"/>
      <c r="H2" s="116"/>
      <c r="I2" s="116"/>
      <c r="J2" s="152"/>
      <c r="K2" s="152"/>
      <c r="L2" s="152"/>
      <c r="M2" s="152"/>
      <c r="N2" s="152"/>
      <c r="O2" s="152"/>
      <c r="P2" s="152"/>
      <c r="Q2" s="152"/>
      <c r="R2" s="116"/>
    </row>
    <row r="3" spans="1:20" s="3" customFormat="1" x14ac:dyDescent="0.2">
      <c r="A3" s="5" t="s">
        <v>67</v>
      </c>
      <c r="B3" s="122" t="s">
        <v>38</v>
      </c>
      <c r="C3" s="8" t="s">
        <v>127</v>
      </c>
      <c r="D3" s="6" t="s">
        <v>153</v>
      </c>
      <c r="E3" s="6" t="s">
        <v>156</v>
      </c>
      <c r="F3" s="6"/>
      <c r="G3" s="223"/>
      <c r="H3" s="223"/>
      <c r="I3" s="118"/>
      <c r="J3" s="159"/>
      <c r="K3" s="159"/>
      <c r="R3" s="9"/>
    </row>
    <row r="4" spans="1:20" s="3" customFormat="1" x14ac:dyDescent="0.2">
      <c r="B4" s="122" t="s">
        <v>162</v>
      </c>
      <c r="C4" s="7" t="s">
        <v>198</v>
      </c>
      <c r="D4" s="8" t="s">
        <v>152</v>
      </c>
      <c r="E4" s="8" t="s">
        <v>154</v>
      </c>
      <c r="F4" s="8"/>
      <c r="G4" s="225" t="s">
        <v>158</v>
      </c>
      <c r="H4" s="225"/>
      <c r="I4" s="225"/>
      <c r="J4" s="225"/>
      <c r="K4" s="7"/>
      <c r="L4" s="224" t="s">
        <v>38</v>
      </c>
      <c r="M4" s="224"/>
      <c r="N4" s="224"/>
      <c r="O4" s="224"/>
      <c r="P4" s="224"/>
      <c r="Q4" s="224"/>
      <c r="R4" s="9"/>
    </row>
    <row r="5" spans="1:20" s="3" customFormat="1" x14ac:dyDescent="0.2">
      <c r="A5" s="126" t="s">
        <v>24</v>
      </c>
      <c r="B5" s="3">
        <f>Innehåll!C31-2</f>
        <v>2017</v>
      </c>
      <c r="C5" s="122" t="s">
        <v>44</v>
      </c>
      <c r="D5" s="122" t="s">
        <v>151</v>
      </c>
      <c r="E5" s="122" t="str">
        <f>P5</f>
        <v>1/11 2017</v>
      </c>
      <c r="F5" s="122"/>
      <c r="G5" s="123" t="str">
        <f>L5</f>
        <v>1/11 2013</v>
      </c>
      <c r="H5" s="123" t="str">
        <f>M5</f>
        <v>1/11 2014</v>
      </c>
      <c r="I5" s="123" t="str">
        <f>N5</f>
        <v>1/11 2015</v>
      </c>
      <c r="J5" s="123" t="str">
        <f>O5</f>
        <v>1/11 2016</v>
      </c>
      <c r="K5" s="7"/>
      <c r="L5" s="145" t="str">
        <f>"1/11 "&amp;Innehåll!C31-6</f>
        <v>1/11 2013</v>
      </c>
      <c r="M5" s="145" t="str">
        <f>"1/11 "&amp;Innehåll!C31-5</f>
        <v>1/11 2014</v>
      </c>
      <c r="N5" s="145" t="str">
        <f>"1/11 "&amp;Innehåll!C31-4</f>
        <v>1/11 2015</v>
      </c>
      <c r="O5" s="145" t="str">
        <f>"1/11 "&amp;Innehåll!C31-3</f>
        <v>1/11 2016</v>
      </c>
      <c r="P5" s="145" t="str">
        <f>"1/11 "&amp;Innehåll!C31-2</f>
        <v>1/11 2017</v>
      </c>
      <c r="Q5" s="145" t="str">
        <f>"1/11 "&amp;Innehåll!C31-1</f>
        <v>1/11 2018</v>
      </c>
      <c r="R5" s="9"/>
    </row>
    <row r="6" spans="1:20" s="3" customFormat="1" x14ac:dyDescent="0.2">
      <c r="A6" s="126" t="s">
        <v>29</v>
      </c>
      <c r="B6" s="143"/>
      <c r="D6" s="122" t="s">
        <v>155</v>
      </c>
      <c r="E6" s="7" t="s">
        <v>157</v>
      </c>
      <c r="F6" s="7"/>
      <c r="G6" s="122" t="s">
        <v>157</v>
      </c>
      <c r="H6" s="122" t="s">
        <v>157</v>
      </c>
      <c r="I6" s="122" t="s">
        <v>157</v>
      </c>
      <c r="J6" s="122" t="s">
        <v>157</v>
      </c>
      <c r="K6" s="122"/>
      <c r="L6" s="122"/>
      <c r="M6" s="122"/>
      <c r="N6" s="122"/>
      <c r="O6" s="122"/>
      <c r="P6" s="122"/>
      <c r="Q6" s="122"/>
      <c r="R6" s="9"/>
    </row>
    <row r="7" spans="1:20" s="3" customFormat="1" x14ac:dyDescent="0.2">
      <c r="A7" s="126"/>
      <c r="B7" s="143"/>
      <c r="D7" s="122" t="s">
        <v>154</v>
      </c>
      <c r="E7" s="122" t="str">
        <f>IF(Q11="",#REF!,Q5)</f>
        <v>1/11 2018</v>
      </c>
      <c r="F7" s="122"/>
      <c r="G7" s="123" t="str">
        <f>M5</f>
        <v>1/11 2014</v>
      </c>
      <c r="H7" s="123" t="str">
        <f>N5</f>
        <v>1/11 2015</v>
      </c>
      <c r="I7" s="123" t="str">
        <f>O5</f>
        <v>1/11 2016</v>
      </c>
      <c r="J7" s="123" t="str">
        <f>P5</f>
        <v>1/11 2017</v>
      </c>
      <c r="K7" s="122"/>
      <c r="L7" s="122"/>
      <c r="M7" s="122"/>
      <c r="N7" s="122"/>
      <c r="O7" s="122"/>
      <c r="P7" s="122"/>
      <c r="Q7" s="122"/>
      <c r="R7" s="9"/>
    </row>
    <row r="8" spans="1:20" s="3" customFormat="1" x14ac:dyDescent="0.2">
      <c r="B8" s="143"/>
      <c r="C8" s="163"/>
      <c r="D8" s="122" t="str">
        <f>"år "&amp;Innehåll!C31-2006&amp;" - "&amp;Innehåll!C31-2002</f>
        <v>år 13 - 17</v>
      </c>
      <c r="E8" s="163"/>
      <c r="F8" s="163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9"/>
    </row>
    <row r="9" spans="1:20" s="3" customFormat="1" x14ac:dyDescent="0.2">
      <c r="A9" s="146"/>
      <c r="B9" s="155"/>
      <c r="C9" s="164"/>
      <c r="D9" s="148" t="s">
        <v>159</v>
      </c>
      <c r="E9" s="148" t="s">
        <v>159</v>
      </c>
      <c r="F9" s="164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</row>
    <row r="10" spans="1:20" s="11" customFormat="1" ht="12" customHeight="1" x14ac:dyDescent="0.2">
      <c r="B10" s="150"/>
      <c r="D10" s="162" t="s">
        <v>183</v>
      </c>
      <c r="E10" s="162" t="s">
        <v>184</v>
      </c>
      <c r="F10" s="135"/>
      <c r="G10" s="135"/>
      <c r="H10" s="150"/>
      <c r="I10" s="150"/>
      <c r="J10" s="135"/>
      <c r="K10" s="135"/>
      <c r="L10" s="150"/>
      <c r="M10" s="150"/>
      <c r="N10" s="150"/>
      <c r="O10" s="150"/>
      <c r="P10" s="150"/>
      <c r="Q10" s="135"/>
      <c r="R10" s="9"/>
    </row>
    <row r="11" spans="1:20" s="204" customFormat="1" x14ac:dyDescent="0.2">
      <c r="A11" s="204" t="s">
        <v>218</v>
      </c>
      <c r="B11" s="208">
        <v>10120242</v>
      </c>
      <c r="C11" s="208"/>
      <c r="D11" s="209">
        <v>1.19910991539562E-2</v>
      </c>
      <c r="E11" s="209">
        <v>1.10127279831545E-2</v>
      </c>
      <c r="F11" s="209"/>
      <c r="G11" s="209">
        <v>1.0792447134707501E-2</v>
      </c>
      <c r="H11" s="209">
        <v>1.0357729283078E-2</v>
      </c>
      <c r="I11" s="209">
        <v>1.3134123799171799E-2</v>
      </c>
      <c r="J11" s="209">
        <v>1.36841861315776E-2</v>
      </c>
      <c r="K11" s="205"/>
      <c r="L11" s="208">
        <v>9633589</v>
      </c>
      <c r="M11" s="208">
        <v>9737559</v>
      </c>
      <c r="N11" s="208">
        <v>9838418</v>
      </c>
      <c r="O11" s="208">
        <v>9967637</v>
      </c>
      <c r="P11" s="208">
        <v>10104036</v>
      </c>
      <c r="Q11" s="208">
        <v>10215309</v>
      </c>
    </row>
    <row r="12" spans="1:20" ht="18" customHeight="1" x14ac:dyDescent="0.2">
      <c r="A12" s="9" t="s">
        <v>219</v>
      </c>
      <c r="B12" s="129">
        <v>2308143</v>
      </c>
      <c r="C12" s="129">
        <v>90</v>
      </c>
      <c r="D12" s="160">
        <v>1.6289197435777902E-2</v>
      </c>
      <c r="E12" s="160">
        <v>1.5725767414237202E-2</v>
      </c>
      <c r="F12" s="160"/>
      <c r="G12" s="160">
        <v>1.7105923718028299E-2</v>
      </c>
      <c r="H12" s="160">
        <v>1.42633508606731E-2</v>
      </c>
      <c r="I12" s="160">
        <v>1.6429982675746399E-2</v>
      </c>
      <c r="J12" s="160">
        <v>1.7360456267382699E-2</v>
      </c>
      <c r="K12" s="13"/>
      <c r="L12" s="129">
        <v>2159252</v>
      </c>
      <c r="M12" s="129">
        <v>2196188</v>
      </c>
      <c r="N12" s="129">
        <v>2227513</v>
      </c>
      <c r="O12" s="129">
        <v>2264111</v>
      </c>
      <c r="P12" s="129">
        <v>2303417</v>
      </c>
      <c r="Q12" s="129">
        <v>2339640</v>
      </c>
      <c r="R12" s="72"/>
      <c r="S12" s="72"/>
      <c r="T12" s="38"/>
    </row>
    <row r="13" spans="1:20" x14ac:dyDescent="0.2">
      <c r="A13" s="9" t="s">
        <v>220</v>
      </c>
      <c r="B13" s="129">
        <v>368971</v>
      </c>
      <c r="C13" s="129">
        <v>186</v>
      </c>
      <c r="D13" s="160">
        <v>1.6176965387010099E-2</v>
      </c>
      <c r="E13" s="160">
        <v>1.9618498994619898E-2</v>
      </c>
      <c r="F13" s="160"/>
      <c r="G13" s="160">
        <v>1.11723102865802E-2</v>
      </c>
      <c r="H13" s="160">
        <v>1.3243742747030799E-2</v>
      </c>
      <c r="I13" s="160">
        <v>1.8401264645082099E-2</v>
      </c>
      <c r="J13" s="160">
        <v>2.19257811198365E-2</v>
      </c>
      <c r="K13" s="13"/>
      <c r="L13" s="129">
        <v>345139</v>
      </c>
      <c r="M13" s="129">
        <v>348995</v>
      </c>
      <c r="N13" s="129">
        <v>353617</v>
      </c>
      <c r="O13" s="129">
        <v>360124</v>
      </c>
      <c r="P13" s="129">
        <v>368020</v>
      </c>
      <c r="Q13" s="129">
        <v>375240</v>
      </c>
      <c r="R13" s="72"/>
      <c r="S13" s="72"/>
      <c r="T13" s="38"/>
    </row>
    <row r="14" spans="1:20" x14ac:dyDescent="0.2">
      <c r="A14" s="9" t="s">
        <v>221</v>
      </c>
      <c r="B14" s="129">
        <v>291341</v>
      </c>
      <c r="C14" s="129">
        <v>0</v>
      </c>
      <c r="D14" s="160">
        <v>1.2277713352679499E-2</v>
      </c>
      <c r="E14" s="160">
        <v>1.04640254023237E-2</v>
      </c>
      <c r="F14" s="160"/>
      <c r="G14" s="160">
        <v>1.15684109492159E-2</v>
      </c>
      <c r="H14" s="160">
        <v>1.01412570450168E-2</v>
      </c>
      <c r="I14" s="160">
        <v>1.37826070067765E-2</v>
      </c>
      <c r="J14" s="160">
        <v>1.36230955184161E-2</v>
      </c>
      <c r="K14" s="13"/>
      <c r="L14" s="129">
        <v>277134</v>
      </c>
      <c r="M14" s="129">
        <v>280340</v>
      </c>
      <c r="N14" s="129">
        <v>283183</v>
      </c>
      <c r="O14" s="129">
        <v>287086</v>
      </c>
      <c r="P14" s="129">
        <v>290997</v>
      </c>
      <c r="Q14" s="129">
        <v>294042</v>
      </c>
      <c r="R14" s="72"/>
      <c r="S14" s="72"/>
      <c r="T14" s="38"/>
    </row>
    <row r="15" spans="1:20" x14ac:dyDescent="0.2">
      <c r="A15" s="9" t="s">
        <v>222</v>
      </c>
      <c r="B15" s="129">
        <v>457496</v>
      </c>
      <c r="C15" s="129">
        <v>0</v>
      </c>
      <c r="D15" s="160">
        <v>1.0949265064461099E-2</v>
      </c>
      <c r="E15" s="160">
        <v>8.40225810686622E-3</v>
      </c>
      <c r="F15" s="160"/>
      <c r="G15" s="160">
        <v>9.2220139872925908E-3</v>
      </c>
      <c r="H15" s="160">
        <v>9.1015116344901805E-3</v>
      </c>
      <c r="I15" s="160">
        <v>1.20715269954263E-2</v>
      </c>
      <c r="J15" s="160">
        <v>1.34087850048673E-2</v>
      </c>
      <c r="K15" s="13"/>
      <c r="L15" s="129">
        <v>437540</v>
      </c>
      <c r="M15" s="129">
        <v>441575</v>
      </c>
      <c r="N15" s="129">
        <v>445594</v>
      </c>
      <c r="O15" s="129">
        <v>450973</v>
      </c>
      <c r="P15" s="129">
        <v>457020</v>
      </c>
      <c r="Q15" s="129">
        <v>460860</v>
      </c>
      <c r="R15" s="72"/>
      <c r="S15" s="72"/>
      <c r="T15" s="38"/>
    </row>
    <row r="16" spans="1:20" x14ac:dyDescent="0.2">
      <c r="A16" s="9" t="s">
        <v>223</v>
      </c>
      <c r="B16" s="129">
        <v>357237</v>
      </c>
      <c r="C16" s="129">
        <v>0</v>
      </c>
      <c r="D16" s="160">
        <v>1.1458871693449601E-2</v>
      </c>
      <c r="E16" s="160">
        <v>1.05091969493046E-2</v>
      </c>
      <c r="F16" s="160"/>
      <c r="G16" s="160">
        <v>9.3616746539261792E-3</v>
      </c>
      <c r="H16" s="160">
        <v>1.01296443285331E-2</v>
      </c>
      <c r="I16" s="160">
        <v>1.31740663452544E-2</v>
      </c>
      <c r="J16" s="160">
        <v>1.31760614996506E-2</v>
      </c>
      <c r="K16" s="13"/>
      <c r="L16" s="129">
        <v>340751</v>
      </c>
      <c r="M16" s="129">
        <v>343941</v>
      </c>
      <c r="N16" s="129">
        <v>347425</v>
      </c>
      <c r="O16" s="129">
        <v>352002</v>
      </c>
      <c r="P16" s="129">
        <v>356640</v>
      </c>
      <c r="Q16" s="129">
        <v>360388</v>
      </c>
      <c r="R16" s="72"/>
      <c r="S16" s="72"/>
      <c r="T16" s="38"/>
    </row>
    <row r="17" spans="1:20" ht="18" customHeight="1" x14ac:dyDescent="0.2">
      <c r="A17" s="9" t="s">
        <v>224</v>
      </c>
      <c r="B17" s="129">
        <v>197519</v>
      </c>
      <c r="C17" s="129">
        <v>0</v>
      </c>
      <c r="D17" s="160">
        <v>1.3467186308243E-2</v>
      </c>
      <c r="E17" s="160">
        <v>1.0715571032476201E-2</v>
      </c>
      <c r="F17" s="160"/>
      <c r="G17" s="160">
        <v>9.5666402857692897E-3</v>
      </c>
      <c r="H17" s="160">
        <v>1.2018454074038801E-2</v>
      </c>
      <c r="I17" s="160">
        <v>1.48852205043389E-2</v>
      </c>
      <c r="J17" s="160">
        <v>1.7415655008096699E-2</v>
      </c>
      <c r="K17" s="13"/>
      <c r="L17" s="129">
        <v>187004</v>
      </c>
      <c r="M17" s="129">
        <v>188793</v>
      </c>
      <c r="N17" s="129">
        <v>191062</v>
      </c>
      <c r="O17" s="129">
        <v>193906</v>
      </c>
      <c r="P17" s="129">
        <v>197283</v>
      </c>
      <c r="Q17" s="129">
        <v>199397</v>
      </c>
      <c r="R17" s="72"/>
      <c r="S17" s="72"/>
      <c r="T17" s="38"/>
    </row>
    <row r="18" spans="1:20" x14ac:dyDescent="0.2">
      <c r="A18" s="9" t="s">
        <v>225</v>
      </c>
      <c r="B18" s="129">
        <v>243536</v>
      </c>
      <c r="C18" s="129">
        <v>0</v>
      </c>
      <c r="D18" s="160">
        <v>9.8822153059276996E-3</v>
      </c>
      <c r="E18" s="160">
        <v>5.0310329236713403E-3</v>
      </c>
      <c r="F18" s="160"/>
      <c r="G18" s="160">
        <v>6.10929176677811E-3</v>
      </c>
      <c r="H18" s="160">
        <v>7.8908789597807397E-3</v>
      </c>
      <c r="I18" s="160">
        <v>1.4309082937029901E-2</v>
      </c>
      <c r="J18" s="160">
        <v>1.12392242275112E-2</v>
      </c>
      <c r="K18" s="13"/>
      <c r="L18" s="129">
        <v>233906</v>
      </c>
      <c r="M18" s="129">
        <v>235335</v>
      </c>
      <c r="N18" s="129">
        <v>237192</v>
      </c>
      <c r="O18" s="129">
        <v>240586</v>
      </c>
      <c r="P18" s="129">
        <v>243290</v>
      </c>
      <c r="Q18" s="129">
        <v>244514</v>
      </c>
      <c r="R18" s="72"/>
      <c r="S18" s="72"/>
      <c r="T18" s="38"/>
    </row>
    <row r="19" spans="1:20" x14ac:dyDescent="0.2">
      <c r="A19" s="9" t="s">
        <v>226</v>
      </c>
      <c r="B19" s="129">
        <v>58595</v>
      </c>
      <c r="C19" s="129">
        <v>0</v>
      </c>
      <c r="D19" s="160">
        <v>5.8327187792122101E-3</v>
      </c>
      <c r="E19" s="160">
        <v>1.08390891062026E-2</v>
      </c>
      <c r="F19" s="160"/>
      <c r="G19" s="160">
        <v>9.4493149246679595E-4</v>
      </c>
      <c r="H19" s="160">
        <v>3.37406688694254E-3</v>
      </c>
      <c r="I19" s="160">
        <v>7.6663065825696101E-3</v>
      </c>
      <c r="J19" s="160">
        <v>1.1377390462357801E-2</v>
      </c>
      <c r="K19" s="13"/>
      <c r="L19" s="129">
        <v>57147</v>
      </c>
      <c r="M19" s="129">
        <v>57201</v>
      </c>
      <c r="N19" s="129">
        <v>57394</v>
      </c>
      <c r="O19" s="129">
        <v>57834</v>
      </c>
      <c r="P19" s="129">
        <v>58492</v>
      </c>
      <c r="Q19" s="129">
        <v>59126</v>
      </c>
      <c r="R19" s="72"/>
      <c r="S19" s="72"/>
      <c r="T19" s="38"/>
    </row>
    <row r="20" spans="1:20" x14ac:dyDescent="0.2">
      <c r="A20" s="9" t="s">
        <v>227</v>
      </c>
      <c r="B20" s="129">
        <v>159371</v>
      </c>
      <c r="C20" s="129">
        <v>0</v>
      </c>
      <c r="D20" s="160">
        <v>1.05698976197357E-2</v>
      </c>
      <c r="E20" s="160">
        <v>2.17129373964556E-3</v>
      </c>
      <c r="F20" s="160"/>
      <c r="G20" s="160">
        <v>7.3696404845898598E-3</v>
      </c>
      <c r="H20" s="160">
        <v>1.3286554266965501E-2</v>
      </c>
      <c r="I20" s="160">
        <v>1.23685560400103E-2</v>
      </c>
      <c r="J20" s="160">
        <v>9.2660033314543797E-3</v>
      </c>
      <c r="K20" s="13"/>
      <c r="L20" s="129">
        <v>152789</v>
      </c>
      <c r="M20" s="129">
        <v>153915</v>
      </c>
      <c r="N20" s="129">
        <v>155960</v>
      </c>
      <c r="O20" s="129">
        <v>157889</v>
      </c>
      <c r="P20" s="129">
        <v>159352</v>
      </c>
      <c r="Q20" s="129">
        <v>159698</v>
      </c>
      <c r="R20" s="72"/>
      <c r="S20" s="72"/>
      <c r="T20" s="38"/>
    </row>
    <row r="21" spans="1:20" x14ac:dyDescent="0.2">
      <c r="A21" s="9" t="s">
        <v>228</v>
      </c>
      <c r="B21" s="129">
        <v>1344689</v>
      </c>
      <c r="C21" s="129">
        <v>32</v>
      </c>
      <c r="D21" s="160">
        <v>1.3430275724194401E-2</v>
      </c>
      <c r="E21" s="160">
        <v>1.33603540508725E-2</v>
      </c>
      <c r="F21" s="160"/>
      <c r="G21" s="160">
        <v>1.15793825062832E-2</v>
      </c>
      <c r="H21" s="160">
        <v>1.1189681533412901E-2</v>
      </c>
      <c r="I21" s="160">
        <v>1.3900125310105999E-2</v>
      </c>
      <c r="J21" s="160">
        <v>1.70626894896652E-2</v>
      </c>
      <c r="K21" s="13"/>
      <c r="L21" s="129">
        <v>1272434</v>
      </c>
      <c r="M21" s="129">
        <v>1287168</v>
      </c>
      <c r="N21" s="129">
        <v>1301571</v>
      </c>
      <c r="O21" s="129">
        <v>1319663</v>
      </c>
      <c r="P21" s="129">
        <v>1342180</v>
      </c>
      <c r="Q21" s="129">
        <v>1360112</v>
      </c>
      <c r="R21" s="72"/>
      <c r="S21" s="72"/>
      <c r="T21" s="38"/>
    </row>
    <row r="22" spans="1:20" ht="18" customHeight="1" x14ac:dyDescent="0.2">
      <c r="A22" s="9" t="s">
        <v>229</v>
      </c>
      <c r="B22" s="129">
        <v>324825</v>
      </c>
      <c r="C22" s="129">
        <v>66</v>
      </c>
      <c r="D22" s="160">
        <v>1.41887006611425E-2</v>
      </c>
      <c r="E22" s="160">
        <v>1.47121897033186E-2</v>
      </c>
      <c r="F22" s="160"/>
      <c r="G22" s="160">
        <v>1.27217408904239E-2</v>
      </c>
      <c r="H22" s="160">
        <v>1.2200900642441099E-2</v>
      </c>
      <c r="I22" s="160">
        <v>1.6868996968230101E-2</v>
      </c>
      <c r="J22" s="160">
        <v>1.49700129969778E-2</v>
      </c>
      <c r="K22" s="13"/>
      <c r="L22" s="129">
        <v>306326</v>
      </c>
      <c r="M22" s="129">
        <v>310223</v>
      </c>
      <c r="N22" s="129">
        <v>314008</v>
      </c>
      <c r="O22" s="129">
        <v>319305</v>
      </c>
      <c r="P22" s="129">
        <v>324085</v>
      </c>
      <c r="Q22" s="129">
        <v>328853</v>
      </c>
      <c r="R22" s="72"/>
      <c r="S22" s="72"/>
      <c r="T22" s="38"/>
    </row>
    <row r="23" spans="1:20" x14ac:dyDescent="0.2">
      <c r="A23" s="9" t="s">
        <v>230</v>
      </c>
      <c r="B23" s="129">
        <v>1690782</v>
      </c>
      <c r="C23" s="129">
        <v>0</v>
      </c>
      <c r="D23" s="160">
        <v>1.1352217353043099E-2</v>
      </c>
      <c r="E23" s="160">
        <v>1.16579643204794E-2</v>
      </c>
      <c r="F23" s="160"/>
      <c r="G23" s="160">
        <v>1.0594157965267101E-2</v>
      </c>
      <c r="H23" s="160">
        <v>9.6409912943424894E-3</v>
      </c>
      <c r="I23" s="160">
        <v>1.3507857410580901E-2</v>
      </c>
      <c r="J23" s="160">
        <v>1.16699402837108E-2</v>
      </c>
      <c r="K23" s="13"/>
      <c r="L23" s="129">
        <v>1613342</v>
      </c>
      <c r="M23" s="129">
        <v>1630434</v>
      </c>
      <c r="N23" s="129">
        <v>1646153</v>
      </c>
      <c r="O23" s="129">
        <v>1668389</v>
      </c>
      <c r="P23" s="129">
        <v>1687859</v>
      </c>
      <c r="Q23" s="129">
        <v>1707536</v>
      </c>
      <c r="R23" s="72"/>
      <c r="S23" s="72"/>
      <c r="T23" s="38"/>
    </row>
    <row r="24" spans="1:20" x14ac:dyDescent="0.2">
      <c r="A24" s="9" t="s">
        <v>231</v>
      </c>
      <c r="B24" s="129">
        <v>280399</v>
      </c>
      <c r="C24" s="129">
        <v>0</v>
      </c>
      <c r="D24" s="160">
        <v>5.8857473489062296E-3</v>
      </c>
      <c r="E24" s="160">
        <v>4.2231599088968404E-3</v>
      </c>
      <c r="F24" s="160"/>
      <c r="G24" s="160">
        <v>3.3988370860636701E-3</v>
      </c>
      <c r="H24" s="160">
        <v>4.0611466638499696E-3</v>
      </c>
      <c r="I24" s="160">
        <v>9.3735943236066595E-3</v>
      </c>
      <c r="J24" s="160">
        <v>6.7205267167891004E-3</v>
      </c>
      <c r="K24" s="13"/>
      <c r="L24" s="129">
        <v>273623</v>
      </c>
      <c r="M24" s="129">
        <v>274553</v>
      </c>
      <c r="N24" s="129">
        <v>275668</v>
      </c>
      <c r="O24" s="129">
        <v>278252</v>
      </c>
      <c r="P24" s="129">
        <v>280122</v>
      </c>
      <c r="Q24" s="129">
        <v>281305</v>
      </c>
      <c r="R24" s="72"/>
      <c r="S24" s="72"/>
      <c r="T24" s="38"/>
    </row>
    <row r="25" spans="1:20" x14ac:dyDescent="0.2">
      <c r="A25" s="9" t="s">
        <v>232</v>
      </c>
      <c r="B25" s="129">
        <v>298907</v>
      </c>
      <c r="C25" s="129">
        <v>0</v>
      </c>
      <c r="D25" s="160">
        <v>1.15118847598987E-2</v>
      </c>
      <c r="E25" s="160">
        <v>1.1624517041361001E-2</v>
      </c>
      <c r="F25" s="160"/>
      <c r="G25" s="160">
        <v>9.096139139708E-3</v>
      </c>
      <c r="H25" s="160">
        <v>1.1232049058086099E-2</v>
      </c>
      <c r="I25" s="160">
        <v>1.11932345560177E-2</v>
      </c>
      <c r="J25" s="160">
        <v>1.45335989610602E-2</v>
      </c>
      <c r="K25" s="13"/>
      <c r="L25" s="129">
        <v>285066</v>
      </c>
      <c r="M25" s="129">
        <v>287659</v>
      </c>
      <c r="N25" s="129">
        <v>290890</v>
      </c>
      <c r="O25" s="129">
        <v>294146</v>
      </c>
      <c r="P25" s="129">
        <v>298421</v>
      </c>
      <c r="Q25" s="129">
        <v>301890</v>
      </c>
      <c r="R25" s="72"/>
      <c r="S25" s="72"/>
      <c r="T25" s="38"/>
    </row>
    <row r="26" spans="1:20" x14ac:dyDescent="0.2">
      <c r="A26" s="9" t="s">
        <v>233</v>
      </c>
      <c r="B26" s="129">
        <v>271095</v>
      </c>
      <c r="C26" s="129">
        <v>0</v>
      </c>
      <c r="D26" s="160">
        <v>1.15072805719427E-2</v>
      </c>
      <c r="E26" s="160">
        <v>1.03848029436539E-2</v>
      </c>
      <c r="F26" s="160"/>
      <c r="G26" s="160">
        <v>1.11186309581359E-2</v>
      </c>
      <c r="H26" s="160">
        <v>1.03499713138267E-2</v>
      </c>
      <c r="I26" s="160">
        <v>1.0501370402337999E-2</v>
      </c>
      <c r="J26" s="160">
        <v>1.4063612182969301E-2</v>
      </c>
      <c r="K26" s="13"/>
      <c r="L26" s="129">
        <v>258575</v>
      </c>
      <c r="M26" s="129">
        <v>261450</v>
      </c>
      <c r="N26" s="129">
        <v>264156</v>
      </c>
      <c r="O26" s="129">
        <v>266930</v>
      </c>
      <c r="P26" s="129">
        <v>270684</v>
      </c>
      <c r="Q26" s="129">
        <v>273495</v>
      </c>
      <c r="R26" s="72"/>
      <c r="S26" s="72"/>
      <c r="T26" s="38"/>
    </row>
    <row r="27" spans="1:20" ht="18" customHeight="1" x14ac:dyDescent="0.2">
      <c r="A27" s="9" t="s">
        <v>234</v>
      </c>
      <c r="B27" s="129">
        <v>286165</v>
      </c>
      <c r="C27" s="129">
        <v>0</v>
      </c>
      <c r="D27" s="160">
        <v>7.65122224824077E-3</v>
      </c>
      <c r="E27" s="160">
        <v>4.6097788916229397E-3</v>
      </c>
      <c r="F27" s="160"/>
      <c r="G27" s="160">
        <v>5.2576880606817304E-3</v>
      </c>
      <c r="H27" s="160">
        <v>7.5204164049178903E-3</v>
      </c>
      <c r="I27" s="160">
        <v>1.02362204724409E-2</v>
      </c>
      <c r="J27" s="160">
        <v>7.59673135997009E-3</v>
      </c>
      <c r="K27" s="13"/>
      <c r="L27" s="129">
        <v>277118</v>
      </c>
      <c r="M27" s="129">
        <v>278575</v>
      </c>
      <c r="N27" s="129">
        <v>280670</v>
      </c>
      <c r="O27" s="129">
        <v>283543</v>
      </c>
      <c r="P27" s="129">
        <v>285697</v>
      </c>
      <c r="Q27" s="129">
        <v>287014</v>
      </c>
      <c r="R27" s="72"/>
      <c r="S27" s="72"/>
      <c r="T27" s="38"/>
    </row>
    <row r="28" spans="1:20" x14ac:dyDescent="0.2">
      <c r="A28" s="9" t="s">
        <v>235</v>
      </c>
      <c r="B28" s="129">
        <v>285637</v>
      </c>
      <c r="C28" s="129">
        <v>0</v>
      </c>
      <c r="D28" s="160">
        <v>6.8160067471572097E-3</v>
      </c>
      <c r="E28" s="160">
        <v>3.5460620140370801E-3</v>
      </c>
      <c r="F28" s="160"/>
      <c r="G28" s="160">
        <v>7.0030280445169402E-3</v>
      </c>
      <c r="H28" s="160">
        <v>7.1366766542001296E-3</v>
      </c>
      <c r="I28" s="160">
        <v>8.0836984074013594E-3</v>
      </c>
      <c r="J28" s="160">
        <v>5.0430525963620996E-3</v>
      </c>
      <c r="K28" s="13"/>
      <c r="L28" s="129">
        <v>277737</v>
      </c>
      <c r="M28" s="129">
        <v>279682</v>
      </c>
      <c r="N28" s="129">
        <v>281678</v>
      </c>
      <c r="O28" s="129">
        <v>283955</v>
      </c>
      <c r="P28" s="129">
        <v>285387</v>
      </c>
      <c r="Q28" s="129">
        <v>286399</v>
      </c>
      <c r="R28" s="72"/>
      <c r="S28" s="72"/>
      <c r="T28" s="38"/>
    </row>
    <row r="29" spans="1:20" x14ac:dyDescent="0.2">
      <c r="A29" s="9" t="s">
        <v>236</v>
      </c>
      <c r="B29" s="129">
        <v>245968</v>
      </c>
      <c r="C29" s="129">
        <v>0</v>
      </c>
      <c r="D29" s="160">
        <v>4.1216730954609596E-3</v>
      </c>
      <c r="E29" s="160">
        <v>-2.4676502034693499E-3</v>
      </c>
      <c r="F29" s="160"/>
      <c r="G29" s="160">
        <v>4.1286280473945003E-3</v>
      </c>
      <c r="H29" s="160">
        <v>4.4367982614994597E-3</v>
      </c>
      <c r="I29" s="160">
        <v>4.1795399228014398E-3</v>
      </c>
      <c r="J29" s="160">
        <v>3.7418491345188598E-3</v>
      </c>
      <c r="K29" s="13"/>
      <c r="L29" s="129">
        <v>241969</v>
      </c>
      <c r="M29" s="129">
        <v>242968</v>
      </c>
      <c r="N29" s="129">
        <v>244046</v>
      </c>
      <c r="O29" s="129">
        <v>245066</v>
      </c>
      <c r="P29" s="129">
        <v>245983</v>
      </c>
      <c r="Q29" s="129">
        <v>245376</v>
      </c>
      <c r="R29" s="72"/>
      <c r="S29" s="72"/>
      <c r="T29" s="38"/>
    </row>
    <row r="30" spans="1:20" x14ac:dyDescent="0.2">
      <c r="A30" s="9" t="s">
        <v>237</v>
      </c>
      <c r="B30" s="129">
        <v>129806</v>
      </c>
      <c r="C30" s="129">
        <v>0</v>
      </c>
      <c r="D30" s="160">
        <v>6.6425660321702803E-3</v>
      </c>
      <c r="E30" s="160">
        <v>2.5749352411496198E-3</v>
      </c>
      <c r="F30" s="160"/>
      <c r="G30" s="160">
        <v>2.0423995820205501E-3</v>
      </c>
      <c r="H30" s="160">
        <v>4.6531837573076298E-3</v>
      </c>
      <c r="I30" s="160">
        <v>8.7049516784750997E-3</v>
      </c>
      <c r="J30" s="160">
        <v>1.11946116186972E-2</v>
      </c>
      <c r="K30" s="13"/>
      <c r="L30" s="129">
        <v>126322</v>
      </c>
      <c r="M30" s="129">
        <v>126580</v>
      </c>
      <c r="N30" s="129">
        <v>127169</v>
      </c>
      <c r="O30" s="129">
        <v>128276</v>
      </c>
      <c r="P30" s="129">
        <v>129712</v>
      </c>
      <c r="Q30" s="129">
        <v>130046</v>
      </c>
      <c r="R30" s="72"/>
      <c r="S30" s="72"/>
      <c r="T30" s="38"/>
    </row>
    <row r="31" spans="1:20" x14ac:dyDescent="0.2">
      <c r="A31" s="9" t="s">
        <v>238</v>
      </c>
      <c r="B31" s="129">
        <v>268465</v>
      </c>
      <c r="C31" s="129">
        <v>0</v>
      </c>
      <c r="D31" s="160">
        <v>6.9477590185345103E-3</v>
      </c>
      <c r="E31" s="160">
        <v>6.24725098591759E-3</v>
      </c>
      <c r="F31" s="160"/>
      <c r="G31" s="160">
        <v>4.6943858976815503E-3</v>
      </c>
      <c r="H31" s="160">
        <v>5.3742729093162996E-3</v>
      </c>
      <c r="I31" s="160">
        <v>6.7189207235644E-3</v>
      </c>
      <c r="J31" s="160">
        <v>1.1015432156921899E-2</v>
      </c>
      <c r="K31" s="13"/>
      <c r="L31" s="129">
        <v>260950</v>
      </c>
      <c r="M31" s="129">
        <v>262175</v>
      </c>
      <c r="N31" s="129">
        <v>263584</v>
      </c>
      <c r="O31" s="129">
        <v>265355</v>
      </c>
      <c r="P31" s="129">
        <v>268278</v>
      </c>
      <c r="Q31" s="129">
        <v>269954</v>
      </c>
      <c r="R31" s="72"/>
      <c r="S31" s="72"/>
      <c r="T31" s="38"/>
    </row>
    <row r="32" spans="1:20" ht="18" customHeight="1" thickBot="1" x14ac:dyDescent="0.25">
      <c r="A32" s="9" t="s">
        <v>239</v>
      </c>
      <c r="B32" s="129">
        <v>251295</v>
      </c>
      <c r="C32" s="129">
        <v>0</v>
      </c>
      <c r="D32" s="160">
        <v>1.6514474379467599E-3</v>
      </c>
      <c r="E32" s="160">
        <v>-2.7596697953543598E-3</v>
      </c>
      <c r="F32" s="160"/>
      <c r="G32" s="160">
        <v>1.37895095504379E-3</v>
      </c>
      <c r="H32" s="160">
        <v>3.04232433579255E-4</v>
      </c>
      <c r="I32" s="160">
        <v>1.4446645456910199E-3</v>
      </c>
      <c r="J32" s="160">
        <v>3.4805751140877402E-3</v>
      </c>
      <c r="K32" s="13"/>
      <c r="L32" s="129">
        <v>249465</v>
      </c>
      <c r="M32" s="129">
        <v>249809</v>
      </c>
      <c r="N32" s="129">
        <v>249885</v>
      </c>
      <c r="O32" s="129">
        <v>250246</v>
      </c>
      <c r="P32" s="129">
        <v>251117</v>
      </c>
      <c r="Q32" s="129">
        <v>250424</v>
      </c>
      <c r="R32" s="72"/>
      <c r="S32" s="73"/>
      <c r="T32" s="93"/>
    </row>
    <row r="33" spans="1:19" s="9" customFormat="1" ht="4.5" customHeight="1" thickBot="1" x14ac:dyDescent="0.25">
      <c r="A33" s="138"/>
      <c r="B33" s="138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9" s="9" customFormat="1" ht="12.75" customHeight="1" x14ac:dyDescent="0.2">
      <c r="A34" s="40" t="s">
        <v>160</v>
      </c>
      <c r="B34" s="141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9" x14ac:dyDescent="0.2">
      <c r="A35"/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"/>
  </sheetData>
  <mergeCells count="3">
    <mergeCell ref="G3:H3"/>
    <mergeCell ref="L4:Q4"/>
    <mergeCell ref="G4:J4"/>
  </mergeCells>
  <conditionalFormatting sqref="T12:T16 T18:T21 T23:T26 T28:T31">
    <cfRule type="cellIs" dxfId="119" priority="22" stopIfTrue="1" operator="lessThan">
      <formula>0</formula>
    </cfRule>
  </conditionalFormatting>
  <conditionalFormatting sqref="T12:T16 T18:T21 T23:T26 T28:T31">
    <cfRule type="cellIs" dxfId="118" priority="21" stopIfTrue="1" operator="lessThan">
      <formula>0</formula>
    </cfRule>
  </conditionalFormatting>
  <conditionalFormatting sqref="T12:T16 T18:T21 T23:T26 T28:T31">
    <cfRule type="cellIs" dxfId="117" priority="20" stopIfTrue="1" operator="lessThan">
      <formula>0</formula>
    </cfRule>
  </conditionalFormatting>
  <conditionalFormatting sqref="R12:S12 R23:S26 R18:S21 R28:S31">
    <cfRule type="expression" dxfId="116" priority="19" stopIfTrue="1">
      <formula>IF(#REF!&lt;0,TRUE,FALSE)</formula>
    </cfRule>
  </conditionalFormatting>
  <conditionalFormatting sqref="R13:S16">
    <cfRule type="expression" dxfId="115" priority="18" stopIfTrue="1">
      <formula>IF(#REF!&lt;0,TRUE,FALSE)</formula>
    </cfRule>
  </conditionalFormatting>
  <conditionalFormatting sqref="T17">
    <cfRule type="cellIs" dxfId="114" priority="17" stopIfTrue="1" operator="lessThan">
      <formula>0</formula>
    </cfRule>
  </conditionalFormatting>
  <conditionalFormatting sqref="T17">
    <cfRule type="cellIs" dxfId="113" priority="16" stopIfTrue="1" operator="lessThan">
      <formula>0</formula>
    </cfRule>
  </conditionalFormatting>
  <conditionalFormatting sqref="T17">
    <cfRule type="cellIs" dxfId="112" priority="15" stopIfTrue="1" operator="lessThan">
      <formula>0</formula>
    </cfRule>
  </conditionalFormatting>
  <conditionalFormatting sqref="R17:S17">
    <cfRule type="expression" dxfId="111" priority="14" stopIfTrue="1">
      <formula>IF(#REF!&lt;0,TRUE,FALSE)</formula>
    </cfRule>
  </conditionalFormatting>
  <conditionalFormatting sqref="T22">
    <cfRule type="cellIs" dxfId="110" priority="13" stopIfTrue="1" operator="lessThan">
      <formula>0</formula>
    </cfRule>
  </conditionalFormatting>
  <conditionalFormatting sqref="T22">
    <cfRule type="cellIs" dxfId="109" priority="12" stopIfTrue="1" operator="lessThan">
      <formula>0</formula>
    </cfRule>
  </conditionalFormatting>
  <conditionalFormatting sqref="T22">
    <cfRule type="cellIs" dxfId="108" priority="11" stopIfTrue="1" operator="lessThan">
      <formula>0</formula>
    </cfRule>
  </conditionalFormatting>
  <conditionalFormatting sqref="R22:S22">
    <cfRule type="expression" dxfId="107" priority="10" stopIfTrue="1">
      <formula>IF(#REF!&lt;0,TRUE,FALSE)</formula>
    </cfRule>
  </conditionalFormatting>
  <conditionalFormatting sqref="T27">
    <cfRule type="cellIs" dxfId="106" priority="9" stopIfTrue="1" operator="lessThan">
      <formula>0</formula>
    </cfRule>
  </conditionalFormatting>
  <conditionalFormatting sqref="T27">
    <cfRule type="cellIs" dxfId="105" priority="8" stopIfTrue="1" operator="lessThan">
      <formula>0</formula>
    </cfRule>
  </conditionalFormatting>
  <conditionalFormatting sqref="T27">
    <cfRule type="cellIs" dxfId="104" priority="7" stopIfTrue="1" operator="lessThan">
      <formula>0</formula>
    </cfRule>
  </conditionalFormatting>
  <conditionalFormatting sqref="R27:S27">
    <cfRule type="expression" dxfId="103" priority="6" stopIfTrue="1">
      <formula>IF(#REF!&lt;0,TRUE,FALSE)</formula>
    </cfRule>
  </conditionalFormatting>
  <conditionalFormatting sqref="T32">
    <cfRule type="cellIs" dxfId="102" priority="5" stopIfTrue="1" operator="lessThan">
      <formula>0</formula>
    </cfRule>
  </conditionalFormatting>
  <conditionalFormatting sqref="T32">
    <cfRule type="cellIs" dxfId="101" priority="4" stopIfTrue="1" operator="lessThan">
      <formula>0</formula>
    </cfRule>
  </conditionalFormatting>
  <conditionalFormatting sqref="T32">
    <cfRule type="cellIs" dxfId="100" priority="3" stopIfTrue="1" operator="lessThan">
      <formula>0</formula>
    </cfRule>
  </conditionalFormatting>
  <conditionalFormatting sqref="R32:S32">
    <cfRule type="expression" dxfId="99" priority="2" stopIfTrue="1">
      <formula>IF(#REF!&lt;0,TRUE,FALSE)</formula>
    </cfRule>
  </conditionalFormatting>
  <conditionalFormatting sqref="B11:Q32">
    <cfRule type="cellIs" dxfId="98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T35"/>
  <sheetViews>
    <sheetView showGridLines="0" zoomScaleNormal="100" workbookViewId="0"/>
  </sheetViews>
  <sheetFormatPr defaultColWidth="0" defaultRowHeight="0" customHeight="1" zeroHeight="1" x14ac:dyDescent="0.2"/>
  <cols>
    <col min="1" max="1" width="16.85546875" style="9" customWidth="1"/>
    <col min="2" max="2" width="11.7109375" customWidth="1"/>
    <col min="3" max="3" width="11.28515625" style="9" customWidth="1"/>
    <col min="4" max="4" width="14" style="9" customWidth="1"/>
    <col min="5" max="5" width="11.7109375" style="9" customWidth="1"/>
    <col min="6" max="6" width="10.42578125" style="9" customWidth="1"/>
    <col min="7" max="7" width="10.140625" style="9" customWidth="1"/>
    <col min="8" max="9" width="10" style="9" customWidth="1"/>
    <col min="10" max="10" width="5.28515625" style="3" customWidth="1"/>
    <col min="11" max="11" width="9.140625" style="3" hidden="1" customWidth="1"/>
    <col min="12" max="12" width="9.140625" hidden="1" customWidth="1"/>
    <col min="13" max="20" width="0" hidden="1" customWidth="1"/>
    <col min="21" max="16384" width="9.140625" hidden="1"/>
  </cols>
  <sheetData>
    <row r="1" spans="1:12" ht="12.75" x14ac:dyDescent="0.2">
      <c r="A1" s="1"/>
      <c r="C1" s="1"/>
      <c r="D1" s="1"/>
      <c r="E1" s="1"/>
      <c r="F1" s="1"/>
      <c r="G1"/>
      <c r="H1"/>
      <c r="I1"/>
      <c r="J1"/>
      <c r="K1"/>
    </row>
    <row r="2" spans="1:12" s="117" customFormat="1" ht="16.5" thickBot="1" x14ac:dyDescent="0.3">
      <c r="A2" s="115" t="str">
        <f>"Tabell 7 Lönekostnader, utjämningsåret "&amp;Innehåll!C31</f>
        <v>Tabell 7 Lönekostnader, utjämningsåret 2019</v>
      </c>
      <c r="B2" s="152"/>
      <c r="C2" s="161"/>
      <c r="D2" s="152"/>
      <c r="E2" s="116"/>
      <c r="F2" s="152"/>
      <c r="G2" s="116"/>
      <c r="H2" s="152"/>
      <c r="I2" s="116"/>
      <c r="J2" s="116"/>
    </row>
    <row r="3" spans="1:12" s="3" customFormat="1" ht="12.75" x14ac:dyDescent="0.2">
      <c r="A3" s="5" t="s">
        <v>67</v>
      </c>
      <c r="B3" s="122" t="s">
        <v>38</v>
      </c>
      <c r="C3" s="8" t="s">
        <v>127</v>
      </c>
      <c r="D3" s="6" t="s">
        <v>161</v>
      </c>
      <c r="E3" s="6" t="s">
        <v>62</v>
      </c>
      <c r="F3" s="8" t="s">
        <v>165</v>
      </c>
      <c r="G3" s="118" t="s">
        <v>167</v>
      </c>
      <c r="H3" s="8" t="s">
        <v>127</v>
      </c>
      <c r="I3" s="118" t="s">
        <v>165</v>
      </c>
      <c r="J3" s="9"/>
    </row>
    <row r="4" spans="1:12" s="3" customFormat="1" ht="12.75" x14ac:dyDescent="0.2">
      <c r="B4" s="122" t="s">
        <v>162</v>
      </c>
      <c r="C4" s="7" t="s">
        <v>198</v>
      </c>
      <c r="D4" s="8" t="s">
        <v>121</v>
      </c>
      <c r="E4" s="8" t="s">
        <v>163</v>
      </c>
      <c r="F4" s="122" t="s">
        <v>166</v>
      </c>
      <c r="G4" s="8" t="s">
        <v>168</v>
      </c>
      <c r="H4" s="7" t="s">
        <v>114</v>
      </c>
      <c r="I4" s="8" t="s">
        <v>169</v>
      </c>
      <c r="J4" s="9"/>
    </row>
    <row r="5" spans="1:12" s="3" customFormat="1" ht="12.75" x14ac:dyDescent="0.2">
      <c r="A5" s="126" t="s">
        <v>24</v>
      </c>
      <c r="B5" s="3">
        <f>Innehåll!C31-2</f>
        <v>2017</v>
      </c>
      <c r="C5" s="7" t="s">
        <v>44</v>
      </c>
      <c r="D5" s="122"/>
      <c r="E5" s="122" t="s">
        <v>164</v>
      </c>
      <c r="G5" s="122" t="s">
        <v>114</v>
      </c>
      <c r="H5" s="122" t="s">
        <v>171</v>
      </c>
      <c r="I5" s="122" t="s">
        <v>170</v>
      </c>
      <c r="J5" s="9"/>
    </row>
    <row r="6" spans="1:12" s="3" customFormat="1" ht="12.75" x14ac:dyDescent="0.2">
      <c r="A6" s="126" t="s">
        <v>29</v>
      </c>
      <c r="C6" s="143"/>
      <c r="D6" s="122"/>
      <c r="E6" s="7"/>
      <c r="F6" s="7"/>
      <c r="G6" s="122"/>
      <c r="H6" s="122" t="s">
        <v>172</v>
      </c>
      <c r="I6" s="122"/>
      <c r="J6" s="9"/>
    </row>
    <row r="7" spans="1:12" s="3" customFormat="1" ht="12.75" x14ac:dyDescent="0.2">
      <c r="A7" s="126"/>
      <c r="C7" s="143"/>
      <c r="D7" s="122"/>
      <c r="E7" s="122"/>
      <c r="F7" s="122"/>
      <c r="G7" s="123"/>
      <c r="H7" s="123" t="s">
        <v>115</v>
      </c>
      <c r="I7" s="123"/>
      <c r="J7" s="9"/>
    </row>
    <row r="8" spans="1:12" s="3" customFormat="1" ht="12.75" x14ac:dyDescent="0.2">
      <c r="A8" s="146"/>
      <c r="B8" s="148"/>
      <c r="C8" s="149" t="s">
        <v>71</v>
      </c>
      <c r="D8" s="148" t="s">
        <v>72</v>
      </c>
      <c r="E8" s="148" t="s">
        <v>73</v>
      </c>
      <c r="F8" s="148" t="s">
        <v>74</v>
      </c>
      <c r="G8" s="148" t="s">
        <v>173</v>
      </c>
      <c r="H8" s="148" t="s">
        <v>77</v>
      </c>
      <c r="I8" s="148" t="s">
        <v>75</v>
      </c>
      <c r="J8" s="9"/>
    </row>
    <row r="9" spans="1:12" s="11" customFormat="1" ht="12" customHeight="1" x14ac:dyDescent="0.2">
      <c r="C9" s="150" t="s">
        <v>194</v>
      </c>
      <c r="D9" s="162" t="s">
        <v>195</v>
      </c>
      <c r="E9" s="162"/>
      <c r="F9" s="135"/>
      <c r="G9" s="135" t="s">
        <v>193</v>
      </c>
      <c r="H9" s="150"/>
      <c r="I9" s="150"/>
      <c r="J9" s="9"/>
    </row>
    <row r="10" spans="1:12" ht="18" customHeight="1" x14ac:dyDescent="0.2">
      <c r="A10" s="9" t="s">
        <v>219</v>
      </c>
      <c r="B10" s="129">
        <v>2308143</v>
      </c>
      <c r="C10" s="129">
        <v>252</v>
      </c>
      <c r="D10" s="129">
        <v>343.92068925460302</v>
      </c>
      <c r="E10" s="129">
        <v>92.255079126570607</v>
      </c>
      <c r="F10" s="9">
        <v>102.2</v>
      </c>
      <c r="G10" s="129">
        <v>15632.758602481899</v>
      </c>
      <c r="H10" s="129">
        <v>21712.164725669401</v>
      </c>
      <c r="I10" s="9">
        <v>0.72</v>
      </c>
      <c r="J10" s="72"/>
      <c r="K10" s="72"/>
      <c r="L10" s="38"/>
    </row>
    <row r="11" spans="1:12" ht="12.75" x14ac:dyDescent="0.2">
      <c r="A11" s="9" t="s">
        <v>220</v>
      </c>
      <c r="B11" s="129">
        <v>368971</v>
      </c>
      <c r="C11" s="129">
        <v>35</v>
      </c>
      <c r="D11" s="129">
        <v>127.10245486560601</v>
      </c>
      <c r="E11" s="129">
        <v>92.255079126570607</v>
      </c>
      <c r="F11" s="9">
        <v>100.8</v>
      </c>
      <c r="G11" s="129">
        <v>15887.8068582008</v>
      </c>
      <c r="H11" s="129">
        <v>22066.398414167699</v>
      </c>
      <c r="I11" s="9">
        <v>0.72</v>
      </c>
      <c r="J11" s="72"/>
      <c r="K11" s="72"/>
      <c r="L11" s="38"/>
    </row>
    <row r="12" spans="1:12" ht="12.75" x14ac:dyDescent="0.2">
      <c r="A12" s="9" t="s">
        <v>221</v>
      </c>
      <c r="B12" s="129">
        <v>291341</v>
      </c>
      <c r="C12" s="129">
        <v>-92</v>
      </c>
      <c r="D12" s="129">
        <v>0</v>
      </c>
      <c r="E12" s="129">
        <v>92.255079126570607</v>
      </c>
      <c r="F12" s="9">
        <v>99.1</v>
      </c>
      <c r="G12" s="129">
        <v>17481.7200299781</v>
      </c>
      <c r="H12" s="129">
        <v>24280.166708302899</v>
      </c>
      <c r="I12" s="9">
        <v>0.72</v>
      </c>
      <c r="J12" s="72"/>
      <c r="K12" s="72"/>
      <c r="L12" s="38"/>
    </row>
    <row r="13" spans="1:12" ht="12.75" x14ac:dyDescent="0.2">
      <c r="A13" s="9" t="s">
        <v>222</v>
      </c>
      <c r="B13" s="129">
        <v>457496</v>
      </c>
      <c r="C13" s="129">
        <v>-92</v>
      </c>
      <c r="D13" s="129">
        <v>0</v>
      </c>
      <c r="E13" s="129">
        <v>92.255079126570607</v>
      </c>
      <c r="F13" s="9">
        <v>99.4</v>
      </c>
      <c r="G13" s="129">
        <v>16760.586609169801</v>
      </c>
      <c r="H13" s="129">
        <v>23278.592512735799</v>
      </c>
      <c r="I13" s="9">
        <v>0.72</v>
      </c>
      <c r="J13" s="72"/>
      <c r="K13" s="72"/>
      <c r="L13" s="38"/>
    </row>
    <row r="14" spans="1:12" ht="12.75" x14ac:dyDescent="0.2">
      <c r="A14" s="9" t="s">
        <v>223</v>
      </c>
      <c r="B14" s="129">
        <v>357237</v>
      </c>
      <c r="C14" s="129">
        <v>-92</v>
      </c>
      <c r="D14" s="129">
        <v>0</v>
      </c>
      <c r="E14" s="129">
        <v>92.255079126570607</v>
      </c>
      <c r="F14" s="9">
        <v>99.6</v>
      </c>
      <c r="G14" s="129">
        <v>16428.9823474486</v>
      </c>
      <c r="H14" s="129">
        <v>22818.031038123099</v>
      </c>
      <c r="I14" s="9">
        <v>0.72</v>
      </c>
      <c r="J14" s="72"/>
      <c r="K14" s="72"/>
      <c r="L14" s="38"/>
    </row>
    <row r="15" spans="1:12" ht="18" customHeight="1" x14ac:dyDescent="0.2">
      <c r="A15" s="9" t="s">
        <v>224</v>
      </c>
      <c r="B15" s="129">
        <v>197519</v>
      </c>
      <c r="C15" s="129">
        <v>-92</v>
      </c>
      <c r="D15" s="129">
        <v>0</v>
      </c>
      <c r="E15" s="129">
        <v>92.255079126570607</v>
      </c>
      <c r="F15" s="9">
        <v>99.6</v>
      </c>
      <c r="G15" s="129">
        <v>16376.9473209554</v>
      </c>
      <c r="H15" s="129">
        <v>22745.760167993601</v>
      </c>
      <c r="I15" s="9">
        <v>0.72</v>
      </c>
      <c r="J15" s="72"/>
      <c r="K15" s="72"/>
      <c r="L15" s="38"/>
    </row>
    <row r="16" spans="1:12" ht="12.75" x14ac:dyDescent="0.2">
      <c r="A16" s="9" t="s">
        <v>225</v>
      </c>
      <c r="B16" s="129">
        <v>243536</v>
      </c>
      <c r="C16" s="129">
        <v>-92</v>
      </c>
      <c r="D16" s="129">
        <v>0</v>
      </c>
      <c r="E16" s="129">
        <v>92.255079126570607</v>
      </c>
      <c r="F16" s="9">
        <v>99</v>
      </c>
      <c r="G16" s="129">
        <v>17494.417330165699</v>
      </c>
      <c r="H16" s="129">
        <v>24297.8018474524</v>
      </c>
      <c r="I16" s="9">
        <v>0.72</v>
      </c>
      <c r="J16" s="72"/>
      <c r="K16" s="72"/>
      <c r="L16" s="38"/>
    </row>
    <row r="17" spans="1:12" ht="12.75" x14ac:dyDescent="0.2">
      <c r="A17" s="9" t="s">
        <v>226</v>
      </c>
      <c r="B17" s="129">
        <v>58595</v>
      </c>
      <c r="C17" s="129">
        <v>-92</v>
      </c>
      <c r="D17" s="129">
        <v>0</v>
      </c>
      <c r="E17" s="129">
        <v>92.255079126570607</v>
      </c>
      <c r="F17" s="9">
        <v>98.3</v>
      </c>
      <c r="G17" s="129">
        <v>17827.9955672703</v>
      </c>
      <c r="H17" s="129">
        <v>24761.104954542101</v>
      </c>
      <c r="I17" s="9">
        <v>0.72</v>
      </c>
      <c r="J17" s="72"/>
      <c r="K17" s="72"/>
      <c r="L17" s="38"/>
    </row>
    <row r="18" spans="1:12" ht="12.75" x14ac:dyDescent="0.2">
      <c r="A18" s="9" t="s">
        <v>227</v>
      </c>
      <c r="B18" s="129">
        <v>159371</v>
      </c>
      <c r="C18" s="129">
        <v>-92</v>
      </c>
      <c r="D18" s="129">
        <v>0</v>
      </c>
      <c r="E18" s="129">
        <v>92.255079126570607</v>
      </c>
      <c r="F18" s="9">
        <v>100</v>
      </c>
      <c r="G18" s="129">
        <v>17246.319880648</v>
      </c>
      <c r="H18" s="129">
        <v>23953.222056455499</v>
      </c>
      <c r="I18" s="9">
        <v>0.72</v>
      </c>
      <c r="J18" s="72"/>
      <c r="K18" s="72"/>
      <c r="L18" s="38"/>
    </row>
    <row r="19" spans="1:12" ht="12.75" x14ac:dyDescent="0.2">
      <c r="A19" s="9" t="s">
        <v>228</v>
      </c>
      <c r="B19" s="129">
        <v>1344689</v>
      </c>
      <c r="C19" s="129">
        <v>-92</v>
      </c>
      <c r="D19" s="129">
        <v>0</v>
      </c>
      <c r="E19" s="129">
        <v>92.255079126570607</v>
      </c>
      <c r="F19" s="9">
        <v>99.6</v>
      </c>
      <c r="G19" s="129">
        <v>16553.467243392799</v>
      </c>
      <c r="H19" s="129">
        <v>22990.926726934402</v>
      </c>
      <c r="I19" s="9">
        <v>0.72</v>
      </c>
      <c r="J19" s="72"/>
      <c r="K19" s="72"/>
      <c r="L19" s="38"/>
    </row>
    <row r="20" spans="1:12" ht="18" customHeight="1" x14ac:dyDescent="0.2">
      <c r="A20" s="9" t="s">
        <v>229</v>
      </c>
      <c r="B20" s="129">
        <v>324825</v>
      </c>
      <c r="C20" s="129">
        <v>-92</v>
      </c>
      <c r="D20" s="129">
        <v>0</v>
      </c>
      <c r="E20" s="129">
        <v>92.255079126570607</v>
      </c>
      <c r="F20" s="9">
        <v>99.1</v>
      </c>
      <c r="G20" s="129">
        <v>16312.029891675</v>
      </c>
      <c r="H20" s="129">
        <v>22655.597071770801</v>
      </c>
      <c r="I20" s="9">
        <v>0.72</v>
      </c>
      <c r="J20" s="72"/>
      <c r="K20" s="72"/>
      <c r="L20" s="38"/>
    </row>
    <row r="21" spans="1:12" ht="12.75" x14ac:dyDescent="0.2">
      <c r="A21" s="9" t="s">
        <v>230</v>
      </c>
      <c r="B21" s="129">
        <v>1690782</v>
      </c>
      <c r="C21" s="129">
        <v>-92</v>
      </c>
      <c r="D21" s="129">
        <v>0</v>
      </c>
      <c r="E21" s="129">
        <v>92.255079126570607</v>
      </c>
      <c r="F21" s="9">
        <v>99.9</v>
      </c>
      <c r="G21" s="129">
        <v>16349.419404378399</v>
      </c>
      <c r="H21" s="129">
        <v>22707.5269505256</v>
      </c>
      <c r="I21" s="9">
        <v>0.72</v>
      </c>
      <c r="J21" s="72"/>
      <c r="K21" s="72"/>
      <c r="L21" s="38"/>
    </row>
    <row r="22" spans="1:12" ht="12.75" x14ac:dyDescent="0.2">
      <c r="A22" s="9" t="s">
        <v>231</v>
      </c>
      <c r="B22" s="129">
        <v>280399</v>
      </c>
      <c r="C22" s="129">
        <v>-92</v>
      </c>
      <c r="D22" s="129">
        <v>0</v>
      </c>
      <c r="E22" s="129">
        <v>92.255079126570607</v>
      </c>
      <c r="F22" s="9">
        <v>99.1</v>
      </c>
      <c r="G22" s="129">
        <v>17341.758809316801</v>
      </c>
      <c r="H22" s="129">
        <v>24085.776124051099</v>
      </c>
      <c r="I22" s="9">
        <v>0.72</v>
      </c>
      <c r="J22" s="72"/>
      <c r="K22" s="72"/>
      <c r="L22" s="38"/>
    </row>
    <row r="23" spans="1:12" ht="12.75" x14ac:dyDescent="0.2">
      <c r="A23" s="9" t="s">
        <v>232</v>
      </c>
      <c r="B23" s="129">
        <v>298907</v>
      </c>
      <c r="C23" s="129">
        <v>-92</v>
      </c>
      <c r="D23" s="129">
        <v>0</v>
      </c>
      <c r="E23" s="129">
        <v>92.255079126570607</v>
      </c>
      <c r="F23" s="9">
        <v>98.6</v>
      </c>
      <c r="G23" s="129">
        <v>16906.827434300001</v>
      </c>
      <c r="H23" s="129">
        <v>23481.704769861099</v>
      </c>
      <c r="I23" s="9">
        <v>0.72</v>
      </c>
      <c r="J23" s="72"/>
      <c r="K23" s="72"/>
      <c r="L23" s="38"/>
    </row>
    <row r="24" spans="1:12" ht="12.75" x14ac:dyDescent="0.2">
      <c r="A24" s="9" t="s">
        <v>233</v>
      </c>
      <c r="B24" s="129">
        <v>271095</v>
      </c>
      <c r="C24" s="129">
        <v>150</v>
      </c>
      <c r="D24" s="129">
        <v>242.51369900127301</v>
      </c>
      <c r="E24" s="129">
        <v>92.255079126570607</v>
      </c>
      <c r="F24" s="9">
        <v>101.4</v>
      </c>
      <c r="G24" s="129">
        <v>17322.407071519501</v>
      </c>
      <c r="H24" s="129">
        <v>24058.8987104437</v>
      </c>
      <c r="I24" s="9">
        <v>0.72</v>
      </c>
      <c r="J24" s="72"/>
      <c r="K24" s="72"/>
      <c r="L24" s="38"/>
    </row>
    <row r="25" spans="1:12" ht="18" customHeight="1" x14ac:dyDescent="0.2">
      <c r="A25" s="9" t="s">
        <v>234</v>
      </c>
      <c r="B25" s="129">
        <v>286165</v>
      </c>
      <c r="C25" s="129">
        <v>-92</v>
      </c>
      <c r="D25" s="129">
        <v>0</v>
      </c>
      <c r="E25" s="129">
        <v>92.255079126570607</v>
      </c>
      <c r="F25" s="9">
        <v>98.7</v>
      </c>
      <c r="G25" s="129">
        <v>17357.371728848299</v>
      </c>
      <c r="H25" s="129">
        <v>24107.4607345115</v>
      </c>
      <c r="I25" s="9">
        <v>0.72</v>
      </c>
      <c r="J25" s="72"/>
      <c r="K25" s="72"/>
      <c r="L25" s="38"/>
    </row>
    <row r="26" spans="1:12" ht="12.75" x14ac:dyDescent="0.2">
      <c r="A26" s="9" t="s">
        <v>235</v>
      </c>
      <c r="B26" s="129">
        <v>285637</v>
      </c>
      <c r="C26" s="129">
        <v>-57</v>
      </c>
      <c r="D26" s="129">
        <v>35.137609760993399</v>
      </c>
      <c r="E26" s="129">
        <v>92.255079126570607</v>
      </c>
      <c r="F26" s="9">
        <v>100.2</v>
      </c>
      <c r="G26" s="129">
        <v>17568.804880496398</v>
      </c>
      <c r="H26" s="129">
        <v>24401.1178895784</v>
      </c>
      <c r="I26" s="9">
        <v>0.72</v>
      </c>
      <c r="J26" s="72"/>
      <c r="K26" s="72"/>
      <c r="L26" s="38"/>
    </row>
    <row r="27" spans="1:12" ht="12.75" x14ac:dyDescent="0.2">
      <c r="A27" s="9" t="s">
        <v>236</v>
      </c>
      <c r="B27" s="129">
        <v>245968</v>
      </c>
      <c r="C27" s="129">
        <v>-23</v>
      </c>
      <c r="D27" s="129">
        <v>69.714851068378707</v>
      </c>
      <c r="E27" s="129">
        <v>92.255079126570607</v>
      </c>
      <c r="F27" s="9">
        <v>100.4</v>
      </c>
      <c r="G27" s="129">
        <v>17428.712767094399</v>
      </c>
      <c r="H27" s="129">
        <v>24206.5455098534</v>
      </c>
      <c r="I27" s="9">
        <v>0.72</v>
      </c>
      <c r="J27" s="72"/>
      <c r="K27" s="72"/>
      <c r="L27" s="38"/>
    </row>
    <row r="28" spans="1:12" ht="12.75" x14ac:dyDescent="0.2">
      <c r="A28" s="9" t="s">
        <v>237</v>
      </c>
      <c r="B28" s="129">
        <v>129806</v>
      </c>
      <c r="C28" s="129">
        <v>-92</v>
      </c>
      <c r="D28" s="129">
        <v>0</v>
      </c>
      <c r="E28" s="129">
        <v>92.255079126570607</v>
      </c>
      <c r="F28" s="9">
        <v>98.4</v>
      </c>
      <c r="G28" s="129">
        <v>17133.233269291501</v>
      </c>
      <c r="H28" s="129">
        <v>23796.157318460399</v>
      </c>
      <c r="I28" s="9">
        <v>0.72</v>
      </c>
      <c r="J28" s="72"/>
      <c r="K28" s="72"/>
      <c r="L28" s="38"/>
    </row>
    <row r="29" spans="1:12" ht="12.75" x14ac:dyDescent="0.2">
      <c r="A29" s="9" t="s">
        <v>238</v>
      </c>
      <c r="B29" s="129">
        <v>268465</v>
      </c>
      <c r="C29" s="129">
        <v>-92</v>
      </c>
      <c r="D29" s="129">
        <v>0</v>
      </c>
      <c r="E29" s="129">
        <v>92.255079126570607</v>
      </c>
      <c r="F29" s="9">
        <v>99.6</v>
      </c>
      <c r="G29" s="129">
        <v>16643.113026541301</v>
      </c>
      <c r="H29" s="129">
        <v>23115.434759085099</v>
      </c>
      <c r="I29" s="9">
        <v>0.72</v>
      </c>
      <c r="J29" s="72"/>
      <c r="K29" s="72"/>
      <c r="L29" s="38"/>
    </row>
    <row r="30" spans="1:12" ht="18" customHeight="1" thickBot="1" x14ac:dyDescent="0.25">
      <c r="A30" s="9" t="s">
        <v>239</v>
      </c>
      <c r="B30" s="129">
        <v>251295</v>
      </c>
      <c r="C30" s="129">
        <v>-92</v>
      </c>
      <c r="D30" s="129">
        <v>0</v>
      </c>
      <c r="E30" s="129">
        <v>92.255079126570607</v>
      </c>
      <c r="F30" s="9">
        <v>99.7</v>
      </c>
      <c r="G30" s="129">
        <v>17842.917232934</v>
      </c>
      <c r="H30" s="129">
        <v>24781.829490186101</v>
      </c>
      <c r="I30" s="9">
        <v>0.72</v>
      </c>
      <c r="J30" s="72"/>
      <c r="K30" s="73"/>
      <c r="L30" s="93"/>
    </row>
    <row r="31" spans="1:12" s="9" customFormat="1" ht="4.5" customHeight="1" thickBot="1" x14ac:dyDescent="0.25">
      <c r="A31" s="138"/>
      <c r="B31" s="153"/>
      <c r="C31" s="138"/>
      <c r="D31" s="153"/>
      <c r="E31" s="153"/>
      <c r="F31" s="153"/>
      <c r="G31" s="153"/>
      <c r="H31" s="153"/>
      <c r="I31" s="153"/>
    </row>
    <row r="32" spans="1:12" s="9" customFormat="1" ht="12.75" customHeight="1" x14ac:dyDescent="0.2">
      <c r="A32" s="40" t="s">
        <v>174</v>
      </c>
      <c r="C32" s="141"/>
      <c r="D32" s="129"/>
      <c r="E32" s="129"/>
      <c r="F32" s="129"/>
      <c r="G32" s="129"/>
      <c r="H32" s="129"/>
      <c r="I32" s="129"/>
    </row>
    <row r="33" spans="1:11" ht="12.75" x14ac:dyDescent="0.2">
      <c r="A33"/>
      <c r="C33"/>
      <c r="D33"/>
      <c r="E33"/>
      <c r="F33"/>
      <c r="G33"/>
      <c r="H33"/>
      <c r="I33"/>
      <c r="J33"/>
      <c r="K33"/>
    </row>
    <row r="34" spans="1:11" ht="12.75" hidden="1" x14ac:dyDescent="0.2"/>
    <row r="35" spans="1:11" ht="12.75" hidden="1" customHeight="1" x14ac:dyDescent="0.2"/>
  </sheetData>
  <conditionalFormatting sqref="L10:L14 L16:L19 L21:L24 L26:L29">
    <cfRule type="cellIs" dxfId="97" priority="22" stopIfTrue="1" operator="lessThan">
      <formula>0</formula>
    </cfRule>
  </conditionalFormatting>
  <conditionalFormatting sqref="L10:L14 L16:L19 L21:L24 L26:L29">
    <cfRule type="cellIs" dxfId="96" priority="21" stopIfTrue="1" operator="lessThan">
      <formula>0</formula>
    </cfRule>
  </conditionalFormatting>
  <conditionalFormatting sqref="L10:L14 L16:L19 L21:L24 L26:L29">
    <cfRule type="cellIs" dxfId="95" priority="20" stopIfTrue="1" operator="lessThan">
      <formula>0</formula>
    </cfRule>
  </conditionalFormatting>
  <conditionalFormatting sqref="J10:K10 J21:K24 J16:K19 J26:K29">
    <cfRule type="expression" dxfId="94" priority="19" stopIfTrue="1">
      <formula>IF(#REF!&lt;0,TRUE,FALSE)</formula>
    </cfRule>
  </conditionalFormatting>
  <conditionalFormatting sqref="J11:K14">
    <cfRule type="expression" dxfId="93" priority="18" stopIfTrue="1">
      <formula>IF(#REF!&lt;0,TRUE,FALSE)</formula>
    </cfRule>
  </conditionalFormatting>
  <conditionalFormatting sqref="L15">
    <cfRule type="cellIs" dxfId="92" priority="17" stopIfTrue="1" operator="lessThan">
      <formula>0</formula>
    </cfRule>
  </conditionalFormatting>
  <conditionalFormatting sqref="L15">
    <cfRule type="cellIs" dxfId="91" priority="16" stopIfTrue="1" operator="lessThan">
      <formula>0</formula>
    </cfRule>
  </conditionalFormatting>
  <conditionalFormatting sqref="L15">
    <cfRule type="cellIs" dxfId="90" priority="15" stopIfTrue="1" operator="lessThan">
      <formula>0</formula>
    </cfRule>
  </conditionalFormatting>
  <conditionalFormatting sqref="J15:K15">
    <cfRule type="expression" dxfId="89" priority="14" stopIfTrue="1">
      <formula>IF(#REF!&lt;0,TRUE,FALSE)</formula>
    </cfRule>
  </conditionalFormatting>
  <conditionalFormatting sqref="L20">
    <cfRule type="cellIs" dxfId="88" priority="13" stopIfTrue="1" operator="lessThan">
      <formula>0</formula>
    </cfRule>
  </conditionalFormatting>
  <conditionalFormatting sqref="L20">
    <cfRule type="cellIs" dxfId="87" priority="12" stopIfTrue="1" operator="lessThan">
      <formula>0</formula>
    </cfRule>
  </conditionalFormatting>
  <conditionalFormatting sqref="L20">
    <cfRule type="cellIs" dxfId="86" priority="11" stopIfTrue="1" operator="lessThan">
      <formula>0</formula>
    </cfRule>
  </conditionalFormatting>
  <conditionalFormatting sqref="J20:K20">
    <cfRule type="expression" dxfId="85" priority="10" stopIfTrue="1">
      <formula>IF(#REF!&lt;0,TRUE,FALSE)</formula>
    </cfRule>
  </conditionalFormatting>
  <conditionalFormatting sqref="L25">
    <cfRule type="cellIs" dxfId="84" priority="9" stopIfTrue="1" operator="lessThan">
      <formula>0</formula>
    </cfRule>
  </conditionalFormatting>
  <conditionalFormatting sqref="L25">
    <cfRule type="cellIs" dxfId="83" priority="8" stopIfTrue="1" operator="lessThan">
      <formula>0</formula>
    </cfRule>
  </conditionalFormatting>
  <conditionalFormatting sqref="L25">
    <cfRule type="cellIs" dxfId="82" priority="7" stopIfTrue="1" operator="lessThan">
      <formula>0</formula>
    </cfRule>
  </conditionalFormatting>
  <conditionalFormatting sqref="J25:K25">
    <cfRule type="expression" dxfId="81" priority="6" stopIfTrue="1">
      <formula>IF(#REF!&lt;0,TRUE,FALSE)</formula>
    </cfRule>
  </conditionalFormatting>
  <conditionalFormatting sqref="L30">
    <cfRule type="cellIs" dxfId="80" priority="5" stopIfTrue="1" operator="lessThan">
      <formula>0</formula>
    </cfRule>
  </conditionalFormatting>
  <conditionalFormatting sqref="L30">
    <cfRule type="cellIs" dxfId="79" priority="4" stopIfTrue="1" operator="lessThan">
      <formula>0</formula>
    </cfRule>
  </conditionalFormatting>
  <conditionalFormatting sqref="L30">
    <cfRule type="cellIs" dxfId="78" priority="3" stopIfTrue="1" operator="lessThan">
      <formula>0</formula>
    </cfRule>
  </conditionalFormatting>
  <conditionalFormatting sqref="J30:K30">
    <cfRule type="expression" dxfId="77" priority="2" stopIfTrue="1">
      <formula>IF(#REF!&lt;0,TRUE,FALSE)</formula>
    </cfRule>
  </conditionalFormatting>
  <conditionalFormatting sqref="B10:I30">
    <cfRule type="cellIs" dxfId="76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Y36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1.7109375" customWidth="1"/>
    <col min="3" max="3" width="11.28515625" style="9" customWidth="1"/>
    <col min="4" max="4" width="11" style="9" customWidth="1"/>
    <col min="5" max="5" width="15.140625" style="9" customWidth="1"/>
    <col min="6" max="6" width="11.7109375" style="9" customWidth="1"/>
    <col min="7" max="7" width="10.42578125" style="9" customWidth="1"/>
    <col min="8" max="8" width="10.140625" style="9" customWidth="1"/>
    <col min="9" max="9" width="3.140625" style="9" customWidth="1"/>
    <col min="10" max="13" width="10" style="9" customWidth="1"/>
    <col min="14" max="14" width="5.28515625" style="3" customWidth="1"/>
    <col min="15" max="15" width="9.140625" style="3" hidden="1" customWidth="1"/>
    <col min="16" max="16" width="9.140625" hidden="1" customWidth="1"/>
    <col min="17" max="25" width="0" hidden="1" customWidth="1"/>
    <col min="26" max="16384" width="9.140625" hidden="1"/>
  </cols>
  <sheetData>
    <row r="1" spans="1:16" ht="15.75" x14ac:dyDescent="0.25">
      <c r="A1" s="1"/>
      <c r="C1" s="1"/>
      <c r="D1" s="1"/>
      <c r="E1" s="1"/>
      <c r="F1" s="1"/>
      <c r="G1" s="1"/>
      <c r="H1"/>
      <c r="I1"/>
      <c r="J1"/>
      <c r="K1" s="116"/>
      <c r="L1" s="116"/>
      <c r="M1"/>
      <c r="N1"/>
      <c r="O1"/>
    </row>
    <row r="2" spans="1:16" s="117" customFormat="1" ht="16.5" thickBot="1" x14ac:dyDescent="0.3">
      <c r="A2" s="115" t="str">
        <f>"Tabell 8 Kollektivtrafik, utjämningsåret "&amp;Innehåll!C31</f>
        <v>Tabell 8 Kollektivtrafik, utjämningsåret 2019</v>
      </c>
      <c r="B2" s="152"/>
      <c r="C2" s="161"/>
      <c r="D2" s="152"/>
      <c r="E2" s="116"/>
      <c r="F2" s="116"/>
      <c r="G2" s="152"/>
      <c r="H2" s="116"/>
      <c r="I2" s="116"/>
      <c r="J2" s="152"/>
      <c r="K2" s="152"/>
      <c r="L2" s="152"/>
      <c r="M2" s="116"/>
      <c r="N2" s="116"/>
    </row>
    <row r="3" spans="1:16" s="3" customFormat="1" x14ac:dyDescent="0.2">
      <c r="A3" s="5" t="s">
        <v>67</v>
      </c>
      <c r="B3" s="122" t="s">
        <v>38</v>
      </c>
      <c r="C3" s="8" t="s">
        <v>127</v>
      </c>
      <c r="D3" s="6" t="s">
        <v>175</v>
      </c>
      <c r="E3" s="6" t="s">
        <v>190</v>
      </c>
      <c r="F3" s="6" t="s">
        <v>177</v>
      </c>
      <c r="G3" s="8" t="s">
        <v>52</v>
      </c>
      <c r="H3" s="118" t="s">
        <v>52</v>
      </c>
      <c r="I3" s="118"/>
      <c r="J3" s="226" t="s">
        <v>188</v>
      </c>
      <c r="K3" s="226"/>
      <c r="L3" s="226"/>
      <c r="M3" s="226"/>
      <c r="N3" s="9"/>
    </row>
    <row r="4" spans="1:16" s="3" customFormat="1" x14ac:dyDescent="0.2">
      <c r="B4" s="122" t="s">
        <v>162</v>
      </c>
      <c r="C4" s="7" t="s">
        <v>198</v>
      </c>
      <c r="D4" s="8" t="s">
        <v>176</v>
      </c>
      <c r="E4" s="8" t="s">
        <v>114</v>
      </c>
      <c r="F4" s="8" t="s">
        <v>178</v>
      </c>
      <c r="G4" s="122" t="s">
        <v>180</v>
      </c>
      <c r="H4" s="8" t="s">
        <v>185</v>
      </c>
      <c r="I4" s="8"/>
      <c r="J4" s="122" t="s">
        <v>189</v>
      </c>
      <c r="K4" s="8" t="s">
        <v>177</v>
      </c>
      <c r="L4" s="8" t="s">
        <v>52</v>
      </c>
      <c r="M4" s="122" t="s">
        <v>52</v>
      </c>
      <c r="N4" s="9"/>
    </row>
    <row r="5" spans="1:16" s="3" customFormat="1" x14ac:dyDescent="0.2">
      <c r="A5" s="126" t="s">
        <v>24</v>
      </c>
      <c r="B5" s="3">
        <f>Innehåll!C31-2</f>
        <v>2017</v>
      </c>
      <c r="C5" s="7" t="s">
        <v>44</v>
      </c>
      <c r="D5" s="122" t="s">
        <v>133</v>
      </c>
      <c r="E5" s="122" t="s">
        <v>191</v>
      </c>
      <c r="F5" s="122" t="s">
        <v>179</v>
      </c>
      <c r="G5" s="7" t="s">
        <v>181</v>
      </c>
      <c r="H5" s="122" t="s">
        <v>58</v>
      </c>
      <c r="I5" s="122"/>
      <c r="K5" s="8" t="s">
        <v>178</v>
      </c>
      <c r="L5" s="122" t="s">
        <v>180</v>
      </c>
      <c r="M5" s="8" t="s">
        <v>185</v>
      </c>
      <c r="N5" s="9"/>
    </row>
    <row r="6" spans="1:16" s="3" customFormat="1" x14ac:dyDescent="0.2">
      <c r="A6" s="126" t="s">
        <v>29</v>
      </c>
      <c r="C6" s="143"/>
      <c r="D6" s="122"/>
      <c r="E6" s="122"/>
      <c r="F6" s="7"/>
      <c r="G6" s="7" t="s">
        <v>182</v>
      </c>
      <c r="H6" s="122" t="s">
        <v>186</v>
      </c>
      <c r="I6" s="122"/>
      <c r="J6" s="122"/>
      <c r="K6" s="122" t="s">
        <v>179</v>
      </c>
      <c r="L6" s="7" t="s">
        <v>181</v>
      </c>
      <c r="M6" s="122" t="s">
        <v>58</v>
      </c>
      <c r="N6" s="9"/>
    </row>
    <row r="7" spans="1:16" s="3" customFormat="1" x14ac:dyDescent="0.2">
      <c r="A7" s="126"/>
      <c r="C7" s="143"/>
      <c r="D7" s="122"/>
      <c r="E7" s="122"/>
      <c r="F7" s="7"/>
      <c r="G7" s="122" t="s">
        <v>164</v>
      </c>
      <c r="H7" s="123" t="s">
        <v>187</v>
      </c>
      <c r="I7" s="123"/>
      <c r="J7" s="122"/>
      <c r="K7" s="122"/>
      <c r="L7" s="7" t="s">
        <v>182</v>
      </c>
      <c r="M7" s="122" t="s">
        <v>186</v>
      </c>
      <c r="N7" s="9"/>
    </row>
    <row r="8" spans="1:16" s="3" customFormat="1" x14ac:dyDescent="0.2">
      <c r="A8" s="126"/>
      <c r="C8" s="143"/>
      <c r="D8" s="122"/>
      <c r="E8" s="122"/>
      <c r="F8" s="122"/>
      <c r="J8" s="123"/>
      <c r="K8" s="123"/>
      <c r="L8" s="122" t="s">
        <v>164</v>
      </c>
      <c r="M8" s="135" t="s">
        <v>187</v>
      </c>
      <c r="N8" s="9"/>
    </row>
    <row r="9" spans="1:16" s="3" customFormat="1" x14ac:dyDescent="0.2">
      <c r="A9" s="146"/>
      <c r="B9" s="148"/>
      <c r="C9" s="149" t="s">
        <v>71</v>
      </c>
      <c r="D9" s="148" t="s">
        <v>72</v>
      </c>
      <c r="E9" s="148" t="s">
        <v>73</v>
      </c>
      <c r="F9" s="148" t="s">
        <v>74</v>
      </c>
      <c r="G9" s="148" t="s">
        <v>173</v>
      </c>
      <c r="H9" s="148" t="s">
        <v>77</v>
      </c>
      <c r="I9" s="148"/>
      <c r="J9" s="148" t="s">
        <v>75</v>
      </c>
      <c r="K9" s="148" t="s">
        <v>76</v>
      </c>
      <c r="L9" s="148" t="s">
        <v>149</v>
      </c>
      <c r="M9" s="7" t="s">
        <v>150</v>
      </c>
      <c r="N9" s="9"/>
    </row>
    <row r="10" spans="1:16" s="11" customFormat="1" ht="12" customHeight="1" x14ac:dyDescent="0.2">
      <c r="C10" s="150" t="s">
        <v>196</v>
      </c>
      <c r="D10" s="162"/>
      <c r="E10" s="162" t="s">
        <v>197</v>
      </c>
      <c r="F10" s="162"/>
      <c r="G10" s="135"/>
      <c r="H10" s="135"/>
      <c r="I10" s="135"/>
      <c r="J10" s="150"/>
      <c r="K10" s="150"/>
      <c r="L10" s="150"/>
      <c r="M10" s="150"/>
      <c r="N10" s="9"/>
    </row>
    <row r="11" spans="1:16" ht="18" customHeight="1" x14ac:dyDescent="0.2">
      <c r="A11" s="9" t="s">
        <v>219</v>
      </c>
      <c r="B11" s="129">
        <v>2308143</v>
      </c>
      <c r="C11" s="129">
        <v>2507</v>
      </c>
      <c r="D11" s="13">
        <v>2.0433517215533001</v>
      </c>
      <c r="E11" s="129">
        <v>2045.125983956</v>
      </c>
      <c r="F11" s="13">
        <v>7.6509999999999998</v>
      </c>
      <c r="G11" s="13">
        <v>0.88892190196550303</v>
      </c>
      <c r="H11" s="13">
        <v>0.247639751747639</v>
      </c>
      <c r="I11" s="13"/>
      <c r="J11" s="13">
        <v>-1203.7974154876199</v>
      </c>
      <c r="K11" s="13">
        <v>35.011803680635801</v>
      </c>
      <c r="L11" s="13">
        <v>1291.6344773882799</v>
      </c>
      <c r="M11" s="13">
        <v>7401.4204111571598</v>
      </c>
      <c r="N11" s="72"/>
      <c r="O11" s="72"/>
      <c r="P11" s="38"/>
    </row>
    <row r="12" spans="1:16" x14ac:dyDescent="0.2">
      <c r="A12" s="9" t="s">
        <v>220</v>
      </c>
      <c r="B12" s="129">
        <v>368971</v>
      </c>
      <c r="C12" s="129">
        <v>1140</v>
      </c>
      <c r="D12" s="13">
        <v>2.0433517215533001</v>
      </c>
      <c r="E12" s="129">
        <v>1115.9713561877099</v>
      </c>
      <c r="F12" s="13">
        <v>12.831</v>
      </c>
      <c r="G12" s="13">
        <v>0.52217616697349301</v>
      </c>
      <c r="H12" s="13">
        <v>0.161600275578546</v>
      </c>
      <c r="I12" s="13"/>
      <c r="J12" s="13">
        <v>-1203.7974154876199</v>
      </c>
      <c r="K12" s="13">
        <v>35.011803680635801</v>
      </c>
      <c r="L12" s="13">
        <v>1291.6344773882799</v>
      </c>
      <c r="M12" s="13">
        <v>7401.4204111571598</v>
      </c>
      <c r="N12" s="72"/>
      <c r="O12" s="72"/>
      <c r="P12" s="38"/>
    </row>
    <row r="13" spans="1:16" x14ac:dyDescent="0.2">
      <c r="A13" s="9" t="s">
        <v>221</v>
      </c>
      <c r="B13" s="129">
        <v>291341</v>
      </c>
      <c r="C13" s="129">
        <v>906</v>
      </c>
      <c r="D13" s="13">
        <v>2.0433517215533001</v>
      </c>
      <c r="E13" s="129">
        <v>886.78543684464</v>
      </c>
      <c r="F13" s="13">
        <v>12.574</v>
      </c>
      <c r="G13" s="13">
        <v>0.52065474847732895</v>
      </c>
      <c r="H13" s="13">
        <v>0.132116371531694</v>
      </c>
      <c r="I13" s="13"/>
      <c r="J13" s="13">
        <v>-1203.7974154876199</v>
      </c>
      <c r="K13" s="13">
        <v>35.011803680635801</v>
      </c>
      <c r="L13" s="13">
        <v>1291.6344773882799</v>
      </c>
      <c r="M13" s="13">
        <v>7401.4204111571598</v>
      </c>
      <c r="N13" s="72"/>
      <c r="O13" s="72"/>
      <c r="P13" s="38"/>
    </row>
    <row r="14" spans="1:16" x14ac:dyDescent="0.2">
      <c r="A14" s="9" t="s">
        <v>222</v>
      </c>
      <c r="B14" s="129">
        <v>457496</v>
      </c>
      <c r="C14" s="129">
        <v>853</v>
      </c>
      <c r="D14" s="13">
        <v>2.0433517215533001</v>
      </c>
      <c r="E14" s="129">
        <v>834.48262160430204</v>
      </c>
      <c r="F14" s="13">
        <v>12.887</v>
      </c>
      <c r="G14" s="13">
        <v>0.57639326752845799</v>
      </c>
      <c r="H14" s="13">
        <v>0.11384213561429</v>
      </c>
      <c r="I14" s="13"/>
      <c r="J14" s="13">
        <v>-1203.7974154876199</v>
      </c>
      <c r="K14" s="13">
        <v>35.011803680635801</v>
      </c>
      <c r="L14" s="13">
        <v>1291.6344773882799</v>
      </c>
      <c r="M14" s="13">
        <v>7401.4204111571598</v>
      </c>
      <c r="N14" s="72"/>
      <c r="O14" s="72"/>
      <c r="P14" s="38"/>
    </row>
    <row r="15" spans="1:16" x14ac:dyDescent="0.2">
      <c r="A15" s="9" t="s">
        <v>223</v>
      </c>
      <c r="B15" s="129">
        <v>357237</v>
      </c>
      <c r="C15" s="129">
        <v>681</v>
      </c>
      <c r="D15" s="13">
        <v>2.0433517215533001</v>
      </c>
      <c r="E15" s="129">
        <v>666.42693393816603</v>
      </c>
      <c r="F15" s="13">
        <v>13.678000000000001</v>
      </c>
      <c r="G15" s="13">
        <v>0.45583707311183103</v>
      </c>
      <c r="H15" s="13">
        <v>0.108432972915475</v>
      </c>
      <c r="I15" s="13"/>
      <c r="J15" s="13">
        <v>-1203.7974154876199</v>
      </c>
      <c r="K15" s="13">
        <v>35.011803680635801</v>
      </c>
      <c r="L15" s="13">
        <v>1291.6344773882799</v>
      </c>
      <c r="M15" s="13">
        <v>7401.4204111571598</v>
      </c>
      <c r="N15" s="72"/>
      <c r="O15" s="72"/>
      <c r="P15" s="38"/>
    </row>
    <row r="16" spans="1:16" ht="18" customHeight="1" x14ac:dyDescent="0.2">
      <c r="A16" s="9" t="s">
        <v>224</v>
      </c>
      <c r="B16" s="129">
        <v>197519</v>
      </c>
      <c r="C16" s="129">
        <v>648</v>
      </c>
      <c r="D16" s="13">
        <v>2.0433517215533001</v>
      </c>
      <c r="E16" s="129">
        <v>634.632208982159</v>
      </c>
      <c r="F16" s="13">
        <v>15.06</v>
      </c>
      <c r="G16" s="13">
        <v>0.42414393135774298</v>
      </c>
      <c r="H16" s="13">
        <v>0.103130601090041</v>
      </c>
      <c r="I16" s="13"/>
      <c r="J16" s="13">
        <v>-1203.7974154876199</v>
      </c>
      <c r="K16" s="13">
        <v>35.011803680635801</v>
      </c>
      <c r="L16" s="13">
        <v>1291.6344773882799</v>
      </c>
      <c r="M16" s="13">
        <v>7401.4204111571598</v>
      </c>
      <c r="N16" s="72"/>
      <c r="O16" s="72"/>
      <c r="P16" s="38"/>
    </row>
    <row r="17" spans="1:16" x14ac:dyDescent="0.2">
      <c r="A17" s="9" t="s">
        <v>225</v>
      </c>
      <c r="B17" s="129">
        <v>243536</v>
      </c>
      <c r="C17" s="129">
        <v>680</v>
      </c>
      <c r="D17" s="13">
        <v>2.0433517215533001</v>
      </c>
      <c r="E17" s="129">
        <v>665.86298387175395</v>
      </c>
      <c r="F17" s="13">
        <v>15.295</v>
      </c>
      <c r="G17" s="13">
        <v>0.382499084900223</v>
      </c>
      <c r="H17" s="13">
        <v>0.11350603124382</v>
      </c>
      <c r="I17" s="13"/>
      <c r="J17" s="13">
        <v>-1203.7974154876199</v>
      </c>
      <c r="K17" s="13">
        <v>35.011803680635801</v>
      </c>
      <c r="L17" s="13">
        <v>1291.6344773882799</v>
      </c>
      <c r="M17" s="13">
        <v>7401.4204111571598</v>
      </c>
      <c r="N17" s="72"/>
      <c r="O17" s="72"/>
      <c r="P17" s="38"/>
    </row>
    <row r="18" spans="1:16" x14ac:dyDescent="0.2">
      <c r="A18" s="9" t="s">
        <v>226</v>
      </c>
      <c r="B18" s="129">
        <v>58595</v>
      </c>
      <c r="C18" s="129">
        <v>380</v>
      </c>
      <c r="D18" s="13">
        <v>2.0433517215533001</v>
      </c>
      <c r="E18" s="129">
        <v>372.377096326578</v>
      </c>
      <c r="F18" s="13">
        <v>15.856999999999999</v>
      </c>
      <c r="G18" s="13">
        <v>0.407764283598474</v>
      </c>
      <c r="H18" s="13">
        <v>3.8228990608283497E-2</v>
      </c>
      <c r="I18" s="13"/>
      <c r="J18" s="13">
        <v>-1203.7974154876199</v>
      </c>
      <c r="K18" s="13">
        <v>35.011803680635801</v>
      </c>
      <c r="L18" s="13">
        <v>1291.6344773882799</v>
      </c>
      <c r="M18" s="13">
        <v>7401.4204111571598</v>
      </c>
      <c r="N18" s="72"/>
      <c r="O18" s="72"/>
      <c r="P18" s="38"/>
    </row>
    <row r="19" spans="1:16" x14ac:dyDescent="0.2">
      <c r="A19" s="9" t="s">
        <v>227</v>
      </c>
      <c r="B19" s="129">
        <v>159371</v>
      </c>
      <c r="C19" s="129">
        <v>600</v>
      </c>
      <c r="D19" s="13">
        <v>2.0433517215533001</v>
      </c>
      <c r="E19" s="129">
        <v>587.71256135050999</v>
      </c>
      <c r="F19" s="13">
        <v>12.173</v>
      </c>
      <c r="G19" s="13">
        <v>0.44287789674438199</v>
      </c>
      <c r="H19" s="13">
        <v>0.10717874216815</v>
      </c>
      <c r="I19" s="13"/>
      <c r="J19" s="13">
        <v>-1203.7974154876199</v>
      </c>
      <c r="K19" s="13">
        <v>35.011803680635801</v>
      </c>
      <c r="L19" s="13">
        <v>1291.6344773882799</v>
      </c>
      <c r="M19" s="13">
        <v>7401.4204111571598</v>
      </c>
      <c r="N19" s="72"/>
      <c r="O19" s="72"/>
      <c r="P19" s="38"/>
    </row>
    <row r="20" spans="1:16" x14ac:dyDescent="0.2">
      <c r="A20" s="9" t="s">
        <v>228</v>
      </c>
      <c r="B20" s="129">
        <v>1344689</v>
      </c>
      <c r="C20" s="129">
        <v>1285</v>
      </c>
      <c r="D20" s="13">
        <v>2.0433517215533001</v>
      </c>
      <c r="E20" s="129">
        <v>1257.26575721412</v>
      </c>
      <c r="F20" s="13">
        <v>9.9559999999999995</v>
      </c>
      <c r="G20" s="13">
        <v>0.60276674232736804</v>
      </c>
      <c r="H20" s="13">
        <v>0.18022639911569799</v>
      </c>
      <c r="I20" s="13"/>
      <c r="J20" s="13">
        <v>-1203.7974154876199</v>
      </c>
      <c r="K20" s="13">
        <v>35.011803680635801</v>
      </c>
      <c r="L20" s="13">
        <v>1291.6344773882799</v>
      </c>
      <c r="M20" s="13">
        <v>7401.4204111571598</v>
      </c>
      <c r="N20" s="72"/>
      <c r="O20" s="72"/>
      <c r="P20" s="38"/>
    </row>
    <row r="21" spans="1:16" ht="18" customHeight="1" x14ac:dyDescent="0.2">
      <c r="A21" s="9" t="s">
        <v>229</v>
      </c>
      <c r="B21" s="129">
        <v>324825</v>
      </c>
      <c r="C21" s="129">
        <v>1052</v>
      </c>
      <c r="D21" s="13">
        <v>2.0433517215533001</v>
      </c>
      <c r="E21" s="129">
        <v>1029.8973431781301</v>
      </c>
      <c r="F21" s="13">
        <v>11.917</v>
      </c>
      <c r="G21" s="13">
        <v>0.54359179627935394</v>
      </c>
      <c r="H21" s="13">
        <v>0.150557207481956</v>
      </c>
      <c r="I21" s="13"/>
      <c r="J21" s="13">
        <v>-1203.7974154876199</v>
      </c>
      <c r="K21" s="13">
        <v>35.011803680635801</v>
      </c>
      <c r="L21" s="13">
        <v>1291.6344773882799</v>
      </c>
      <c r="M21" s="13">
        <v>7401.4204111571598</v>
      </c>
      <c r="N21" s="72"/>
      <c r="O21" s="72"/>
      <c r="P21" s="38"/>
    </row>
    <row r="22" spans="1:16" x14ac:dyDescent="0.2">
      <c r="A22" s="9" t="s">
        <v>230</v>
      </c>
      <c r="B22" s="129">
        <v>1690782</v>
      </c>
      <c r="C22" s="129">
        <v>1264</v>
      </c>
      <c r="D22" s="13">
        <v>2.0433517215533001</v>
      </c>
      <c r="E22" s="129">
        <v>1236.86943052879</v>
      </c>
      <c r="F22" s="13">
        <v>11.391</v>
      </c>
      <c r="G22" s="13">
        <v>0.62982552123453805</v>
      </c>
      <c r="H22" s="13">
        <v>0.16596044598048601</v>
      </c>
      <c r="I22" s="13"/>
      <c r="J22" s="13">
        <v>-1203.7974154876199</v>
      </c>
      <c r="K22" s="13">
        <v>35.011803680635801</v>
      </c>
      <c r="L22" s="13">
        <v>1291.6344773882799</v>
      </c>
      <c r="M22" s="13">
        <v>7401.4204111571598</v>
      </c>
      <c r="N22" s="72"/>
      <c r="O22" s="72"/>
      <c r="P22" s="38"/>
    </row>
    <row r="23" spans="1:16" x14ac:dyDescent="0.2">
      <c r="A23" s="9" t="s">
        <v>231</v>
      </c>
      <c r="B23" s="129">
        <v>280399</v>
      </c>
      <c r="C23" s="129">
        <v>847</v>
      </c>
      <c r="D23" s="13">
        <v>2.0433517215533001</v>
      </c>
      <c r="E23" s="129">
        <v>828.72161209003298</v>
      </c>
      <c r="F23" s="13">
        <v>16.472999999999999</v>
      </c>
      <c r="G23" s="13">
        <v>0.38991823242867102</v>
      </c>
      <c r="H23" s="13">
        <v>0.12864257132915799</v>
      </c>
      <c r="I23" s="13"/>
      <c r="J23" s="13">
        <v>-1203.7974154876199</v>
      </c>
      <c r="K23" s="13">
        <v>35.011803680635801</v>
      </c>
      <c r="L23" s="13">
        <v>1291.6344773882799</v>
      </c>
      <c r="M23" s="13">
        <v>7401.4204111571598</v>
      </c>
      <c r="N23" s="72"/>
      <c r="O23" s="72"/>
      <c r="P23" s="38"/>
    </row>
    <row r="24" spans="1:16" x14ac:dyDescent="0.2">
      <c r="A24" s="9" t="s">
        <v>232</v>
      </c>
      <c r="B24" s="129">
        <v>298907</v>
      </c>
      <c r="C24" s="129">
        <v>942</v>
      </c>
      <c r="D24" s="13">
        <v>2.0433517215533001</v>
      </c>
      <c r="E24" s="129">
        <v>922.49812504601095</v>
      </c>
      <c r="F24" s="13">
        <v>13.587</v>
      </c>
      <c r="G24" s="13">
        <v>0.54952373098016605</v>
      </c>
      <c r="H24" s="13">
        <v>0.127111596772642</v>
      </c>
      <c r="I24" s="13"/>
      <c r="J24" s="13">
        <v>-1203.7974154876199</v>
      </c>
      <c r="K24" s="13">
        <v>35.011803680635801</v>
      </c>
      <c r="L24" s="13">
        <v>1291.6344773882799</v>
      </c>
      <c r="M24" s="13">
        <v>7401.4204111571598</v>
      </c>
      <c r="N24" s="72"/>
      <c r="O24" s="72"/>
      <c r="P24" s="38"/>
    </row>
    <row r="25" spans="1:16" x14ac:dyDescent="0.2">
      <c r="A25" s="9" t="s">
        <v>233</v>
      </c>
      <c r="B25" s="129">
        <v>271095</v>
      </c>
      <c r="C25" s="129">
        <v>929</v>
      </c>
      <c r="D25" s="13">
        <v>2.0433517215533001</v>
      </c>
      <c r="E25" s="129">
        <v>909.48702292056703</v>
      </c>
      <c r="F25" s="13">
        <v>12.257999999999999</v>
      </c>
      <c r="G25" s="13">
        <v>0.60968078826681205</v>
      </c>
      <c r="H25" s="13">
        <v>0.121142290635548</v>
      </c>
      <c r="I25" s="13"/>
      <c r="J25" s="13">
        <v>-1203.7974154876199</v>
      </c>
      <c r="K25" s="13">
        <v>35.011803680635801</v>
      </c>
      <c r="L25" s="13">
        <v>1291.6344773882799</v>
      </c>
      <c r="M25" s="13">
        <v>7401.4204111571598</v>
      </c>
      <c r="N25" s="72"/>
      <c r="O25" s="72"/>
      <c r="P25" s="38"/>
    </row>
    <row r="26" spans="1:16" ht="18" customHeight="1" x14ac:dyDescent="0.2">
      <c r="A26" s="9" t="s">
        <v>234</v>
      </c>
      <c r="B26" s="129">
        <v>286165</v>
      </c>
      <c r="C26" s="129">
        <v>924</v>
      </c>
      <c r="D26" s="13">
        <v>2.0433517215533001</v>
      </c>
      <c r="E26" s="129">
        <v>904.838839918448</v>
      </c>
      <c r="F26" s="13">
        <v>18.457000000000001</v>
      </c>
      <c r="G26" s="13">
        <v>0.42255931793273299</v>
      </c>
      <c r="H26" s="13">
        <v>0.12384531078753699</v>
      </c>
      <c r="I26" s="13"/>
      <c r="J26" s="13">
        <v>-1203.7974154876199</v>
      </c>
      <c r="K26" s="13">
        <v>35.011803680635801</v>
      </c>
      <c r="L26" s="13">
        <v>1291.6344773882799</v>
      </c>
      <c r="M26" s="13">
        <v>7401.4204111571598</v>
      </c>
      <c r="N26" s="72"/>
      <c r="O26" s="72"/>
      <c r="P26" s="38"/>
    </row>
    <row r="27" spans="1:16" x14ac:dyDescent="0.2">
      <c r="A27" s="9" t="s">
        <v>235</v>
      </c>
      <c r="B27" s="129">
        <v>285637</v>
      </c>
      <c r="C27" s="129">
        <v>744</v>
      </c>
      <c r="D27" s="13">
        <v>2.0433517215533001</v>
      </c>
      <c r="E27" s="129">
        <v>727.95999960135202</v>
      </c>
      <c r="F27" s="13">
        <v>16.533000000000001</v>
      </c>
      <c r="G27" s="13">
        <v>0.502684385146284</v>
      </c>
      <c r="H27" s="13">
        <v>9.5065912034490704E-2</v>
      </c>
      <c r="I27" s="13"/>
      <c r="J27" s="13">
        <v>-1203.7974154876199</v>
      </c>
      <c r="K27" s="13">
        <v>35.011803680635801</v>
      </c>
      <c r="L27" s="13">
        <v>1291.6344773882799</v>
      </c>
      <c r="M27" s="13">
        <v>7401.4204111571598</v>
      </c>
      <c r="N27" s="72"/>
      <c r="O27" s="72"/>
      <c r="P27" s="38"/>
    </row>
    <row r="28" spans="1:16" x14ac:dyDescent="0.2">
      <c r="A28" s="9" t="s">
        <v>236</v>
      </c>
      <c r="B28" s="129">
        <v>245968</v>
      </c>
      <c r="C28" s="129">
        <v>545</v>
      </c>
      <c r="D28" s="13">
        <v>2.0433517215533001</v>
      </c>
      <c r="E28" s="129">
        <v>533.01568098750704</v>
      </c>
      <c r="F28" s="13">
        <v>17.887</v>
      </c>
      <c r="G28" s="13">
        <v>0.44496242266202501</v>
      </c>
      <c r="H28" s="13">
        <v>7.2395314415511502E-2</v>
      </c>
      <c r="I28" s="13"/>
      <c r="J28" s="13">
        <v>-1203.7974154876199</v>
      </c>
      <c r="K28" s="13">
        <v>35.011803680635801</v>
      </c>
      <c r="L28" s="13">
        <v>1291.6344773882799</v>
      </c>
      <c r="M28" s="13">
        <v>7401.4204111571598</v>
      </c>
      <c r="N28" s="72"/>
      <c r="O28" s="72"/>
      <c r="P28" s="38"/>
    </row>
    <row r="29" spans="1:16" x14ac:dyDescent="0.2">
      <c r="A29" s="9" t="s">
        <v>237</v>
      </c>
      <c r="B29" s="129">
        <v>129806</v>
      </c>
      <c r="C29" s="129">
        <v>950</v>
      </c>
      <c r="D29" s="13">
        <v>2.0433517215533001</v>
      </c>
      <c r="E29" s="129">
        <v>929.41039164994299</v>
      </c>
      <c r="F29" s="13">
        <v>25.838999999999999</v>
      </c>
      <c r="G29" s="13">
        <v>0.391015575932672</v>
      </c>
      <c r="H29" s="13">
        <v>9.7749968596909903E-2</v>
      </c>
      <c r="I29" s="13"/>
      <c r="J29" s="13">
        <v>-1203.7974154876199</v>
      </c>
      <c r="K29" s="13">
        <v>35.011803680635801</v>
      </c>
      <c r="L29" s="13">
        <v>1291.6344773882799</v>
      </c>
      <c r="M29" s="13">
        <v>7401.4204111571598</v>
      </c>
      <c r="N29" s="72"/>
      <c r="O29" s="72"/>
      <c r="P29" s="38"/>
    </row>
    <row r="30" spans="1:16" x14ac:dyDescent="0.2">
      <c r="A30" s="9" t="s">
        <v>238</v>
      </c>
      <c r="B30" s="129">
        <v>268465</v>
      </c>
      <c r="C30" s="129">
        <v>631</v>
      </c>
      <c r="D30" s="13">
        <v>2.0433517215533001</v>
      </c>
      <c r="E30" s="129">
        <v>617.69866669938199</v>
      </c>
      <c r="F30" s="13">
        <v>22.146999999999998</v>
      </c>
      <c r="G30" s="13">
        <v>0.450929842279917</v>
      </c>
      <c r="H30" s="13">
        <v>6.26438047217307E-2</v>
      </c>
      <c r="I30" s="13"/>
      <c r="J30" s="13">
        <v>-1203.7974154876199</v>
      </c>
      <c r="K30" s="13">
        <v>35.011803680635801</v>
      </c>
      <c r="L30" s="13">
        <v>1291.6344773882799</v>
      </c>
      <c r="M30" s="13">
        <v>7401.4204111571598</v>
      </c>
      <c r="N30" s="72"/>
      <c r="O30" s="72"/>
      <c r="P30" s="38"/>
    </row>
    <row r="31" spans="1:16" ht="18" customHeight="1" thickBot="1" x14ac:dyDescent="0.25">
      <c r="A31" s="9" t="s">
        <v>239</v>
      </c>
      <c r="B31" s="129">
        <v>251295</v>
      </c>
      <c r="C31" s="129">
        <v>785</v>
      </c>
      <c r="D31" s="13">
        <v>2.0433517215533001</v>
      </c>
      <c r="E31" s="129">
        <v>768.57852947378501</v>
      </c>
      <c r="F31" s="13">
        <v>25.888000000000002</v>
      </c>
      <c r="G31" s="13">
        <v>0.402461829233622</v>
      </c>
      <c r="H31" s="13">
        <v>7.3790808583567194E-2</v>
      </c>
      <c r="I31" s="13"/>
      <c r="J31" s="13">
        <v>-1203.7974154876199</v>
      </c>
      <c r="K31" s="13">
        <v>35.011803680635801</v>
      </c>
      <c r="L31" s="13">
        <v>1291.6344773882799</v>
      </c>
      <c r="M31" s="13">
        <v>7401.4204111571598</v>
      </c>
      <c r="N31" s="72"/>
      <c r="O31" s="73"/>
      <c r="P31" s="93"/>
    </row>
    <row r="32" spans="1:16" s="9" customFormat="1" ht="4.5" customHeight="1" thickBot="1" x14ac:dyDescent="0.25">
      <c r="A32" s="138"/>
      <c r="B32" s="153"/>
      <c r="C32" s="138"/>
      <c r="D32" s="153"/>
      <c r="E32" s="153"/>
      <c r="F32" s="153"/>
      <c r="G32" s="153"/>
      <c r="H32" s="153"/>
      <c r="I32" s="153"/>
      <c r="J32" s="165"/>
      <c r="K32" s="165"/>
      <c r="L32" s="165"/>
      <c r="M32" s="165"/>
    </row>
    <row r="33" spans="1:15" s="9" customFormat="1" ht="12.75" customHeight="1" x14ac:dyDescent="0.2">
      <c r="A33" s="40" t="s">
        <v>192</v>
      </c>
      <c r="C33" s="141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5" x14ac:dyDescent="0.2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idden="1" x14ac:dyDescent="0.2"/>
    <row r="36" spans="1:15" ht="12.75" hidden="1" customHeight="1" x14ac:dyDescent="0.2"/>
  </sheetData>
  <mergeCells count="1">
    <mergeCell ref="J3:M3"/>
  </mergeCells>
  <conditionalFormatting sqref="P11:P15 P17:P20 P22:P25 P27:P30">
    <cfRule type="cellIs" dxfId="75" priority="22" stopIfTrue="1" operator="lessThan">
      <formula>0</formula>
    </cfRule>
  </conditionalFormatting>
  <conditionalFormatting sqref="P11:P15 P17:P20 P22:P25 P27:P30">
    <cfRule type="cellIs" dxfId="74" priority="21" stopIfTrue="1" operator="lessThan">
      <formula>0</formula>
    </cfRule>
  </conditionalFormatting>
  <conditionalFormatting sqref="P11:P15 P17:P20 P22:P25 P27:P30">
    <cfRule type="cellIs" dxfId="73" priority="20" stopIfTrue="1" operator="lessThan">
      <formula>0</formula>
    </cfRule>
  </conditionalFormatting>
  <conditionalFormatting sqref="N11:O11 N22:O25 N17:O20 N27:O30">
    <cfRule type="expression" dxfId="72" priority="19" stopIfTrue="1">
      <formula>IF(#REF!&lt;0,TRUE,FALSE)</formula>
    </cfRule>
  </conditionalFormatting>
  <conditionalFormatting sqref="N12:O15">
    <cfRule type="expression" dxfId="71" priority="18" stopIfTrue="1">
      <formula>IF(#REF!&lt;0,TRUE,FALSE)</formula>
    </cfRule>
  </conditionalFormatting>
  <conditionalFormatting sqref="P16">
    <cfRule type="cellIs" dxfId="70" priority="17" stopIfTrue="1" operator="lessThan">
      <formula>0</formula>
    </cfRule>
  </conditionalFormatting>
  <conditionalFormatting sqref="P16">
    <cfRule type="cellIs" dxfId="69" priority="16" stopIfTrue="1" operator="lessThan">
      <formula>0</formula>
    </cfRule>
  </conditionalFormatting>
  <conditionalFormatting sqref="P16">
    <cfRule type="cellIs" dxfId="68" priority="15" stopIfTrue="1" operator="lessThan">
      <formula>0</formula>
    </cfRule>
  </conditionalFormatting>
  <conditionalFormatting sqref="N16:O16">
    <cfRule type="expression" dxfId="67" priority="14" stopIfTrue="1">
      <formula>IF(#REF!&lt;0,TRUE,FALSE)</formula>
    </cfRule>
  </conditionalFormatting>
  <conditionalFormatting sqref="P21">
    <cfRule type="cellIs" dxfId="66" priority="13" stopIfTrue="1" operator="lessThan">
      <formula>0</formula>
    </cfRule>
  </conditionalFormatting>
  <conditionalFormatting sqref="P21">
    <cfRule type="cellIs" dxfId="65" priority="12" stopIfTrue="1" operator="lessThan">
      <formula>0</formula>
    </cfRule>
  </conditionalFormatting>
  <conditionalFormatting sqref="P21">
    <cfRule type="cellIs" dxfId="64" priority="11" stopIfTrue="1" operator="lessThan">
      <formula>0</formula>
    </cfRule>
  </conditionalFormatting>
  <conditionalFormatting sqref="N21:O21">
    <cfRule type="expression" dxfId="63" priority="10" stopIfTrue="1">
      <formula>IF(#REF!&lt;0,TRUE,FALSE)</formula>
    </cfRule>
  </conditionalFormatting>
  <conditionalFormatting sqref="P26">
    <cfRule type="cellIs" dxfId="62" priority="9" stopIfTrue="1" operator="lessThan">
      <formula>0</formula>
    </cfRule>
  </conditionalFormatting>
  <conditionalFormatting sqref="P26">
    <cfRule type="cellIs" dxfId="61" priority="8" stopIfTrue="1" operator="lessThan">
      <formula>0</formula>
    </cfRule>
  </conditionalFormatting>
  <conditionalFormatting sqref="P26">
    <cfRule type="cellIs" dxfId="60" priority="7" stopIfTrue="1" operator="lessThan">
      <formula>0</formula>
    </cfRule>
  </conditionalFormatting>
  <conditionalFormatting sqref="N26:O26">
    <cfRule type="expression" dxfId="59" priority="6" stopIfTrue="1">
      <formula>IF(#REF!&lt;0,TRUE,FALSE)</formula>
    </cfRule>
  </conditionalFormatting>
  <conditionalFormatting sqref="P31">
    <cfRule type="cellIs" dxfId="58" priority="5" stopIfTrue="1" operator="lessThan">
      <formula>0</formula>
    </cfRule>
  </conditionalFormatting>
  <conditionalFormatting sqref="P31">
    <cfRule type="cellIs" dxfId="57" priority="4" stopIfTrue="1" operator="lessThan">
      <formula>0</formula>
    </cfRule>
  </conditionalFormatting>
  <conditionalFormatting sqref="P31">
    <cfRule type="cellIs" dxfId="56" priority="3" stopIfTrue="1" operator="lessThan">
      <formula>0</formula>
    </cfRule>
  </conditionalFormatting>
  <conditionalFormatting sqref="N31:O31">
    <cfRule type="expression" dxfId="55" priority="2" stopIfTrue="1">
      <formula>IF(#REF!&lt;0,TRUE,FALSE)</formula>
    </cfRule>
  </conditionalFormatting>
  <conditionalFormatting sqref="B11:M31">
    <cfRule type="cellIs" dxfId="54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Rönnbacka Mats NR/OEM-Ö</cp:lastModifiedBy>
  <cp:lastPrinted>2015-09-14T11:54:30Z</cp:lastPrinted>
  <dcterms:created xsi:type="dcterms:W3CDTF">2013-04-08T12:55:08Z</dcterms:created>
  <dcterms:modified xsi:type="dcterms:W3CDTF">2018-12-19T15:50:22Z</dcterms:modified>
</cp:coreProperties>
</file>